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05" windowHeight="9165" tabRatio="811" activeTab="0"/>
  </bookViews>
  <sheets>
    <sheet name="Obsah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B" sheetId="9" state="hidden" r:id="rId9"/>
    <sheet name="Komentáře" sheetId="10" state="hidden" r:id="rId10"/>
    <sheet name="KNIHOVNA" sheetId="11" state="hidden" r:id="rId11"/>
  </sheets>
  <externalReferences>
    <externalReference r:id="rId14"/>
    <externalReference r:id="rId15"/>
  </externalReferences>
  <definedNames>
    <definedName name="A">'[1]Úvod'!$D$25</definedName>
    <definedName name="Datova_oblast" localSheetId="1">'A1'!$J$14:$W$26</definedName>
    <definedName name="Datova_oblast" localSheetId="2">'A2'!$J$14:$W$23</definedName>
    <definedName name="Datova_oblast" localSheetId="3">'A3'!$J$14:$W$14</definedName>
    <definedName name="Datova_oblast" localSheetId="4">'A4'!$J$14:$W$14</definedName>
    <definedName name="Datova_oblast" localSheetId="5">'A5'!$J$14:$W$28</definedName>
    <definedName name="Datova_oblast" localSheetId="6">'A6'!$J$14:$W$28</definedName>
    <definedName name="Datova_oblast" localSheetId="7">'A7'!$K$14:$N$22</definedName>
    <definedName name="Datova_oblast">#REF!</definedName>
    <definedName name="_xlnm.Print_Titles" localSheetId="0">'Obsah'!$2:$4</definedName>
    <definedName name="_xlnm.Print_Area" localSheetId="1">'A1'!$D$3:$W$30</definedName>
    <definedName name="_xlnm.Print_Area" localSheetId="2">'A2'!$D$3:$W$27</definedName>
    <definedName name="_xlnm.Print_Area" localSheetId="3">'A3'!$D$3:$W$23</definedName>
    <definedName name="_xlnm.Print_Area" localSheetId="4">'A4'!$D$3:$W$23</definedName>
    <definedName name="_xlnm.Print_Area" localSheetId="5">'A5'!$D$3:$W$51</definedName>
    <definedName name="_xlnm.Print_Area" localSheetId="6">'A6'!$D$3:$W$51</definedName>
    <definedName name="_xlnm.Print_Area" localSheetId="7">'A7'!$D$3:$N$25</definedName>
    <definedName name="_xlnm.Print_Area" localSheetId="9">'Komentáře'!$C$5:$C$100</definedName>
    <definedName name="_xlnm.Print_Area" localSheetId="0">'Obsah'!$C$2:$G$21</definedName>
    <definedName name="Tabulka_114">'[2]Vzory'!#REF!</definedName>
  </definedNames>
  <calcPr fullCalcOnLoad="1"/>
</workbook>
</file>

<file path=xl/sharedStrings.xml><?xml version="1.0" encoding="utf-8"?>
<sst xmlns="http://schemas.openxmlformats.org/spreadsheetml/2006/main" count="780" uniqueCount="339">
  <si>
    <t>Tabulka 1</t>
  </si>
  <si>
    <t>Tabulka 2</t>
  </si>
  <si>
    <t>Tabulka 3</t>
  </si>
  <si>
    <t>Tabulka 4</t>
  </si>
  <si>
    <t>Tabulka 5</t>
  </si>
  <si>
    <t>Tabulka 6</t>
  </si>
  <si>
    <t>Tabulka 7</t>
  </si>
  <si>
    <t xml:space="preserve">   </t>
  </si>
  <si>
    <t>Zdroje dat jsou uvedeny v zápatí jednotlivých tabulek</t>
  </si>
  <si>
    <t>Předškolní vzdělávání</t>
  </si>
  <si>
    <t>Základní umělecké školy</t>
  </si>
  <si>
    <t>Střední vzdělávání</t>
  </si>
  <si>
    <t>Ubytovací zařízení</t>
  </si>
  <si>
    <t>A. Souhrnné informace</t>
  </si>
  <si>
    <t>v mil. Kč</t>
  </si>
  <si>
    <t>Případné aktualizace údajů publikovaných ČSÚ 
byly zpětně promítnuty i do předchozích období, 
s dříve vydanými publikacemi ÚIV nemusí souhlasit.</t>
  </si>
  <si>
    <t>Hrubý domácí produkt v běžných cenách</t>
  </si>
  <si>
    <t>v tom z rozpočtu</t>
  </si>
  <si>
    <t xml:space="preserve"> MŠMT (kapitola 333)</t>
  </si>
  <si>
    <t xml:space="preserve">x </t>
  </si>
  <si>
    <t xml:space="preserve"> transfery z MŠMT na KÚ a magistráty</t>
  </si>
  <si>
    <t xml:space="preserve"> Ministerstva zemědělství (kapitola 329)</t>
  </si>
  <si>
    <t xml:space="preserve"> Ministerstva obrany (kapitola 307)</t>
  </si>
  <si>
    <t>z toho transfer obcím a krajským úřadům</t>
  </si>
  <si>
    <t>Veřejné výdaje na školství v % HDP</t>
  </si>
  <si>
    <t>Celkové výdaje státního rozpočtu v běžných cenách</t>
  </si>
  <si>
    <t>1)</t>
  </si>
  <si>
    <t>2)</t>
  </si>
  <si>
    <t>3)</t>
  </si>
  <si>
    <r>
      <t>Veřejné výdaje na školství v běžných cenách</t>
    </r>
    <r>
      <rPr>
        <b/>
        <vertAlign val="superscript"/>
        <sz val="10"/>
        <rFont val="Arial Narrow"/>
        <family val="2"/>
      </rPr>
      <t>2)</t>
    </r>
  </si>
  <si>
    <r>
      <t xml:space="preserve"> obcí a DSO (kapitola 700)</t>
    </r>
    <r>
      <rPr>
        <vertAlign val="superscript"/>
        <sz val="10"/>
        <rFont val="Arial Narrow"/>
        <family val="2"/>
      </rPr>
      <t>3)</t>
    </r>
  </si>
  <si>
    <r>
      <t xml:space="preserve"> krajských úřadů (kapitola 700)</t>
    </r>
    <r>
      <rPr>
        <vertAlign val="superscript"/>
        <sz val="10"/>
        <rFont val="Arial Narrow"/>
        <family val="2"/>
      </rPr>
      <t>3)</t>
    </r>
  </si>
  <si>
    <r>
      <t xml:space="preserve"> okresních úřadů (kapitola 380)</t>
    </r>
    <r>
      <rPr>
        <vertAlign val="superscript"/>
        <sz val="10"/>
        <rFont val="Arial Narrow"/>
        <family val="2"/>
      </rPr>
      <t>3)</t>
    </r>
  </si>
  <si>
    <t>Případné aktualizace údajů publikovaných ČSÚ                                                 byly zpětně promítnuty i do předchozích období,                                    s dříve vydanými publikacemi ÚIV nemusí souhlasit.</t>
  </si>
  <si>
    <t>z toho transfer krajským úřadům</t>
  </si>
  <si>
    <t>Případné aktualizace údajů publikovaných ČSÚ                                  byly zpětně promítnuty i do předchozích období,                             s dříve vydanými publikacemi ÚIV nemusí souhlasit.</t>
  </si>
  <si>
    <t>2001</t>
  </si>
  <si>
    <t xml:space="preserve">2002
</t>
  </si>
  <si>
    <t xml:space="preserve">2003
</t>
  </si>
  <si>
    <t xml:space="preserve">2004
</t>
  </si>
  <si>
    <t xml:space="preserve">2005
</t>
  </si>
  <si>
    <t xml:space="preserve">2006
</t>
  </si>
  <si>
    <t xml:space="preserve">2007
</t>
  </si>
  <si>
    <t>2008</t>
  </si>
  <si>
    <t>2009</t>
  </si>
  <si>
    <t>Střední stav obyvatelstva (v tis.)</t>
  </si>
  <si>
    <t>V běžných cenách</t>
  </si>
  <si>
    <t>HDP v Kč na jednoho obyvatele</t>
  </si>
  <si>
    <t>Výdaje na školství na jednoho obyvatele</t>
  </si>
  <si>
    <t>HDP a výdaje na školství na jednoho ekonomicky aktivního obyvatele</t>
  </si>
  <si>
    <t xml:space="preserve">2008
</t>
  </si>
  <si>
    <t xml:space="preserve">2009
</t>
  </si>
  <si>
    <t xml:space="preserve">2010
</t>
  </si>
  <si>
    <t>Roční průměr ekonomicky aktivního obyvatelstva (v tis.)</t>
  </si>
  <si>
    <t>5 146,0</t>
  </si>
  <si>
    <t>5 139,1</t>
  </si>
  <si>
    <t>5 132,3</t>
  </si>
  <si>
    <t>5 132,5</t>
  </si>
  <si>
    <t>5 174,2</t>
  </si>
  <si>
    <t>5 199,4</t>
  </si>
  <si>
    <t>5 198,3</t>
  </si>
  <si>
    <t>5 232,3</t>
  </si>
  <si>
    <t>5 286,5</t>
  </si>
  <si>
    <t>HDP na 1 ekonomicky aktivního obyvatele</t>
  </si>
  <si>
    <t>Výdaje na školství na 1 ekon. aktivního obyvatele</t>
  </si>
  <si>
    <t>2002</t>
  </si>
  <si>
    <t>2003</t>
  </si>
  <si>
    <t>2004</t>
  </si>
  <si>
    <t>2005</t>
  </si>
  <si>
    <t>2006</t>
  </si>
  <si>
    <t>2007</t>
  </si>
  <si>
    <t>2010</t>
  </si>
  <si>
    <t>v tom</t>
  </si>
  <si>
    <t>předškolní vzdělávání</t>
  </si>
  <si>
    <t>základní vzdělávání</t>
  </si>
  <si>
    <t>základní umělecké školy</t>
  </si>
  <si>
    <t>střední vzdělávání včetně konzervatoří a VOŠ</t>
  </si>
  <si>
    <t>z toho</t>
  </si>
  <si>
    <t>stravování žáků MŠ, ZŠ a SŠ</t>
  </si>
  <si>
    <t>ubytovací zařízení</t>
  </si>
  <si>
    <t>V procentech z veřejných výdajů na školství</t>
  </si>
  <si>
    <t>Základní vzdělávání</t>
  </si>
  <si>
    <t>Stravování žáků MŠ, ZŠ a SŠ</t>
  </si>
  <si>
    <t>4)</t>
  </si>
  <si>
    <t>5)</t>
  </si>
  <si>
    <t>6)</t>
  </si>
  <si>
    <r>
      <t>2008</t>
    </r>
    <r>
      <rPr>
        <b/>
        <vertAlign val="superscript"/>
        <sz val="10"/>
        <rFont val="Arial Narrow"/>
        <family val="2"/>
      </rPr>
      <t>6)</t>
    </r>
  </si>
  <si>
    <r>
      <t>Veřejné výdaje na školství v běžných cenách</t>
    </r>
    <r>
      <rPr>
        <b/>
        <vertAlign val="superscript"/>
        <sz val="10"/>
        <rFont val="Arial Narrow"/>
        <family val="2"/>
      </rPr>
      <t>1)</t>
    </r>
  </si>
  <si>
    <r>
      <t>z toho mateřské školy</t>
    </r>
    <r>
      <rPr>
        <vertAlign val="superscript"/>
        <sz val="10"/>
        <rFont val="Arial Narrow"/>
        <family val="2"/>
      </rPr>
      <t>2)</t>
    </r>
  </si>
  <si>
    <r>
      <t xml:space="preserve"> z toho základní školy, včetně školních družin a klubů</t>
    </r>
    <r>
      <rPr>
        <vertAlign val="superscript"/>
        <sz val="10"/>
        <rFont val="Arial Narrow"/>
        <family val="2"/>
      </rPr>
      <t>2)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</si>
  <si>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2)</t>
    </r>
  </si>
  <si>
    <r>
      <t xml:space="preserve"> střední odborné školy a konzervatoře, včetně VOŠ</t>
    </r>
    <r>
      <rPr>
        <vertAlign val="superscript"/>
        <sz val="10"/>
        <rFont val="Arial Narrow"/>
        <family val="2"/>
      </rPr>
      <t>2)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</si>
  <si>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2)</t>
    </r>
  </si>
  <si>
    <r>
      <t>vysoké školy</t>
    </r>
    <r>
      <rPr>
        <vertAlign val="superscript"/>
        <sz val="10"/>
        <rFont val="Arial Narrow"/>
        <family val="2"/>
      </rPr>
      <t>3)</t>
    </r>
  </si>
  <si>
    <r>
      <t>státní správa</t>
    </r>
    <r>
      <rPr>
        <vertAlign val="superscript"/>
        <sz val="10"/>
        <rFont val="Arial Narrow"/>
        <family val="2"/>
      </rPr>
      <t>4)</t>
    </r>
  </si>
  <si>
    <r>
      <t>ostatní výdaje</t>
    </r>
    <r>
      <rPr>
        <vertAlign val="superscript"/>
        <sz val="10"/>
        <rFont val="Arial Narrow"/>
        <family val="2"/>
      </rPr>
      <t>5)</t>
    </r>
  </si>
  <si>
    <r>
      <t>Vysoké školy</t>
    </r>
    <r>
      <rPr>
        <vertAlign val="superscript"/>
        <sz val="10"/>
        <rFont val="Arial Narrow"/>
        <family val="2"/>
      </rPr>
      <t>3)</t>
    </r>
  </si>
  <si>
    <r>
      <t>Státní správa</t>
    </r>
    <r>
      <rPr>
        <vertAlign val="superscript"/>
        <sz val="10"/>
        <rFont val="Arial Narrow"/>
        <family val="2"/>
      </rPr>
      <t>4)</t>
    </r>
  </si>
  <si>
    <r>
      <t>Ostatní výdaje</t>
    </r>
    <r>
      <rPr>
        <vertAlign val="superscript"/>
        <sz val="10"/>
        <rFont val="Arial Narrow"/>
        <family val="2"/>
      </rPr>
      <t>5)</t>
    </r>
  </si>
  <si>
    <t xml:space="preserve"> základní umělecké školy</t>
  </si>
  <si>
    <r>
      <t>Veřejné výdaje na školství ve stálých cenách roku 2000</t>
    </r>
    <r>
      <rPr>
        <b/>
        <vertAlign val="superscript"/>
        <sz val="10"/>
        <rFont val="Arial Narrow"/>
        <family val="2"/>
      </rPr>
      <t>1)</t>
    </r>
  </si>
  <si>
    <r>
      <t>gymnázia, včetně sportovních škol</t>
    </r>
    <r>
      <rPr>
        <vertAlign val="superscript"/>
        <sz val="10"/>
        <rFont val="Arial Narrow"/>
        <family val="2"/>
      </rPr>
      <t>2)</t>
    </r>
  </si>
  <si>
    <r>
      <t>střední odborné školy a konzervatoře, včetně VOŠ</t>
    </r>
    <r>
      <rPr>
        <vertAlign val="superscript"/>
        <sz val="10"/>
        <rFont val="Arial Narrow"/>
        <family val="2"/>
      </rPr>
      <t>2)</t>
    </r>
  </si>
  <si>
    <r>
      <t>střední odborná učiliště, učiliště, SPV</t>
    </r>
    <r>
      <rPr>
        <vertAlign val="superscript"/>
        <sz val="10"/>
        <rFont val="Arial Narrow"/>
        <family val="2"/>
      </rPr>
      <t>2)</t>
    </r>
  </si>
  <si>
    <t>Vybrané ukazatele kapitoly 333-MŠMT</t>
  </si>
  <si>
    <t>v tis. Kč</t>
  </si>
  <si>
    <t>schválený</t>
  </si>
  <si>
    <t>změny</t>
  </si>
  <si>
    <t>po změnách</t>
  </si>
  <si>
    <t>Příjmy celkem</t>
  </si>
  <si>
    <t>z toho příjmy z rozpočtu EU bez SZP</t>
  </si>
  <si>
    <t>Výdaje celkem</t>
  </si>
  <si>
    <t xml:space="preserve"> věda a vysoké školství</t>
  </si>
  <si>
    <t xml:space="preserve"> výdaje regionálního školství</t>
  </si>
  <si>
    <t xml:space="preserve"> podpora činnosti v oblasti mládeže</t>
  </si>
  <si>
    <t xml:space="preserve"> podpora činnosti v oblasti sportu</t>
  </si>
  <si>
    <t xml:space="preserve"> výdaje na programy spolufinancované z rozpočtu EU mimo VaV</t>
  </si>
  <si>
    <t xml:space="preserve"> ostatní výdaje na zabezpečení úkolů resortu školství</t>
  </si>
  <si>
    <t>Tab. A1:</t>
  </si>
  <si>
    <t>Vzhledem k transformaci veřejné správy (v roce 2001 a 2002) došlo k podstatným změnám v metodice financování vzdělávání – údaje jednotlivých rozpočtových kapitol nelze v časové řadě srovnávat.</t>
  </si>
  <si>
    <t>Od roku 2001 nejsou z důvodu konsolidace zahrnuty z daných tříd rozpočtové skladby následující položky: 5321; 5323; 5329; 5344; 5345; 5349; 5366; 5367; 5641; 5642; 5649; 6341; 6342; 6349; 6441; 6442; 6449.</t>
  </si>
  <si>
    <t>Tab. A2:</t>
  </si>
  <si>
    <t>Tab. A3:</t>
  </si>
  <si>
    <t>ČSÚ – předběžný údaj.</t>
  </si>
  <si>
    <t>Tab. A4:</t>
  </si>
  <si>
    <t>Tab. A5:</t>
  </si>
  <si>
    <t>Celkové výdaje na školství: údaje z kapitol 333-MŠMT; 700-Obce a DSO; KÚ; 380-Okresní úřady (rozpočtová opatření z MŠMT) a z jiných resortů</t>
  </si>
  <si>
    <t>(Ministerstvo obrany, Ministerstvo zemědělství do r. 2001, data za Ministerstvo vnitra nejsou k dispozici a Ministerstvo spravedlnosti o výdajích na vzdělávání neúčtuje).</t>
  </si>
  <si>
    <t>Bez škol pro děti, žáky, studenty se speciálními vzdělávacími potřebami.</t>
  </si>
  <si>
    <t>Včetně výdajů na koleje a menzy vysokých škol a výzkum a vývoj na VŠ.</t>
  </si>
  <si>
    <t>Zahrnuty výdaje na vlastní úřad MŠMT, ČŠI a další OSS.</t>
  </si>
  <si>
    <t>Zahrnuty výdaje na peněžní a statistické služby, domy dětí a mládeže, zařízení výchovného poradenství, tělovýchovu a sport, kulturu, zdravotnictví, ochranu životního prostředí a ekologii apod.</t>
  </si>
  <si>
    <t>Meziroční snížení výdajů v roce 2008 je dáno aplikací zákona č. 26/2008 Sb. a z něj vyplývajícím nepřeváděním nevyčerpaných prostředků OSS do rezervních fondů, a tudíž jejich nezahrnutím do čerpání.</t>
  </si>
  <si>
    <t>Tab. A6:</t>
  </si>
  <si>
    <t>Tab. A7:</t>
  </si>
  <si>
    <t>pro CD</t>
  </si>
  <si>
    <t>konst</t>
  </si>
  <si>
    <t>13x12</t>
  </si>
  <si>
    <t>Veřejné výdaje na školství v běžných cenách, jejich podíl na HDP v letech 2001 až 2012</t>
  </si>
  <si>
    <t>Řádky pro</t>
  </si>
  <si>
    <t>ročenku PaM</t>
  </si>
  <si>
    <t xml:space="preserve">2011
</t>
  </si>
  <si>
    <t xml:space="preserve">2012
</t>
  </si>
  <si>
    <t>OK</t>
  </si>
  <si>
    <t>Index spotřebitelských cen (2005 = 100)</t>
  </si>
  <si>
    <t>stop</t>
  </si>
  <si>
    <t>10x12</t>
  </si>
  <si>
    <t>Veřejné výdaje na školství ve stálých cenách roku 2005, jejich podíl na HDP v letech 2001 až 2012</t>
  </si>
  <si>
    <t>1x12</t>
  </si>
  <si>
    <t>2011</t>
  </si>
  <si>
    <t>15x12</t>
  </si>
  <si>
    <t>2012</t>
  </si>
  <si>
    <t>9x4</t>
  </si>
  <si>
    <t>Paragraf</t>
  </si>
  <si>
    <t>Název</t>
  </si>
  <si>
    <t>Kapitola 333-MŠMT</t>
  </si>
  <si>
    <t>Transfery z kapitoly
333-MŠMT</t>
  </si>
  <si>
    <t>Celkem</t>
  </si>
  <si>
    <t>% z cel. výdajů</t>
  </si>
  <si>
    <t>SKUPINA 3 – služby pro obyvatelstvo</t>
  </si>
  <si>
    <t xml:space="preserve">31–32 – vzdělávání </t>
  </si>
  <si>
    <t>3111</t>
  </si>
  <si>
    <t xml:space="preserve">předškolní zařízení </t>
  </si>
  <si>
    <t>3112</t>
  </si>
  <si>
    <t>speciální předškolní zařízení</t>
  </si>
  <si>
    <t>3113</t>
  </si>
  <si>
    <t>základní školy</t>
  </si>
  <si>
    <t>3114</t>
  </si>
  <si>
    <t>speciální základní školy</t>
  </si>
  <si>
    <t>první stupeň základních škol</t>
  </si>
  <si>
    <t>druhý stupeň základních škol</t>
  </si>
  <si>
    <t>3119</t>
  </si>
  <si>
    <t>ostatní záležitosti předškolní výchovy a základního vzdělávání</t>
  </si>
  <si>
    <t>3121</t>
  </si>
  <si>
    <t>gymnázia</t>
  </si>
  <si>
    <t>3122</t>
  </si>
  <si>
    <t>střední odborné školy</t>
  </si>
  <si>
    <t>3123</t>
  </si>
  <si>
    <t>střední odborná učiliště a učiliště</t>
  </si>
  <si>
    <t>3124</t>
  </si>
  <si>
    <t>speciální střední školy</t>
  </si>
  <si>
    <t>3125</t>
  </si>
  <si>
    <t>střediska praktického vyučování a školní hospodářství</t>
  </si>
  <si>
    <t>3126</t>
  </si>
  <si>
    <t>konzervatoře</t>
  </si>
  <si>
    <t>3128</t>
  </si>
  <si>
    <t>sportovní školy – gymnázia</t>
  </si>
  <si>
    <t>3129</t>
  </si>
  <si>
    <t xml:space="preserve">ostatní zařízení středního vzdělávání </t>
  </si>
  <si>
    <t>3131</t>
  </si>
  <si>
    <t>výchovné ústavy a dětské domovy se školou</t>
  </si>
  <si>
    <t>3132</t>
  </si>
  <si>
    <t>diagnostické ústavy</t>
  </si>
  <si>
    <t>3139</t>
  </si>
  <si>
    <t>ostatní školská zařízení pro výkon ústavní a ochranné výchovy</t>
  </si>
  <si>
    <t>3141</t>
  </si>
  <si>
    <t>školní stravování při předškolním a základním vzdělávání</t>
  </si>
  <si>
    <t>3142</t>
  </si>
  <si>
    <t>ostatní školní stravování</t>
  </si>
  <si>
    <t>3143</t>
  </si>
  <si>
    <t>školní družiny a kluby</t>
  </si>
  <si>
    <t>3144</t>
  </si>
  <si>
    <t>školy v přírodě</t>
  </si>
  <si>
    <t>3145</t>
  </si>
  <si>
    <t>internáty</t>
  </si>
  <si>
    <t>3146</t>
  </si>
  <si>
    <t>zařízení výchovného poradenství a preventivně výchovné péče</t>
  </si>
  <si>
    <t>3147</t>
  </si>
  <si>
    <t>domovy mládeže</t>
  </si>
  <si>
    <t>3149</t>
  </si>
  <si>
    <t>ostatní zařízení související s výchovou a vzděláváním mládeže</t>
  </si>
  <si>
    <t>3150</t>
  </si>
  <si>
    <t>vyšší odborné školy</t>
  </si>
  <si>
    <t>3211</t>
  </si>
  <si>
    <t>činnost vysokých škol</t>
  </si>
  <si>
    <t>3212</t>
  </si>
  <si>
    <t>výzkum a vývoj na vysokých školách</t>
  </si>
  <si>
    <t>bakalářské studium</t>
  </si>
  <si>
    <t>magisterské a doktorské studium</t>
  </si>
  <si>
    <t>3221</t>
  </si>
  <si>
    <t>vysokoškolské koleje a menzy</t>
  </si>
  <si>
    <t>3229</t>
  </si>
  <si>
    <t>ostatní zařízení související s vysokoškolským vzděláváním</t>
  </si>
  <si>
    <t>3231</t>
  </si>
  <si>
    <t>3239</t>
  </si>
  <si>
    <t>záležitosti zájmového studia jinde nezařazené</t>
  </si>
  <si>
    <t>3261</t>
  </si>
  <si>
    <t>činnost ústředního orgánu státní správy ve vzdělávání</t>
  </si>
  <si>
    <t>3262</t>
  </si>
  <si>
    <t>činnost ostatních orgánů státní správy ve vzdělávání</t>
  </si>
  <si>
    <t>3269</t>
  </si>
  <si>
    <t>ostatní správa ve vzdělávání jinde nezařazená</t>
  </si>
  <si>
    <t>3280</t>
  </si>
  <si>
    <t>výzkum školství a vzdělávání</t>
  </si>
  <si>
    <t>3291</t>
  </si>
  <si>
    <t xml:space="preserve">mezinárodní spolupráce ve vzdělávání </t>
  </si>
  <si>
    <t>vzdělávání národnostních menšin a multikulturní výchova</t>
  </si>
  <si>
    <t>vzdělávací akce k integraci Romů</t>
  </si>
  <si>
    <t>3299</t>
  </si>
  <si>
    <t xml:space="preserve">ostatní záležitosti vzdělávání </t>
  </si>
  <si>
    <t>33 – kultura, církve a sdělovací prostředky</t>
  </si>
  <si>
    <t>3314</t>
  </si>
  <si>
    <t>činnosti knihovnické</t>
  </si>
  <si>
    <t>3315</t>
  </si>
  <si>
    <t>činnosti muzeí a galerií</t>
  </si>
  <si>
    <t>34 – tělovýchova a zájmová činnost</t>
  </si>
  <si>
    <t>3411</t>
  </si>
  <si>
    <t>státní sportovní reprezentace</t>
  </si>
  <si>
    <t>3419</t>
  </si>
  <si>
    <t>ostatní tělovýchovná činnost</t>
  </si>
  <si>
    <t>3421</t>
  </si>
  <si>
    <t>využití volného času dětí a mládeže</t>
  </si>
  <si>
    <t>35 – zdravotnictví</t>
  </si>
  <si>
    <t>3541</t>
  </si>
  <si>
    <t>prevence před drogami, alkoholem, nikotinem a jinými návykovými látkami</t>
  </si>
  <si>
    <t>37 – ochrana životního prostředí</t>
  </si>
  <si>
    <t>3745</t>
  </si>
  <si>
    <t>péče o veřejnou zeleň a vzhled obcí</t>
  </si>
  <si>
    <t>38 – výzkum a vývoj odvětvově nespecifikovaný</t>
  </si>
  <si>
    <t>3809</t>
  </si>
  <si>
    <t>ostatní  výzkum a vývoj odvětvově nespecifikovaný</t>
  </si>
  <si>
    <t>SKUPINA 4 – sociální věci a politika zaměstnanosti</t>
  </si>
  <si>
    <t>43 – sociální péče a pomoc a společné činnosti v sociálním zabezpečení a politice zaměstnanosti</t>
  </si>
  <si>
    <t>4313</t>
  </si>
  <si>
    <t>soc. ústavy pro zdr. postiž. mládež včetně diag. ústavů</t>
  </si>
  <si>
    <t>4322</t>
  </si>
  <si>
    <t>ústavy péče pro mládež (dětské domovy)</t>
  </si>
  <si>
    <t>SKUPINA 5 – bezpečnost státu a právní ochrana</t>
  </si>
  <si>
    <t>52 – civilní připravenost na krizové stavy</t>
  </si>
  <si>
    <t>5299</t>
  </si>
  <si>
    <t>ostatní záležitosti civilní připravenosti na krizové stavy</t>
  </si>
  <si>
    <t>53 – bezpečnost a veřejný pořádek</t>
  </si>
  <si>
    <t>5399</t>
  </si>
  <si>
    <t>ostatní záležitosti bezpečnosti, veřejného pořádku</t>
  </si>
  <si>
    <t>SKUPINA 6 – všeobecná veřejná správa a služby</t>
  </si>
  <si>
    <t>62 – jiné veřejné služby a činnosti</t>
  </si>
  <si>
    <t>6221</t>
  </si>
  <si>
    <t>humanitární zahraniční pomoc</t>
  </si>
  <si>
    <t>6222</t>
  </si>
  <si>
    <t>rozvojová zahraniční pomoc</t>
  </si>
  <si>
    <t>Celkem výdaje</t>
  </si>
  <si>
    <t>Obrana</t>
  </si>
  <si>
    <t>Až budou data zakutalizovat</t>
  </si>
  <si>
    <t>KOMENTÁŘE K TABULKÁM V SEŠITU - texty delší než 255 znaků zkraťte, nebo rozdělte do 2 řádků.</t>
  </si>
  <si>
    <t xml:space="preserve">   21.5.2004 12:51:11</t>
  </si>
  <si>
    <t>Počet znaků</t>
  </si>
  <si>
    <t xml:space="preserve">   Použití komentářů</t>
  </si>
  <si>
    <t xml:space="preserve">   A1   A2   A5   A6</t>
  </si>
  <si>
    <t xml:space="preserve">   A3</t>
  </si>
  <si>
    <t>ČSÚ – kvalifikovaný odhad.</t>
  </si>
  <si>
    <t xml:space="preserve">   A5   A6</t>
  </si>
  <si>
    <t>Změna metodiky propočtu výdajů na sociální a zdravotní zabezpečení v roce 2001 byla promítnuta do celé časové řady.</t>
  </si>
  <si>
    <t xml:space="preserve">   A1   A2</t>
  </si>
  <si>
    <t>Vysoké plnění příjmů kapitoly 333 v roce 2006 bylo ovlivněno operacemi spojenými s využitím rezervního fondu ministerstva.</t>
  </si>
  <si>
    <t xml:space="preserve">   A7</t>
  </si>
  <si>
    <t>V roce 2007 bylo vykázáno nulové naplnění (skutečnost) příjmů z rozpočtu Evropské unie bez SZP na programovací období  2007 až 2013.</t>
  </si>
  <si>
    <t>Překročení rozpočtu bylo kryto použitím prostředků rezervního fondu.</t>
  </si>
  <si>
    <t>Počínaje rokem 2007 byl od celkových výdajů na vzdělávání odečítán rovněž transfer finančních prostředků z kapitoly 307 pro kraje. Údaje nemusí souhlasit s údaji ve starších ročenkách.</t>
  </si>
  <si>
    <t>Z celkových příjmů tvořily převody z rezervních fondů do příjmů 78,16 %.</t>
  </si>
  <si>
    <t>Varianta</t>
  </si>
  <si>
    <t>Údaje ke sběru dat</t>
  </si>
  <si>
    <t>Rok</t>
  </si>
  <si>
    <t>Zdroj dat</t>
  </si>
  <si>
    <t>Kapitola</t>
  </si>
  <si>
    <t xml:space="preserve">   Použití zdrojů</t>
  </si>
  <si>
    <t xml:space="preserve">31. 12. </t>
  </si>
  <si>
    <t>Státní závěrečný účet ČR, Závěrečný účet – kapitola 333-MŠMT, 700-Obce a DSO; KÚ, 380-OkÚ, MZe-329, 307-MO, ČSÚ</t>
  </si>
  <si>
    <t>A</t>
  </si>
  <si>
    <t>t</t>
  </si>
  <si>
    <t>Závěrečný účet – kapitola 333-MŠMT, 700-Obce a DSO; KÚ, 380-OkÚ, 307-MO, ČSÚ</t>
  </si>
  <si>
    <t>Ročenka</t>
  </si>
  <si>
    <t xml:space="preserve">   A3   A4</t>
  </si>
  <si>
    <t>Závěrečný účet – kapitola 333-MŠMT, 700-Obce a DSO; KÚ, 380-OkÚ, 307-MO, 329-MZe</t>
  </si>
  <si>
    <t>ekonom</t>
  </si>
  <si>
    <t>Závěrečný účet – kapitola 333-MŠMT</t>
  </si>
  <si>
    <r>
      <t>Kapitola 700-Obce a DSO; KÚ(vzdělávání)</t>
    </r>
    <r>
      <rPr>
        <b/>
        <vertAlign val="superscript"/>
        <sz val="10"/>
        <rFont val="Arial Narrow"/>
        <family val="2"/>
      </rPr>
      <t>1)</t>
    </r>
  </si>
  <si>
    <t>odstr</t>
  </si>
  <si>
    <t>Struktura veřejných výdajů na školství v letech 2001 až 2012 ve stálých cenách roku 2005</t>
  </si>
  <si>
    <t>Struktura veřejných výdajů na školství v letech 2001 až 2012 v běžných cenách</t>
  </si>
  <si>
    <t>HDP a výdaje na školství na jednoho obyvatele v letech 2001 až 2012</t>
  </si>
  <si>
    <t/>
  </si>
  <si>
    <t>FUNKCE</t>
  </si>
  <si>
    <t xml:space="preserve">2013
</t>
  </si>
  <si>
    <t>2013</t>
  </si>
  <si>
    <t>Ve stálých cenách roku 2005</t>
  </si>
  <si>
    <t>Veřejné výdaje na školství v běžných cenách, jejich podíl na HDP v letech 2001 až 2014</t>
  </si>
  <si>
    <t>Veřejné výdaje na školství ve stálých cenách roku 2005, jejich podíl na HDP v letech 2001 až 2014</t>
  </si>
  <si>
    <t>HDP a výdaje na školství na jednoho obyvatele v letech 2001 až 2014</t>
  </si>
  <si>
    <t>HDP a výdaje na školství na jednoho ekonomicky aktivního obyvatele v letech 2001 až 2014</t>
  </si>
  <si>
    <t>Struktura veřejných výdajů na školství v letech 2001 až 2014 v běžných cenách</t>
  </si>
  <si>
    <t>Struktura veřejných výdajů na školství v letech 2001 až 2014 ve stálých cenách roku 2005</t>
  </si>
  <si>
    <t>(podle stavu k: 31. 12. 2014)</t>
  </si>
  <si>
    <t>Skutečnost 2014</t>
  </si>
  <si>
    <t>2014</t>
  </si>
  <si>
    <t xml:space="preserve">2014
</t>
  </si>
  <si>
    <t xml:space="preserve">2001
</t>
  </si>
  <si>
    <r>
      <t>2014</t>
    </r>
    <r>
      <rPr>
        <b/>
        <vertAlign val="superscript"/>
        <sz val="10"/>
        <rFont val="Arial Narrow"/>
        <family val="2"/>
      </rPr>
      <t>1)</t>
    </r>
  </si>
  <si>
    <r>
      <t>Veřejné výdaje na školství ve stálých cenách roku 2005</t>
    </r>
    <r>
      <rPr>
        <b/>
        <vertAlign val="superscript"/>
        <sz val="10"/>
        <rFont val="Arial Narrow"/>
        <family val="2"/>
      </rPr>
      <t>2)</t>
    </r>
  </si>
  <si>
    <t>Výdaje státního rozpočtu ve stálých cenách roku 2005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</si>
</sst>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0%\ ;;\-\-\-\ "/>
    <numFmt numFmtId="198" formatCode="#,##0.0_ ;[Red]\-#,##0.0\ ;\–\ "/>
    <numFmt numFmtId="199" formatCode="0.0%\ ;[Red]\-0.0%\ ;\–\ "/>
    <numFmt numFmtId="200" formatCode="0.00%\ ;[Red]\-0.00%\ ;\–\ "/>
    <numFmt numFmtId="201" formatCode="#,##0_ ;[Red]\-#,##0\ ;\–\ "/>
    <numFmt numFmtId="202" formatCode="#,##0\ &quot;Kč&quot;\ ;[Red]\-#,##0\ &quot;Kč&quot;\ ;\–\ "/>
    <numFmt numFmtId="203" formatCode="#,##0.000_ ;[Red]\-#,##0.000\ ;\–\ "/>
    <numFmt numFmtId="204" formatCode="0.0"/>
    <numFmt numFmtId="205" formatCode="#,##0.0"/>
    <numFmt numFmtId="206" formatCode="#,##0.00&quot; &quot;"/>
  </numFmts>
  <fonts count="5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0"/>
      <name val="Arial"/>
      <family val="0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2"/>
      <color indexed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sz val="10"/>
      <color indexed="40"/>
      <name val="Arial CE"/>
      <family val="0"/>
    </font>
    <font>
      <sz val="10"/>
      <color indexed="10"/>
      <name val="Arial CE"/>
      <family val="0"/>
    </font>
    <font>
      <b/>
      <i/>
      <sz val="9"/>
      <name val="Arial Narrow"/>
      <family val="2"/>
    </font>
    <font>
      <b/>
      <i/>
      <sz val="12"/>
      <color indexed="22"/>
      <name val="Arial Narrow"/>
      <family val="2"/>
    </font>
    <font>
      <b/>
      <i/>
      <sz val="8"/>
      <name val="Arial Narrow"/>
      <family val="2"/>
    </font>
    <font>
      <b/>
      <sz val="8"/>
      <name val="Arial CE"/>
      <family val="2"/>
    </font>
    <font>
      <sz val="10"/>
      <color indexed="18"/>
      <name val="Arial CE"/>
      <family val="2"/>
    </font>
    <font>
      <b/>
      <i/>
      <sz val="10"/>
      <color indexed="18"/>
      <name val="Arial CE"/>
      <family val="2"/>
    </font>
    <font>
      <sz val="7"/>
      <color indexed="18"/>
      <name val="Arial CE"/>
      <family val="2"/>
    </font>
    <font>
      <sz val="1"/>
      <color indexed="22"/>
      <name val="Arial CE"/>
      <family val="2"/>
    </font>
    <font>
      <b/>
      <i/>
      <sz val="10"/>
      <color indexed="22"/>
      <name val="Arial CE"/>
      <family val="2"/>
    </font>
    <font>
      <b/>
      <sz val="10"/>
      <color indexed="18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hair"/>
      <top style="double"/>
      <bottom style="hair"/>
    </border>
    <border>
      <left style="double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uble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84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5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175" fontId="26" fillId="24" borderId="11" xfId="0" applyNumberFormat="1" applyFont="1" applyFill="1" applyBorder="1" applyAlignment="1" applyProtection="1">
      <alignment horizontal="centerContinuous" vertical="center"/>
      <protection/>
    </xf>
    <xf numFmtId="175" fontId="26" fillId="24" borderId="12" xfId="0" applyNumberFormat="1" applyFont="1" applyFill="1" applyBorder="1" applyAlignment="1" applyProtection="1">
      <alignment horizontal="centerContinuous" vertical="center"/>
      <protection/>
    </xf>
    <xf numFmtId="175" fontId="27" fillId="24" borderId="13" xfId="0" applyNumberFormat="1" applyFont="1" applyFill="1" applyBorder="1" applyAlignment="1" applyProtection="1">
      <alignment horizontal="centerContinuous" vertical="center"/>
      <protection/>
    </xf>
    <xf numFmtId="202" fontId="27" fillId="18" borderId="14" xfId="0" applyNumberFormat="1" applyFont="1" applyFill="1" applyBorder="1" applyAlignment="1" applyProtection="1">
      <alignment horizontal="right" vertical="center"/>
      <protection/>
    </xf>
    <xf numFmtId="202" fontId="27" fillId="18" borderId="15" xfId="0" applyNumberFormat="1" applyFont="1" applyFill="1" applyBorder="1" applyAlignment="1" applyProtection="1">
      <alignment horizontal="right" vertical="center"/>
      <protection/>
    </xf>
    <xf numFmtId="202" fontId="27" fillId="18" borderId="16" xfId="0" applyNumberFormat="1" applyFont="1" applyFill="1" applyBorder="1" applyAlignment="1" applyProtection="1">
      <alignment horizontal="right" vertical="center"/>
      <protection/>
    </xf>
    <xf numFmtId="202" fontId="27" fillId="18" borderId="17" xfId="0" applyNumberFormat="1" applyFont="1" applyFill="1" applyBorder="1" applyAlignment="1" applyProtection="1">
      <alignment horizontal="right" vertical="center"/>
      <protection/>
    </xf>
    <xf numFmtId="202" fontId="26" fillId="18" borderId="18" xfId="0" applyNumberFormat="1" applyFont="1" applyFill="1" applyBorder="1" applyAlignment="1" applyProtection="1">
      <alignment horizontal="right" vertical="center"/>
      <protection/>
    </xf>
    <xf numFmtId="202" fontId="26" fillId="18" borderId="19" xfId="0" applyNumberFormat="1" applyFont="1" applyFill="1" applyBorder="1" applyAlignment="1" applyProtection="1">
      <alignment horizontal="right" vertical="center"/>
      <protection/>
    </xf>
    <xf numFmtId="202" fontId="26" fillId="18" borderId="20" xfId="0" applyNumberFormat="1" applyFont="1" applyFill="1" applyBorder="1" applyAlignment="1" applyProtection="1">
      <alignment horizontal="right" vertical="center"/>
      <protection/>
    </xf>
    <xf numFmtId="202" fontId="26" fillId="18" borderId="21" xfId="0" applyNumberFormat="1" applyFont="1" applyFill="1" applyBorder="1" applyAlignment="1" applyProtection="1">
      <alignment horizontal="right" vertical="center"/>
      <protection/>
    </xf>
    <xf numFmtId="202" fontId="37" fillId="18" borderId="22" xfId="0" applyNumberFormat="1" applyFont="1" applyFill="1" applyBorder="1" applyAlignment="1" applyProtection="1">
      <alignment horizontal="right" vertical="center"/>
      <protection/>
    </xf>
    <xf numFmtId="175" fontId="38" fillId="24" borderId="13" xfId="0" applyNumberFormat="1" applyFont="1" applyFill="1" applyBorder="1" applyAlignment="1" applyProtection="1">
      <alignment horizontal="centerContinuous" vertical="center"/>
      <protection/>
    </xf>
    <xf numFmtId="175" fontId="38" fillId="24" borderId="23" xfId="0" applyNumberFormat="1" applyFont="1" applyFill="1" applyBorder="1" applyAlignment="1" applyProtection="1">
      <alignment horizontal="centerContinuous" vertical="center"/>
      <protection/>
    </xf>
    <xf numFmtId="202" fontId="27" fillId="18" borderId="19" xfId="0" applyNumberFormat="1" applyFont="1" applyFill="1" applyBorder="1" applyAlignment="1" applyProtection="1">
      <alignment horizontal="right" vertical="center"/>
      <protection/>
    </xf>
    <xf numFmtId="202" fontId="27" fillId="18" borderId="20" xfId="0" applyNumberFormat="1" applyFont="1" applyFill="1" applyBorder="1" applyAlignment="1" applyProtection="1">
      <alignment horizontal="right" vertical="center"/>
      <protection/>
    </xf>
    <xf numFmtId="202" fontId="26" fillId="18" borderId="24" xfId="0" applyNumberFormat="1" applyFont="1" applyFill="1" applyBorder="1" applyAlignment="1" applyProtection="1">
      <alignment horizontal="right" vertical="center"/>
      <protection/>
    </xf>
    <xf numFmtId="175" fontId="26" fillId="24" borderId="25" xfId="0" applyNumberFormat="1" applyFont="1" applyFill="1" applyBorder="1" applyAlignment="1" applyProtection="1">
      <alignment horizontal="centerContinuous" vertical="center"/>
      <protection/>
    </xf>
    <xf numFmtId="175" fontId="26" fillId="24" borderId="23" xfId="0" applyNumberFormat="1" applyFont="1" applyFill="1" applyBorder="1" applyAlignment="1" applyProtection="1">
      <alignment horizontal="centerContinuous" vertical="center"/>
      <protection/>
    </xf>
    <xf numFmtId="202" fontId="27" fillId="18" borderId="26" xfId="0" applyNumberFormat="1" applyFont="1" applyFill="1" applyBorder="1" applyAlignment="1" applyProtection="1">
      <alignment horizontal="right" vertical="center"/>
      <protection/>
    </xf>
    <xf numFmtId="202" fontId="26" fillId="18" borderId="26" xfId="0" applyNumberFormat="1" applyFont="1" applyFill="1" applyBorder="1" applyAlignment="1" applyProtection="1">
      <alignment horizontal="right" vertical="center"/>
      <protection/>
    </xf>
    <xf numFmtId="202" fontId="26" fillId="18" borderId="22" xfId="0" applyNumberFormat="1" applyFont="1" applyFill="1" applyBorder="1" applyAlignment="1" applyProtection="1">
      <alignment horizontal="right" vertical="center"/>
      <protection/>
    </xf>
    <xf numFmtId="200" fontId="27" fillId="18" borderId="14" xfId="0" applyNumberFormat="1" applyFont="1" applyFill="1" applyBorder="1" applyAlignment="1" applyProtection="1">
      <alignment horizontal="right" vertical="center"/>
      <protection/>
    </xf>
    <xf numFmtId="200" fontId="27" fillId="18" borderId="27" xfId="0" applyNumberFormat="1" applyFont="1" applyFill="1" applyBorder="1" applyAlignment="1" applyProtection="1">
      <alignment horizontal="right" vertical="center"/>
      <protection/>
    </xf>
    <xf numFmtId="200" fontId="27" fillId="18" borderId="17" xfId="0" applyNumberFormat="1" applyFont="1" applyFill="1" applyBorder="1" applyAlignment="1" applyProtection="1">
      <alignment horizontal="right" vertical="center"/>
      <protection/>
    </xf>
    <xf numFmtId="200" fontId="27" fillId="18" borderId="28" xfId="0" applyNumberFormat="1" applyFont="1" applyFill="1" applyBorder="1" applyAlignment="1" applyProtection="1">
      <alignment horizontal="right" vertical="center"/>
      <protection/>
    </xf>
    <xf numFmtId="200" fontId="27" fillId="18" borderId="29" xfId="0" applyNumberFormat="1" applyFont="1" applyFill="1" applyBorder="1" applyAlignment="1" applyProtection="1">
      <alignment horizontal="right" vertical="center"/>
      <protection/>
    </xf>
    <xf numFmtId="200" fontId="27" fillId="18" borderId="30" xfId="0" applyNumberFormat="1" applyFont="1" applyFill="1" applyBorder="1" applyAlignment="1" applyProtection="1">
      <alignment horizontal="right" vertical="center"/>
      <protection/>
    </xf>
    <xf numFmtId="200" fontId="27" fillId="18" borderId="31" xfId="0" applyNumberFormat="1" applyFont="1" applyFill="1" applyBorder="1" applyAlignment="1" applyProtection="1">
      <alignment horizontal="right" vertical="center"/>
      <protection/>
    </xf>
    <xf numFmtId="200" fontId="27" fillId="18" borderId="32" xfId="0" applyNumberFormat="1" applyFont="1" applyFill="1" applyBorder="1" applyAlignment="1" applyProtection="1">
      <alignment horizontal="right" vertical="center"/>
      <protection/>
    </xf>
    <xf numFmtId="200" fontId="27" fillId="18" borderId="33" xfId="0" applyNumberFormat="1" applyFont="1" applyFill="1" applyBorder="1" applyAlignment="1" applyProtection="1">
      <alignment horizontal="right" vertical="center"/>
      <protection/>
    </xf>
    <xf numFmtId="200" fontId="27" fillId="18" borderId="34" xfId="0" applyNumberFormat="1" applyFont="1" applyFill="1" applyBorder="1" applyAlignment="1" applyProtection="1">
      <alignment horizontal="right" vertical="center"/>
      <protection/>
    </xf>
    <xf numFmtId="200" fontId="27" fillId="18" borderId="35" xfId="0" applyNumberFormat="1" applyFont="1" applyFill="1" applyBorder="1" applyAlignment="1" applyProtection="1">
      <alignment horizontal="right" vertical="center"/>
      <protection/>
    </xf>
    <xf numFmtId="200" fontId="27" fillId="18" borderId="36" xfId="0" applyNumberFormat="1" applyFont="1" applyFill="1" applyBorder="1" applyAlignment="1" applyProtection="1">
      <alignment horizontal="right" vertical="center"/>
      <protection/>
    </xf>
    <xf numFmtId="200" fontId="27" fillId="18" borderId="37" xfId="0" applyNumberFormat="1" applyFont="1" applyFill="1" applyBorder="1" applyAlignment="1" applyProtection="1">
      <alignment horizontal="right" vertical="center"/>
      <protection/>
    </xf>
    <xf numFmtId="200" fontId="27" fillId="18" borderId="38" xfId="0" applyNumberFormat="1" applyFont="1" applyFill="1" applyBorder="1" applyAlignment="1" applyProtection="1">
      <alignment horizontal="right" vertical="center"/>
      <protection/>
    </xf>
    <xf numFmtId="200" fontId="27" fillId="18" borderId="39" xfId="0" applyNumberFormat="1" applyFont="1" applyFill="1" applyBorder="1" applyAlignment="1" applyProtection="1">
      <alignment horizontal="right" vertical="center"/>
      <protection/>
    </xf>
    <xf numFmtId="200" fontId="27" fillId="18" borderId="40" xfId="0" applyNumberFormat="1" applyFont="1" applyFill="1" applyBorder="1" applyAlignment="1" applyProtection="1">
      <alignment horizontal="right" vertical="center"/>
      <protection/>
    </xf>
    <xf numFmtId="200" fontId="27" fillId="18" borderId="41" xfId="0" applyNumberFormat="1" applyFont="1" applyFill="1" applyBorder="1" applyAlignment="1" applyProtection="1">
      <alignment horizontal="right" vertical="center"/>
      <protection/>
    </xf>
    <xf numFmtId="200" fontId="27" fillId="18" borderId="42" xfId="0" applyNumberFormat="1" applyFont="1" applyFill="1" applyBorder="1" applyAlignment="1" applyProtection="1">
      <alignment horizontal="right" vertical="center"/>
      <protection/>
    </xf>
    <xf numFmtId="200" fontId="27" fillId="18" borderId="43" xfId="0" applyNumberFormat="1" applyFont="1" applyFill="1" applyBorder="1" applyAlignment="1" applyProtection="1">
      <alignment horizontal="right" vertical="center"/>
      <protection/>
    </xf>
    <xf numFmtId="200" fontId="27" fillId="18" borderId="44" xfId="0" applyNumberFormat="1" applyFont="1" applyFill="1" applyBorder="1" applyAlignment="1" applyProtection="1">
      <alignment horizontal="right" vertical="center"/>
      <protection/>
    </xf>
    <xf numFmtId="200" fontId="27" fillId="18" borderId="45" xfId="0" applyNumberFormat="1" applyFont="1" applyFill="1" applyBorder="1" applyAlignment="1" applyProtection="1">
      <alignment horizontal="right" vertical="center"/>
      <protection/>
    </xf>
    <xf numFmtId="200" fontId="27" fillId="18" borderId="46" xfId="0" applyNumberFormat="1" applyFont="1" applyFill="1" applyBorder="1" applyAlignment="1" applyProtection="1">
      <alignment horizontal="right" vertical="center"/>
      <protection/>
    </xf>
    <xf numFmtId="200" fontId="27" fillId="18" borderId="47" xfId="0" applyNumberFormat="1" applyFont="1" applyFill="1" applyBorder="1" applyAlignment="1" applyProtection="1">
      <alignment horizontal="right" vertical="center"/>
      <protection/>
    </xf>
    <xf numFmtId="200" fontId="27" fillId="18" borderId="48" xfId="0" applyNumberFormat="1" applyFont="1" applyFill="1" applyBorder="1" applyAlignment="1" applyProtection="1">
      <alignment horizontal="right" vertical="center"/>
      <protection/>
    </xf>
    <xf numFmtId="200" fontId="27" fillId="18" borderId="49" xfId="0" applyNumberFormat="1" applyFont="1" applyFill="1" applyBorder="1" applyAlignment="1" applyProtection="1">
      <alignment horizontal="right" vertical="center"/>
      <protection/>
    </xf>
    <xf numFmtId="200" fontId="27" fillId="18" borderId="19" xfId="0" applyNumberFormat="1" applyFont="1" applyFill="1" applyBorder="1" applyAlignment="1" applyProtection="1">
      <alignment horizontal="right" vertical="center"/>
      <protection/>
    </xf>
    <xf numFmtId="200" fontId="27" fillId="18" borderId="20" xfId="0" applyNumberFormat="1" applyFont="1" applyFill="1" applyBorder="1" applyAlignment="1" applyProtection="1">
      <alignment horizontal="right" vertical="center"/>
      <protection/>
    </xf>
    <xf numFmtId="200" fontId="27" fillId="18" borderId="50" xfId="0" applyNumberFormat="1" applyFont="1" applyFill="1" applyBorder="1" applyAlignment="1" applyProtection="1">
      <alignment horizontal="right" vertical="center"/>
      <protection/>
    </xf>
    <xf numFmtId="200" fontId="27" fillId="18" borderId="51" xfId="0" applyNumberFormat="1" applyFont="1" applyFill="1" applyBorder="1" applyAlignment="1" applyProtection="1">
      <alignment horizontal="right" vertical="center"/>
      <protection/>
    </xf>
    <xf numFmtId="200" fontId="27" fillId="18" borderId="26" xfId="0" applyNumberFormat="1" applyFont="1" applyFill="1" applyBorder="1" applyAlignment="1" applyProtection="1">
      <alignment horizontal="right" vertical="center"/>
      <protection/>
    </xf>
    <xf numFmtId="200" fontId="27" fillId="18" borderId="52" xfId="0" applyNumberFormat="1" applyFont="1" applyFill="1" applyBorder="1" applyAlignment="1" applyProtection="1">
      <alignment horizontal="right" vertical="center"/>
      <protection/>
    </xf>
    <xf numFmtId="200" fontId="27" fillId="18" borderId="53" xfId="0" applyNumberFormat="1" applyFont="1" applyFill="1" applyBorder="1" applyAlignment="1" applyProtection="1">
      <alignment horizontal="right" vertical="center"/>
      <protection/>
    </xf>
    <xf numFmtId="200" fontId="27" fillId="18" borderId="54" xfId="0" applyNumberFormat="1" applyFont="1" applyFill="1" applyBorder="1" applyAlignment="1" applyProtection="1">
      <alignment horizontal="right" vertical="center"/>
      <protection/>
    </xf>
    <xf numFmtId="200" fontId="27" fillId="18" borderId="55" xfId="0" applyNumberFormat="1" applyFont="1" applyFill="1" applyBorder="1" applyAlignment="1" applyProtection="1">
      <alignment horizontal="right" vertical="center"/>
      <protection/>
    </xf>
    <xf numFmtId="200" fontId="27" fillId="18" borderId="56" xfId="0" applyNumberFormat="1" applyFont="1" applyFill="1" applyBorder="1" applyAlignment="1" applyProtection="1">
      <alignment horizontal="right" vertical="center"/>
      <protection/>
    </xf>
    <xf numFmtId="200" fontId="27" fillId="18" borderId="57" xfId="0" applyNumberFormat="1" applyFont="1" applyFill="1" applyBorder="1" applyAlignment="1" applyProtection="1">
      <alignment horizontal="right" vertical="center"/>
      <protection/>
    </xf>
    <xf numFmtId="0" fontId="39" fillId="25" borderId="0" xfId="0" applyFont="1" applyFill="1" applyAlignment="1" applyProtection="1">
      <alignment horizontal="center" vertical="center"/>
      <protection hidden="1"/>
    </xf>
    <xf numFmtId="0" fontId="39" fillId="19" borderId="0" xfId="0" applyFont="1" applyFill="1" applyAlignment="1" applyProtection="1">
      <alignment horizontal="center" vertical="center"/>
      <protection hidden="1"/>
    </xf>
    <xf numFmtId="0" fontId="39" fillId="19" borderId="0" xfId="0" applyFont="1" applyFill="1" applyAlignment="1" applyProtection="1">
      <alignment horizontal="right" vertical="center"/>
      <protection hidden="1"/>
    </xf>
    <xf numFmtId="0" fontId="40" fillId="4" borderId="0" xfId="0" applyFont="1" applyFill="1" applyAlignment="1" applyProtection="1">
      <alignment horizontal="right" vertical="center"/>
      <protection locked="0"/>
    </xf>
    <xf numFmtId="0" fontId="40" fillId="4" borderId="0" xfId="0" applyFont="1" applyFill="1" applyAlignment="1" applyProtection="1">
      <alignment horizontal="center" vertical="center"/>
      <protection locked="0"/>
    </xf>
    <xf numFmtId="0" fontId="26" fillId="19" borderId="0" xfId="0" applyFont="1" applyFill="1" applyAlignment="1" applyProtection="1">
      <alignment horizontal="center" vertical="center"/>
      <protection hidden="1"/>
    </xf>
    <xf numFmtId="0" fontId="26" fillId="19" borderId="0" xfId="0" applyFont="1" applyFill="1" applyAlignment="1" applyProtection="1">
      <alignment horizontal="right" vertical="center"/>
      <protection hidden="1"/>
    </xf>
    <xf numFmtId="0" fontId="26" fillId="4" borderId="0" xfId="0" applyFont="1" applyFill="1" applyAlignment="1" applyProtection="1">
      <alignment horizontal="center" vertical="center"/>
      <protection locked="0"/>
    </xf>
    <xf numFmtId="0" fontId="26" fillId="19" borderId="0" xfId="0" applyFont="1" applyFill="1" applyAlignment="1" applyProtection="1">
      <alignment horizontal="left" vertical="center"/>
      <protection hidden="1"/>
    </xf>
    <xf numFmtId="0" fontId="39" fillId="25" borderId="0" xfId="0" applyFont="1" applyFill="1" applyAlignment="1" applyProtection="1">
      <alignment horizontal="center" vertical="center"/>
      <protection hidden="1" locked="0"/>
    </xf>
    <xf numFmtId="0" fontId="27" fillId="19" borderId="0" xfId="0" applyFont="1" applyFill="1" applyAlignment="1" applyProtection="1">
      <alignment horizontal="center" vertical="center"/>
      <protection hidden="1"/>
    </xf>
    <xf numFmtId="0" fontId="27" fillId="19" borderId="0" xfId="0" applyFont="1" applyFill="1" applyAlignment="1" applyProtection="1">
      <alignment vertical="center"/>
      <protection hidden="1"/>
    </xf>
    <xf numFmtId="0" fontId="26" fillId="18" borderId="0" xfId="0" applyFont="1" applyFill="1" applyAlignment="1" applyProtection="1">
      <alignment horizontal="center" vertical="center"/>
      <protection hidden="1" locked="0"/>
    </xf>
    <xf numFmtId="0" fontId="28" fillId="19" borderId="0" xfId="0" applyFont="1" applyFill="1" applyAlignment="1" applyProtection="1">
      <alignment vertical="center"/>
      <protection hidden="1"/>
    </xf>
    <xf numFmtId="49" fontId="28" fillId="0" borderId="0" xfId="0" applyNumberFormat="1" applyFont="1" applyFill="1" applyAlignment="1" applyProtection="1">
      <alignment vertical="center"/>
      <protection hidden="1"/>
    </xf>
    <xf numFmtId="49" fontId="28" fillId="0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hidden="1"/>
    </xf>
    <xf numFmtId="0" fontId="26" fillId="18" borderId="0" xfId="0" applyFont="1" applyFill="1" applyAlignment="1" applyProtection="1">
      <alignment horizontal="center" vertical="center"/>
      <protection hidden="1"/>
    </xf>
    <xf numFmtId="0" fontId="28" fillId="0" borderId="0" xfId="0" applyNumberFormat="1" applyFont="1" applyFill="1" applyAlignment="1" applyProtection="1">
      <alignment vertical="center"/>
      <protection hidden="1"/>
    </xf>
    <xf numFmtId="0" fontId="26" fillId="24" borderId="0" xfId="0" applyFont="1" applyFill="1" applyAlignment="1" applyProtection="1">
      <alignment horizontal="center" vertical="center"/>
      <protection hidden="1"/>
    </xf>
    <xf numFmtId="0" fontId="28" fillId="0" borderId="0" xfId="0" applyNumberFormat="1" applyFont="1" applyFill="1" applyAlignment="1" applyProtection="1">
      <alignment vertical="top"/>
      <protection locked="0"/>
    </xf>
    <xf numFmtId="49" fontId="28" fillId="0" borderId="0" xfId="0" applyNumberFormat="1" applyFont="1" applyFill="1" applyAlignment="1" applyProtection="1">
      <alignment vertical="top"/>
      <protection hidden="1"/>
    </xf>
    <xf numFmtId="0" fontId="41" fillId="19" borderId="0" xfId="0" applyFont="1" applyFill="1" applyAlignment="1" applyProtection="1">
      <alignment horizontal="center" vertical="center"/>
      <protection hidden="1"/>
    </xf>
    <xf numFmtId="49" fontId="29" fillId="0" borderId="0" xfId="0" applyNumberFormat="1" applyFont="1" applyFill="1" applyAlignment="1" applyProtection="1">
      <alignment/>
      <protection locked="0"/>
    </xf>
    <xf numFmtId="49" fontId="26" fillId="0" borderId="0" xfId="0" applyNumberFormat="1" applyFont="1" applyFill="1" applyAlignment="1" applyProtection="1">
      <alignment vertical="top"/>
      <protection locked="0"/>
    </xf>
    <xf numFmtId="0" fontId="30" fillId="19" borderId="0" xfId="0" applyFont="1" applyFill="1" applyAlignment="1" applyProtection="1">
      <alignment vertical="center"/>
      <protection hidden="1"/>
    </xf>
    <xf numFmtId="0" fontId="27" fillId="0" borderId="58" xfId="0" applyNumberFormat="1" applyFont="1" applyFill="1" applyBorder="1" applyAlignment="1" applyProtection="1">
      <alignment vertical="center"/>
      <protection hidden="1"/>
    </xf>
    <xf numFmtId="49" fontId="27" fillId="0" borderId="58" xfId="0" applyNumberFormat="1" applyFont="1" applyFill="1" applyBorder="1" applyAlignment="1" applyProtection="1">
      <alignment vertical="center"/>
      <protection hidden="1"/>
    </xf>
    <xf numFmtId="49" fontId="30" fillId="0" borderId="58" xfId="0" applyNumberFormat="1" applyFont="1" applyFill="1" applyBorder="1" applyAlignment="1" applyProtection="1">
      <alignment vertical="center"/>
      <protection hidden="1"/>
    </xf>
    <xf numFmtId="49" fontId="26" fillId="0" borderId="58" xfId="0" applyNumberFormat="1" applyFont="1" applyFill="1" applyBorder="1" applyAlignment="1" applyProtection="1">
      <alignment horizontal="right" vertical="center"/>
      <protection locked="0"/>
    </xf>
    <xf numFmtId="0" fontId="27" fillId="19" borderId="59" xfId="0" applyFont="1" applyFill="1" applyBorder="1" applyAlignment="1" applyProtection="1">
      <alignment vertical="center"/>
      <protection hidden="1"/>
    </xf>
    <xf numFmtId="0" fontId="27" fillId="19" borderId="60" xfId="0" applyFont="1" applyFill="1" applyBorder="1" applyAlignment="1" applyProtection="1">
      <alignment vertical="center"/>
      <protection hidden="1"/>
    </xf>
    <xf numFmtId="0" fontId="26" fillId="19" borderId="0" xfId="0" applyFont="1" applyFill="1" applyAlignment="1" applyProtection="1">
      <alignment horizontal="center" vertical="center"/>
      <protection locked="0"/>
    </xf>
    <xf numFmtId="0" fontId="27" fillId="19" borderId="59" xfId="0" applyFont="1" applyFill="1" applyBorder="1" applyAlignment="1" applyProtection="1">
      <alignment vertical="center"/>
      <protection locked="0"/>
    </xf>
    <xf numFmtId="49" fontId="26" fillId="24" borderId="61" xfId="0" applyNumberFormat="1" applyFont="1" applyFill="1" applyBorder="1" applyAlignment="1" applyProtection="1">
      <alignment vertical="center"/>
      <protection locked="0"/>
    </xf>
    <xf numFmtId="49" fontId="26" fillId="24" borderId="62" xfId="0" applyNumberFormat="1" applyFont="1" applyFill="1" applyBorder="1" applyAlignment="1" applyProtection="1">
      <alignment horizontal="left" vertical="center"/>
      <protection locked="0"/>
    </xf>
    <xf numFmtId="49" fontId="26" fillId="24" borderId="62" xfId="0" applyNumberFormat="1" applyFont="1" applyFill="1" applyBorder="1" applyAlignment="1" applyProtection="1">
      <alignment horizontal="right" vertical="center"/>
      <protection locked="0"/>
    </xf>
    <xf numFmtId="49" fontId="26" fillId="24" borderId="63" xfId="0" applyNumberFormat="1" applyFont="1" applyFill="1" applyBorder="1" applyAlignment="1" applyProtection="1">
      <alignment horizontal="left" vertical="center"/>
      <protection locked="0"/>
    </xf>
    <xf numFmtId="198" fontId="26" fillId="18" borderId="64" xfId="0" applyNumberFormat="1" applyFont="1" applyFill="1" applyBorder="1" applyAlignment="1" applyProtection="1">
      <alignment horizontal="right" vertical="center"/>
      <protection locked="0"/>
    </xf>
    <xf numFmtId="198" fontId="26" fillId="18" borderId="65" xfId="0" applyNumberFormat="1" applyFont="1" applyFill="1" applyBorder="1" applyAlignment="1" applyProtection="1">
      <alignment horizontal="right" vertical="center"/>
      <protection locked="0"/>
    </xf>
    <xf numFmtId="198" fontId="26" fillId="18" borderId="66" xfId="0" applyNumberFormat="1" applyFont="1" applyFill="1" applyBorder="1" applyAlignment="1" applyProtection="1">
      <alignment horizontal="right" vertical="center"/>
      <protection locked="0"/>
    </xf>
    <xf numFmtId="198" fontId="26" fillId="18" borderId="67" xfId="0" applyNumberFormat="1" applyFont="1" applyFill="1" applyBorder="1" applyAlignment="1" applyProtection="1">
      <alignment horizontal="right" vertical="center"/>
      <protection locked="0"/>
    </xf>
    <xf numFmtId="198" fontId="26" fillId="18" borderId="61" xfId="0" applyNumberFormat="1" applyFont="1" applyFill="1" applyBorder="1" applyAlignment="1" applyProtection="1">
      <alignment horizontal="right" vertical="center"/>
      <protection locked="0"/>
    </xf>
    <xf numFmtId="49" fontId="27" fillId="24" borderId="68" xfId="0" applyNumberFormat="1" applyFont="1" applyFill="1" applyBorder="1" applyAlignment="1" applyProtection="1">
      <alignment vertical="center"/>
      <protection locked="0"/>
    </xf>
    <xf numFmtId="49" fontId="27" fillId="24" borderId="69" xfId="0" applyNumberFormat="1" applyFont="1" applyFill="1" applyBorder="1" applyAlignment="1" applyProtection="1">
      <alignment horizontal="left" vertical="center"/>
      <protection locked="0"/>
    </xf>
    <xf numFmtId="49" fontId="27" fillId="24" borderId="69" xfId="0" applyNumberFormat="1" applyFont="1" applyFill="1" applyBorder="1" applyAlignment="1" applyProtection="1">
      <alignment horizontal="right" vertical="center"/>
      <protection locked="0"/>
    </xf>
    <xf numFmtId="49" fontId="27" fillId="24" borderId="70" xfId="0" applyNumberFormat="1" applyFont="1" applyFill="1" applyBorder="1" applyAlignment="1" applyProtection="1">
      <alignment horizontal="left" vertical="center"/>
      <protection locked="0"/>
    </xf>
    <xf numFmtId="198" fontId="27" fillId="18" borderId="71" xfId="0" applyNumberFormat="1" applyFont="1" applyFill="1" applyBorder="1" applyAlignment="1" applyProtection="1">
      <alignment horizontal="right" vertical="center"/>
      <protection locked="0"/>
    </xf>
    <xf numFmtId="198" fontId="27" fillId="18" borderId="72" xfId="0" applyNumberFormat="1" applyFont="1" applyFill="1" applyBorder="1" applyAlignment="1" applyProtection="1">
      <alignment horizontal="right" vertical="center"/>
      <protection locked="0"/>
    </xf>
    <xf numFmtId="198" fontId="27" fillId="18" borderId="73" xfId="0" applyNumberFormat="1" applyFont="1" applyFill="1" applyBorder="1" applyAlignment="1" applyProtection="1">
      <alignment horizontal="right" vertical="center"/>
      <protection locked="0"/>
    </xf>
    <xf numFmtId="198" fontId="27" fillId="18" borderId="74" xfId="0" applyNumberFormat="1" applyFont="1" applyFill="1" applyBorder="1" applyAlignment="1" applyProtection="1">
      <alignment horizontal="right" vertical="center"/>
      <protection locked="0"/>
    </xf>
    <xf numFmtId="198" fontId="27" fillId="18" borderId="68" xfId="0" applyNumberFormat="1" applyFont="1" applyFill="1" applyBorder="1" applyAlignment="1" applyProtection="1">
      <alignment horizontal="right" vertical="center"/>
      <protection locked="0"/>
    </xf>
    <xf numFmtId="49" fontId="26" fillId="24" borderId="62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63" xfId="0" applyNumberFormat="1" applyFont="1" applyFill="1" applyBorder="1" applyAlignment="1" applyProtection="1">
      <alignment horizontal="left" vertical="center" wrapText="1"/>
      <protection locked="0"/>
    </xf>
    <xf numFmtId="49" fontId="27" fillId="24" borderId="75" xfId="0" applyNumberFormat="1" applyFont="1" applyFill="1" applyBorder="1" applyAlignment="1" applyProtection="1">
      <alignment vertical="center"/>
      <protection locked="0"/>
    </xf>
    <xf numFmtId="49" fontId="27" fillId="24" borderId="51" xfId="0" applyNumberFormat="1" applyFont="1" applyFill="1" applyBorder="1" applyAlignment="1" applyProtection="1">
      <alignment horizontal="left" vertical="center"/>
      <protection locked="0"/>
    </xf>
    <xf numFmtId="49" fontId="27" fillId="24" borderId="51" xfId="0" applyNumberFormat="1" applyFont="1" applyFill="1" applyBorder="1" applyAlignment="1" applyProtection="1">
      <alignment horizontal="right" vertical="center"/>
      <protection locked="0"/>
    </xf>
    <xf numFmtId="49" fontId="27" fillId="24" borderId="76" xfId="0" applyNumberFormat="1" applyFont="1" applyFill="1" applyBorder="1" applyAlignment="1" applyProtection="1">
      <alignment horizontal="left" vertical="center"/>
      <protection locked="0"/>
    </xf>
    <xf numFmtId="198" fontId="27" fillId="18" borderId="19" xfId="0" applyNumberFormat="1" applyFont="1" applyFill="1" applyBorder="1" applyAlignment="1" applyProtection="1">
      <alignment horizontal="right" vertical="center"/>
      <protection locked="0"/>
    </xf>
    <xf numFmtId="198" fontId="27" fillId="18" borderId="26" xfId="0" applyNumberFormat="1" applyFont="1" applyFill="1" applyBorder="1" applyAlignment="1" applyProtection="1">
      <alignment horizontal="right" vertical="center"/>
      <protection locked="0"/>
    </xf>
    <xf numFmtId="198" fontId="27" fillId="18" borderId="77" xfId="0" applyNumberFormat="1" applyFont="1" applyFill="1" applyBorder="1" applyAlignment="1" applyProtection="1">
      <alignment horizontal="right" vertical="center"/>
      <protection locked="0"/>
    </xf>
    <xf numFmtId="198" fontId="27" fillId="18" borderId="20" xfId="0" applyNumberFormat="1" applyFont="1" applyFill="1" applyBorder="1" applyAlignment="1" applyProtection="1">
      <alignment horizontal="right" vertical="center"/>
      <protection locked="0"/>
    </xf>
    <xf numFmtId="198" fontId="27" fillId="18" borderId="78" xfId="0" applyNumberFormat="1" applyFont="1" applyFill="1" applyBorder="1" applyAlignment="1" applyProtection="1">
      <alignment horizontal="right" vertical="center"/>
      <protection locked="0"/>
    </xf>
    <xf numFmtId="49" fontId="27" fillId="24" borderId="60" xfId="0" applyNumberFormat="1" applyFont="1" applyFill="1" applyBorder="1" applyAlignment="1" applyProtection="1">
      <alignment vertical="center"/>
      <protection locked="0"/>
    </xf>
    <xf numFmtId="49" fontId="27" fillId="24" borderId="79" xfId="0" applyNumberFormat="1" applyFont="1" applyFill="1" applyBorder="1" applyAlignment="1" applyProtection="1">
      <alignment horizontal="left" vertical="center"/>
      <protection locked="0"/>
    </xf>
    <xf numFmtId="49" fontId="27" fillId="24" borderId="79" xfId="0" applyNumberFormat="1" applyFont="1" applyFill="1" applyBorder="1" applyAlignment="1" applyProtection="1">
      <alignment horizontal="right" vertical="center"/>
      <protection locked="0"/>
    </xf>
    <xf numFmtId="49" fontId="27" fillId="24" borderId="80" xfId="0" applyNumberFormat="1" applyFont="1" applyFill="1" applyBorder="1" applyAlignment="1" applyProtection="1">
      <alignment horizontal="left" vertical="center"/>
      <protection locked="0"/>
    </xf>
    <xf numFmtId="198" fontId="27" fillId="18" borderId="81" xfId="0" applyNumberFormat="1" applyFont="1" applyFill="1" applyBorder="1" applyAlignment="1" applyProtection="1">
      <alignment horizontal="right" vertical="center"/>
      <protection locked="0"/>
    </xf>
    <xf numFmtId="198" fontId="27" fillId="18" borderId="82" xfId="0" applyNumberFormat="1" applyFont="1" applyFill="1" applyBorder="1" applyAlignment="1" applyProtection="1">
      <alignment horizontal="right" vertical="center"/>
      <protection locked="0"/>
    </xf>
    <xf numFmtId="198" fontId="27" fillId="18" borderId="83" xfId="0" applyNumberFormat="1" applyFont="1" applyFill="1" applyBorder="1" applyAlignment="1" applyProtection="1">
      <alignment horizontal="right" vertical="center"/>
      <protection locked="0"/>
    </xf>
    <xf numFmtId="198" fontId="27" fillId="18" borderId="84" xfId="0" applyNumberFormat="1" applyFont="1" applyFill="1" applyBorder="1" applyAlignment="1" applyProtection="1">
      <alignment horizontal="right" vertical="center"/>
      <protection locked="0"/>
    </xf>
    <xf numFmtId="198" fontId="27" fillId="18" borderId="75" xfId="0" applyNumberFormat="1" applyFont="1" applyFill="1" applyBorder="1" applyAlignment="1" applyProtection="1">
      <alignment horizontal="right" vertical="center"/>
      <protection locked="0"/>
    </xf>
    <xf numFmtId="204" fontId="27" fillId="19" borderId="0" xfId="0" applyNumberFormat="1" applyFont="1" applyFill="1" applyAlignment="1" applyProtection="1">
      <alignment vertical="center"/>
      <protection hidden="1"/>
    </xf>
    <xf numFmtId="0" fontId="0" fillId="24" borderId="85" xfId="0" applyFill="1" applyBorder="1" applyAlignment="1">
      <alignment horizontal="center" vertical="center"/>
    </xf>
    <xf numFmtId="49" fontId="27" fillId="24" borderId="33" xfId="0" applyNumberFormat="1" applyFont="1" applyFill="1" applyBorder="1" applyAlignment="1" applyProtection="1">
      <alignment horizontal="left" vertical="center"/>
      <protection locked="0"/>
    </xf>
    <xf numFmtId="49" fontId="27" fillId="24" borderId="35" xfId="0" applyNumberFormat="1" applyFont="1" applyFill="1" applyBorder="1" applyAlignment="1" applyProtection="1">
      <alignment horizontal="left" vertical="center"/>
      <protection locked="0"/>
    </xf>
    <xf numFmtId="49" fontId="27" fillId="24" borderId="35" xfId="0" applyNumberFormat="1" applyFont="1" applyFill="1" applyBorder="1" applyAlignment="1" applyProtection="1">
      <alignment horizontal="right" vertical="center"/>
      <protection locked="0"/>
    </xf>
    <xf numFmtId="49" fontId="27" fillId="24" borderId="86" xfId="0" applyNumberFormat="1" applyFont="1" applyFill="1" applyBorder="1" applyAlignment="1" applyProtection="1">
      <alignment horizontal="left" vertical="center"/>
      <protection locked="0"/>
    </xf>
    <xf numFmtId="198" fontId="27" fillId="18" borderId="32" xfId="0" applyNumberFormat="1" applyFont="1" applyFill="1" applyBorder="1" applyAlignment="1" applyProtection="1">
      <alignment horizontal="right" vertical="center"/>
      <protection locked="0"/>
    </xf>
    <xf numFmtId="198" fontId="27" fillId="18" borderId="36" xfId="0" applyNumberFormat="1" applyFont="1" applyFill="1" applyBorder="1" applyAlignment="1" applyProtection="1">
      <alignment horizontal="right" vertical="center"/>
      <protection locked="0"/>
    </xf>
    <xf numFmtId="198" fontId="27" fillId="18" borderId="87" xfId="0" applyNumberFormat="1" applyFont="1" applyFill="1" applyBorder="1" applyAlignment="1" applyProtection="1">
      <alignment horizontal="right" vertical="center"/>
      <protection locked="0"/>
    </xf>
    <xf numFmtId="198" fontId="27" fillId="18" borderId="33" xfId="0" applyNumberFormat="1" applyFont="1" applyFill="1" applyBorder="1" applyAlignment="1" applyProtection="1">
      <alignment horizontal="right" vertical="center"/>
      <protection locked="0"/>
    </xf>
    <xf numFmtId="198" fontId="27" fillId="18" borderId="88" xfId="0" applyNumberFormat="1" applyFont="1" applyFill="1" applyBorder="1" applyAlignment="1" applyProtection="1">
      <alignment horizontal="right" vertical="center"/>
      <protection locked="0"/>
    </xf>
    <xf numFmtId="49" fontId="26" fillId="24" borderId="89" xfId="0" applyNumberFormat="1" applyFont="1" applyFill="1" applyBorder="1" applyAlignment="1" applyProtection="1">
      <alignment vertical="center"/>
      <protection locked="0"/>
    </xf>
    <xf numFmtId="49" fontId="26" fillId="24" borderId="47" xfId="0" applyNumberFormat="1" applyFont="1" applyFill="1" applyBorder="1" applyAlignment="1" applyProtection="1">
      <alignment horizontal="left" vertical="center"/>
      <protection locked="0"/>
    </xf>
    <xf numFmtId="49" fontId="26" fillId="24" borderId="47" xfId="0" applyNumberFormat="1" applyFont="1" applyFill="1" applyBorder="1" applyAlignment="1" applyProtection="1">
      <alignment horizontal="right" vertical="center"/>
      <protection locked="0"/>
    </xf>
    <xf numFmtId="49" fontId="26" fillId="24" borderId="90" xfId="0" applyNumberFormat="1" applyFont="1" applyFill="1" applyBorder="1" applyAlignment="1" applyProtection="1">
      <alignment horizontal="left" vertical="center"/>
      <protection locked="0"/>
    </xf>
    <xf numFmtId="199" fontId="26" fillId="18" borderId="44" xfId="0" applyNumberFormat="1" applyFont="1" applyFill="1" applyBorder="1" applyAlignment="1" applyProtection="1">
      <alignment horizontal="right" vertical="center"/>
      <protection locked="0"/>
    </xf>
    <xf numFmtId="199" fontId="26" fillId="18" borderId="48" xfId="0" applyNumberFormat="1" applyFont="1" applyFill="1" applyBorder="1" applyAlignment="1" applyProtection="1">
      <alignment horizontal="right" vertical="center"/>
      <protection locked="0"/>
    </xf>
    <xf numFmtId="199" fontId="26" fillId="18" borderId="91" xfId="0" applyNumberFormat="1" applyFont="1" applyFill="1" applyBorder="1" applyAlignment="1" applyProtection="1">
      <alignment horizontal="right" vertical="center"/>
      <protection locked="0"/>
    </xf>
    <xf numFmtId="199" fontId="26" fillId="18" borderId="45" xfId="0" applyNumberFormat="1" applyFont="1" applyFill="1" applyBorder="1" applyAlignment="1" applyProtection="1">
      <alignment horizontal="right" vertical="center"/>
      <protection locked="0"/>
    </xf>
    <xf numFmtId="178" fontId="26" fillId="18" borderId="45" xfId="0" applyNumberFormat="1" applyFont="1" applyFill="1" applyBorder="1" applyAlignment="1" applyProtection="1">
      <alignment horizontal="right" vertical="center"/>
      <protection locked="0"/>
    </xf>
    <xf numFmtId="178" fontId="26" fillId="18" borderId="89" xfId="0" applyNumberFormat="1" applyFont="1" applyFill="1" applyBorder="1" applyAlignment="1" applyProtection="1">
      <alignment horizontal="right" vertical="center"/>
      <protection locked="0"/>
    </xf>
    <xf numFmtId="178" fontId="26" fillId="18" borderId="48" xfId="0" applyNumberFormat="1" applyFont="1" applyFill="1" applyBorder="1" applyAlignment="1" applyProtection="1">
      <alignment horizontal="right" vertical="center"/>
      <protection locked="0"/>
    </xf>
    <xf numFmtId="49" fontId="26" fillId="24" borderId="92" xfId="0" applyNumberFormat="1" applyFont="1" applyFill="1" applyBorder="1" applyAlignment="1" applyProtection="1">
      <alignment vertical="center"/>
      <protection locked="0"/>
    </xf>
    <xf numFmtId="49" fontId="26" fillId="24" borderId="93" xfId="0" applyNumberFormat="1" applyFont="1" applyFill="1" applyBorder="1" applyAlignment="1" applyProtection="1">
      <alignment horizontal="left" vertical="center"/>
      <protection locked="0"/>
    </xf>
    <xf numFmtId="49" fontId="26" fillId="24" borderId="93" xfId="0" applyNumberFormat="1" applyFont="1" applyFill="1" applyBorder="1" applyAlignment="1" applyProtection="1">
      <alignment horizontal="right" vertical="center"/>
      <protection locked="0"/>
    </xf>
    <xf numFmtId="49" fontId="26" fillId="24" borderId="94" xfId="0" applyNumberFormat="1" applyFont="1" applyFill="1" applyBorder="1" applyAlignment="1" applyProtection="1">
      <alignment horizontal="left" vertical="center"/>
      <protection locked="0"/>
    </xf>
    <xf numFmtId="205" fontId="26" fillId="18" borderId="24" xfId="0" applyNumberFormat="1" applyFont="1" applyFill="1" applyBorder="1" applyAlignment="1" applyProtection="1">
      <alignment horizontal="right" vertical="center"/>
      <protection locked="0"/>
    </xf>
    <xf numFmtId="205" fontId="26" fillId="18" borderId="22" xfId="0" applyNumberFormat="1" applyFont="1" applyFill="1" applyBorder="1" applyAlignment="1" applyProtection="1">
      <alignment horizontal="right" vertical="center"/>
      <protection locked="0"/>
    </xf>
    <xf numFmtId="205" fontId="26" fillId="18" borderId="95" xfId="0" applyNumberFormat="1" applyFont="1" applyFill="1" applyBorder="1" applyAlignment="1" applyProtection="1">
      <alignment horizontal="right" vertical="center"/>
      <protection locked="0"/>
    </xf>
    <xf numFmtId="205" fontId="26" fillId="18" borderId="21" xfId="0" applyNumberFormat="1" applyFont="1" applyFill="1" applyBorder="1" applyAlignment="1" applyProtection="1">
      <alignment horizontal="right" vertical="center"/>
      <protection locked="0"/>
    </xf>
    <xf numFmtId="205" fontId="26" fillId="18" borderId="92" xfId="0" applyNumberFormat="1" applyFont="1" applyFill="1" applyBorder="1" applyAlignment="1" applyProtection="1">
      <alignment horizontal="right" vertical="center"/>
      <protection locked="0"/>
    </xf>
    <xf numFmtId="0" fontId="27" fillId="19" borderId="0" xfId="0" applyFont="1" applyFill="1" applyBorder="1" applyAlignment="1" applyProtection="1">
      <alignment vertical="center"/>
      <protection locked="0"/>
    </xf>
    <xf numFmtId="0" fontId="33" fillId="0" borderId="96" xfId="0" applyFont="1" applyFill="1" applyBorder="1" applyAlignment="1" applyProtection="1">
      <alignment/>
      <protection hidden="1"/>
    </xf>
    <xf numFmtId="0" fontId="34" fillId="0" borderId="96" xfId="0" applyFont="1" applyFill="1" applyBorder="1" applyAlignment="1" applyProtection="1">
      <alignment/>
      <protection hidden="1"/>
    </xf>
    <xf numFmtId="0" fontId="34" fillId="0" borderId="96" xfId="0" applyFont="1" applyFill="1" applyBorder="1" applyAlignment="1" applyProtection="1">
      <alignment horizontal="right"/>
      <protection locked="0"/>
    </xf>
    <xf numFmtId="0" fontId="27" fillId="19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Alignment="1" applyProtection="1">
      <alignment horizontal="center" vertical="top"/>
      <protection locked="0"/>
    </xf>
    <xf numFmtId="198" fontId="27" fillId="19" borderId="0" xfId="0" applyNumberFormat="1" applyFont="1" applyFill="1" applyAlignment="1" applyProtection="1">
      <alignment vertical="center"/>
      <protection hidden="1"/>
    </xf>
    <xf numFmtId="198" fontId="26" fillId="18" borderId="97" xfId="0" applyNumberFormat="1" applyFont="1" applyFill="1" applyBorder="1" applyAlignment="1" applyProtection="1">
      <alignment horizontal="right" vertical="center"/>
      <protection locked="0"/>
    </xf>
    <xf numFmtId="198" fontId="27" fillId="18" borderId="49" xfId="0" applyNumberFormat="1" applyFont="1" applyFill="1" applyBorder="1" applyAlignment="1" applyProtection="1">
      <alignment horizontal="right" vertical="center"/>
      <protection locked="0"/>
    </xf>
    <xf numFmtId="198" fontId="27" fillId="18" borderId="98" xfId="0" applyNumberFormat="1" applyFont="1" applyFill="1" applyBorder="1" applyAlignment="1" applyProtection="1">
      <alignment horizontal="right" vertical="center"/>
      <protection locked="0"/>
    </xf>
    <xf numFmtId="49" fontId="26" fillId="24" borderId="99" xfId="0" applyNumberFormat="1" applyFont="1" applyFill="1" applyBorder="1" applyAlignment="1" applyProtection="1">
      <alignment vertical="center"/>
      <protection locked="0"/>
    </xf>
    <xf numFmtId="49" fontId="26" fillId="24" borderId="56" xfId="0" applyNumberFormat="1" applyFont="1" applyFill="1" applyBorder="1" applyAlignment="1" applyProtection="1">
      <alignment horizontal="left" vertical="center"/>
      <protection locked="0"/>
    </xf>
    <xf numFmtId="49" fontId="26" fillId="24" borderId="100" xfId="0" applyNumberFormat="1" applyFont="1" applyFill="1" applyBorder="1" applyAlignment="1" applyProtection="1">
      <alignment horizontal="left" vertical="center"/>
      <protection locked="0"/>
    </xf>
    <xf numFmtId="205" fontId="26" fillId="18" borderId="52" xfId="0" applyNumberFormat="1" applyFont="1" applyFill="1" applyBorder="1" applyAlignment="1" applyProtection="1">
      <alignment horizontal="right" vertical="center"/>
      <protection locked="0"/>
    </xf>
    <xf numFmtId="205" fontId="26" fillId="18" borderId="57" xfId="0" applyNumberFormat="1" applyFont="1" applyFill="1" applyBorder="1" applyAlignment="1" applyProtection="1">
      <alignment horizontal="right" vertical="center"/>
      <protection locked="0"/>
    </xf>
    <xf numFmtId="205" fontId="26" fillId="18" borderId="101" xfId="0" applyNumberFormat="1" applyFont="1" applyFill="1" applyBorder="1" applyAlignment="1" applyProtection="1">
      <alignment horizontal="right" vertical="center"/>
      <protection locked="0"/>
    </xf>
    <xf numFmtId="205" fontId="26" fillId="18" borderId="53" xfId="0" applyNumberFormat="1" applyFont="1" applyFill="1" applyBorder="1" applyAlignment="1" applyProtection="1">
      <alignment horizontal="right" vertical="center"/>
      <protection locked="0"/>
    </xf>
    <xf numFmtId="205" fontId="26" fillId="18" borderId="54" xfId="0" applyNumberFormat="1" applyFont="1" applyFill="1" applyBorder="1" applyAlignment="1" applyProtection="1">
      <alignment horizontal="right" vertical="center"/>
      <protection locked="0"/>
    </xf>
    <xf numFmtId="205" fontId="26" fillId="18" borderId="99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NumberFormat="1" applyFont="1" applyFill="1" applyAlignment="1" applyProtection="1">
      <alignment vertical="center"/>
      <protection locked="0"/>
    </xf>
    <xf numFmtId="49" fontId="36" fillId="0" borderId="58" xfId="0" applyNumberFormat="1" applyFont="1" applyFill="1" applyBorder="1" applyAlignment="1" applyProtection="1">
      <alignment vertical="center"/>
      <protection hidden="1"/>
    </xf>
    <xf numFmtId="49" fontId="27" fillId="0" borderId="58" xfId="0" applyNumberFormat="1" applyFont="1" applyFill="1" applyBorder="1" applyAlignment="1" applyProtection="1">
      <alignment horizontal="right" vertical="center"/>
      <protection locked="0"/>
    </xf>
    <xf numFmtId="49" fontId="27" fillId="24" borderId="102" xfId="0" applyNumberFormat="1" applyFont="1" applyFill="1" applyBorder="1" applyAlignment="1" applyProtection="1">
      <alignment vertical="center"/>
      <protection locked="0"/>
    </xf>
    <xf numFmtId="49" fontId="27" fillId="24" borderId="103" xfId="0" applyNumberFormat="1" applyFont="1" applyFill="1" applyBorder="1" applyAlignment="1" applyProtection="1">
      <alignment horizontal="left" vertical="center"/>
      <protection locked="0"/>
    </xf>
    <xf numFmtId="49" fontId="27" fillId="24" borderId="103" xfId="0" applyNumberFormat="1" applyFont="1" applyFill="1" applyBorder="1" applyAlignment="1" applyProtection="1">
      <alignment horizontal="right" vertical="center"/>
      <protection locked="0"/>
    </xf>
    <xf numFmtId="49" fontId="27" fillId="24" borderId="104" xfId="0" applyNumberFormat="1" applyFont="1" applyFill="1" applyBorder="1" applyAlignment="1" applyProtection="1">
      <alignment horizontal="left" vertical="center"/>
      <protection locked="0"/>
    </xf>
    <xf numFmtId="201" fontId="27" fillId="18" borderId="105" xfId="0" applyNumberFormat="1" applyFont="1" applyFill="1" applyBorder="1" applyAlignment="1" applyProtection="1">
      <alignment horizontal="right" vertical="center"/>
      <protection locked="0"/>
    </xf>
    <xf numFmtId="201" fontId="27" fillId="18" borderId="106" xfId="0" applyNumberFormat="1" applyFont="1" applyFill="1" applyBorder="1" applyAlignment="1" applyProtection="1">
      <alignment horizontal="right" vertical="center"/>
      <protection locked="0"/>
    </xf>
    <xf numFmtId="201" fontId="27" fillId="18" borderId="107" xfId="0" applyNumberFormat="1" applyFont="1" applyFill="1" applyBorder="1" applyAlignment="1" applyProtection="1">
      <alignment horizontal="right" vertical="center"/>
      <protection locked="0"/>
    </xf>
    <xf numFmtId="201" fontId="38" fillId="18" borderId="107" xfId="0" applyNumberFormat="1" applyFont="1" applyFill="1" applyBorder="1" applyAlignment="1" applyProtection="1">
      <alignment horizontal="right" vertical="center"/>
      <protection locked="0"/>
    </xf>
    <xf numFmtId="49" fontId="26" fillId="24" borderId="108" xfId="0" applyNumberFormat="1" applyFont="1" applyFill="1" applyBorder="1" applyAlignment="1" applyProtection="1">
      <alignment horizontal="centerContinuous" vertical="center"/>
      <protection locked="0"/>
    </xf>
    <xf numFmtId="49" fontId="26" fillId="24" borderId="11" xfId="0" applyNumberFormat="1" applyFont="1" applyFill="1" applyBorder="1" applyAlignment="1" applyProtection="1">
      <alignment horizontal="centerContinuous" vertical="center"/>
      <protection locked="0"/>
    </xf>
    <xf numFmtId="49" fontId="27" fillId="24" borderId="109" xfId="0" applyNumberFormat="1" applyFont="1" applyFill="1" applyBorder="1" applyAlignment="1" applyProtection="1">
      <alignment vertical="center"/>
      <protection locked="0"/>
    </xf>
    <xf numFmtId="49" fontId="27" fillId="24" borderId="110" xfId="0" applyNumberFormat="1" applyFont="1" applyFill="1" applyBorder="1" applyAlignment="1" applyProtection="1">
      <alignment horizontal="left" vertical="center"/>
      <protection locked="0"/>
    </xf>
    <xf numFmtId="49" fontId="27" fillId="24" borderId="110" xfId="0" applyNumberFormat="1" applyFont="1" applyFill="1" applyBorder="1" applyAlignment="1" applyProtection="1">
      <alignment horizontal="right" vertical="center"/>
      <protection locked="0"/>
    </xf>
    <xf numFmtId="49" fontId="27" fillId="24" borderId="111" xfId="0" applyNumberFormat="1" applyFont="1" applyFill="1" applyBorder="1" applyAlignment="1" applyProtection="1">
      <alignment horizontal="left" vertical="center"/>
      <protection locked="0"/>
    </xf>
    <xf numFmtId="202" fontId="38" fillId="18" borderId="17" xfId="0" applyNumberFormat="1" applyFont="1" applyFill="1" applyBorder="1" applyAlignment="1" applyProtection="1">
      <alignment horizontal="right" vertical="center"/>
      <protection/>
    </xf>
    <xf numFmtId="49" fontId="26" fillId="24" borderId="78" xfId="0" applyNumberFormat="1" applyFont="1" applyFill="1" applyBorder="1" applyAlignment="1" applyProtection="1">
      <alignment vertical="center"/>
      <protection locked="0"/>
    </xf>
    <xf numFmtId="49" fontId="26" fillId="24" borderId="51" xfId="0" applyNumberFormat="1" applyFont="1" applyFill="1" applyBorder="1" applyAlignment="1" applyProtection="1">
      <alignment horizontal="left" vertical="center"/>
      <protection locked="0"/>
    </xf>
    <xf numFmtId="49" fontId="26" fillId="24" borderId="51" xfId="0" applyNumberFormat="1" applyFont="1" applyFill="1" applyBorder="1" applyAlignment="1" applyProtection="1">
      <alignment horizontal="right" vertical="center"/>
      <protection locked="0"/>
    </xf>
    <xf numFmtId="49" fontId="26" fillId="24" borderId="76" xfId="0" applyNumberFormat="1" applyFont="1" applyFill="1" applyBorder="1" applyAlignment="1" applyProtection="1">
      <alignment horizontal="left" vertical="center"/>
      <protection locked="0"/>
    </xf>
    <xf numFmtId="49" fontId="27" fillId="24" borderId="78" xfId="0" applyNumberFormat="1" applyFont="1" applyFill="1" applyBorder="1" applyAlignment="1" applyProtection="1">
      <alignment vertical="center"/>
      <protection locked="0"/>
    </xf>
    <xf numFmtId="204" fontId="0" fillId="0" borderId="0" xfId="0" applyNumberFormat="1" applyAlignment="1" applyProtection="1">
      <alignment/>
      <protection locked="0"/>
    </xf>
    <xf numFmtId="198" fontId="27" fillId="18" borderId="107" xfId="0" applyNumberFormat="1" applyFont="1" applyFill="1" applyBorder="1" applyAlignment="1" applyProtection="1">
      <alignment horizontal="right" vertical="center"/>
      <protection locked="0"/>
    </xf>
    <xf numFmtId="198" fontId="27" fillId="18" borderId="112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NumberFormat="1" applyFont="1" applyFill="1" applyAlignment="1" applyProtection="1" quotePrefix="1">
      <alignment vertical="top"/>
      <protection locked="0"/>
    </xf>
    <xf numFmtId="49" fontId="26" fillId="24" borderId="113" xfId="0" applyNumberFormat="1" applyFont="1" applyFill="1" applyBorder="1" applyAlignment="1" applyProtection="1">
      <alignment vertical="center"/>
      <protection locked="0"/>
    </xf>
    <xf numFmtId="49" fontId="26" fillId="24" borderId="114" xfId="0" applyNumberFormat="1" applyFont="1" applyFill="1" applyBorder="1" applyAlignment="1" applyProtection="1">
      <alignment horizontal="left" vertical="center"/>
      <protection locked="0"/>
    </xf>
    <xf numFmtId="49" fontId="26" fillId="24" borderId="114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115" xfId="0" applyNumberFormat="1" applyFont="1" applyFill="1" applyBorder="1" applyAlignment="1" applyProtection="1">
      <alignment horizontal="left" vertical="center" wrapText="1"/>
      <protection locked="0"/>
    </xf>
    <xf numFmtId="198" fontId="26" fillId="18" borderId="116" xfId="0" applyNumberFormat="1" applyFont="1" applyFill="1" applyBorder="1" applyAlignment="1" applyProtection="1">
      <alignment horizontal="right" vertical="center"/>
      <protection locked="0"/>
    </xf>
    <xf numFmtId="198" fontId="26" fillId="18" borderId="117" xfId="0" applyNumberFormat="1" applyFont="1" applyFill="1" applyBorder="1" applyAlignment="1" applyProtection="1">
      <alignment horizontal="right" vertical="center"/>
      <protection locked="0"/>
    </xf>
    <xf numFmtId="198" fontId="26" fillId="18" borderId="118" xfId="0" applyNumberFormat="1" applyFont="1" applyFill="1" applyBorder="1" applyAlignment="1" applyProtection="1">
      <alignment horizontal="right" vertical="center"/>
      <protection locked="0"/>
    </xf>
    <xf numFmtId="198" fontId="26" fillId="18" borderId="119" xfId="0" applyNumberFormat="1" applyFont="1" applyFill="1" applyBorder="1" applyAlignment="1" applyProtection="1">
      <alignment horizontal="right" vertical="center"/>
      <protection locked="0"/>
    </xf>
    <xf numFmtId="198" fontId="26" fillId="18" borderId="114" xfId="0" applyNumberFormat="1" applyFont="1" applyFill="1" applyBorder="1" applyAlignment="1" applyProtection="1">
      <alignment horizontal="right" vertical="center"/>
      <protection locked="0"/>
    </xf>
    <xf numFmtId="198" fontId="26" fillId="18" borderId="120" xfId="0" applyNumberFormat="1" applyFont="1" applyFill="1" applyBorder="1" applyAlignment="1" applyProtection="1">
      <alignment horizontal="right" vertical="center"/>
      <protection locked="0"/>
    </xf>
    <xf numFmtId="49" fontId="27" fillId="24" borderId="121" xfId="0" applyNumberFormat="1" applyFont="1" applyFill="1" applyBorder="1" applyAlignment="1" applyProtection="1">
      <alignment vertical="center"/>
      <protection locked="0"/>
    </xf>
    <xf numFmtId="49" fontId="27" fillId="24" borderId="122" xfId="0" applyNumberFormat="1" applyFont="1" applyFill="1" applyBorder="1" applyAlignment="1" applyProtection="1">
      <alignment horizontal="left" vertical="center"/>
      <protection locked="0"/>
    </xf>
    <xf numFmtId="49" fontId="27" fillId="24" borderId="41" xfId="0" applyNumberFormat="1" applyFont="1" applyFill="1" applyBorder="1" applyAlignment="1" applyProtection="1">
      <alignment horizontal="left" vertical="center"/>
      <protection locked="0"/>
    </xf>
    <xf numFmtId="49" fontId="27" fillId="24" borderId="123" xfId="0" applyNumberFormat="1" applyFont="1" applyFill="1" applyBorder="1" applyAlignment="1" applyProtection="1">
      <alignment horizontal="left" vertical="center"/>
      <protection locked="0"/>
    </xf>
    <xf numFmtId="198" fontId="27" fillId="18" borderId="37" xfId="0" applyNumberFormat="1" applyFont="1" applyFill="1" applyBorder="1" applyAlignment="1" applyProtection="1">
      <alignment horizontal="right" vertical="center"/>
      <protection locked="0"/>
    </xf>
    <xf numFmtId="198" fontId="27" fillId="18" borderId="38" xfId="0" applyNumberFormat="1" applyFont="1" applyFill="1" applyBorder="1" applyAlignment="1" applyProtection="1">
      <alignment horizontal="right" vertical="center"/>
      <protection locked="0"/>
    </xf>
    <xf numFmtId="198" fontId="27" fillId="18" borderId="39" xfId="0" applyNumberFormat="1" applyFont="1" applyFill="1" applyBorder="1" applyAlignment="1" applyProtection="1">
      <alignment horizontal="right" vertical="center"/>
      <protection locked="0"/>
    </xf>
    <xf numFmtId="198" fontId="27" fillId="18" borderId="40" xfId="0" applyNumberFormat="1" applyFont="1" applyFill="1" applyBorder="1" applyAlignment="1" applyProtection="1">
      <alignment horizontal="right" vertical="center"/>
      <protection locked="0"/>
    </xf>
    <xf numFmtId="198" fontId="27" fillId="18" borderId="41" xfId="0" applyNumberFormat="1" applyFont="1" applyFill="1" applyBorder="1" applyAlignment="1" applyProtection="1">
      <alignment horizontal="right" vertical="center"/>
      <protection locked="0"/>
    </xf>
    <xf numFmtId="198" fontId="27" fillId="18" borderId="42" xfId="0" applyNumberFormat="1" applyFont="1" applyFill="1" applyBorder="1" applyAlignment="1" applyProtection="1">
      <alignment horizontal="right" vertical="center"/>
      <protection locked="0"/>
    </xf>
    <xf numFmtId="49" fontId="27" fillId="24" borderId="124" xfId="0" applyNumberFormat="1" applyFont="1" applyFill="1" applyBorder="1" applyAlignment="1" applyProtection="1">
      <alignment horizontal="left" vertical="center"/>
      <protection locked="0"/>
    </xf>
    <xf numFmtId="198" fontId="27" fillId="18" borderId="31" xfId="0" applyNumberFormat="1" applyFont="1" applyFill="1" applyBorder="1" applyAlignment="1" applyProtection="1">
      <alignment horizontal="right" vertical="center"/>
      <protection locked="0"/>
    </xf>
    <xf numFmtId="198" fontId="27" fillId="18" borderId="34" xfId="0" applyNumberFormat="1" applyFont="1" applyFill="1" applyBorder="1" applyAlignment="1" applyProtection="1">
      <alignment horizontal="right" vertical="center"/>
      <protection locked="0"/>
    </xf>
    <xf numFmtId="198" fontId="27" fillId="18" borderId="35" xfId="0" applyNumberFormat="1" applyFont="1" applyFill="1" applyBorder="1" applyAlignment="1" applyProtection="1">
      <alignment horizontal="right" vertical="center"/>
      <protection locked="0"/>
    </xf>
    <xf numFmtId="49" fontId="27" fillId="24" borderId="125" xfId="0" applyNumberFormat="1" applyFont="1" applyFill="1" applyBorder="1" applyAlignment="1" applyProtection="1">
      <alignment horizontal="left" vertical="center"/>
      <protection locked="0"/>
    </xf>
    <xf numFmtId="49" fontId="27" fillId="24" borderId="47" xfId="0" applyNumberFormat="1" applyFont="1" applyFill="1" applyBorder="1" applyAlignment="1" applyProtection="1">
      <alignment horizontal="left" vertical="center"/>
      <protection locked="0"/>
    </xf>
    <xf numFmtId="49" fontId="27" fillId="24" borderId="90" xfId="0" applyNumberFormat="1" applyFont="1" applyFill="1" applyBorder="1" applyAlignment="1" applyProtection="1">
      <alignment horizontal="left" vertical="center"/>
      <protection locked="0"/>
    </xf>
    <xf numFmtId="198" fontId="27" fillId="18" borderId="43" xfId="0" applyNumberFormat="1" applyFont="1" applyFill="1" applyBorder="1" applyAlignment="1" applyProtection="1">
      <alignment horizontal="right" vertical="center"/>
      <protection locked="0"/>
    </xf>
    <xf numFmtId="198" fontId="27" fillId="18" borderId="44" xfId="0" applyNumberFormat="1" applyFont="1" applyFill="1" applyBorder="1" applyAlignment="1" applyProtection="1">
      <alignment horizontal="right" vertical="center"/>
      <protection locked="0"/>
    </xf>
    <xf numFmtId="198" fontId="27" fillId="18" borderId="45" xfId="0" applyNumberFormat="1" applyFont="1" applyFill="1" applyBorder="1" applyAlignment="1" applyProtection="1">
      <alignment horizontal="right" vertical="center"/>
      <protection locked="0"/>
    </xf>
    <xf numFmtId="198" fontId="27" fillId="18" borderId="46" xfId="0" applyNumberFormat="1" applyFont="1" applyFill="1" applyBorder="1" applyAlignment="1" applyProtection="1">
      <alignment horizontal="right" vertical="center"/>
      <protection locked="0"/>
    </xf>
    <xf numFmtId="198" fontId="27" fillId="18" borderId="47" xfId="0" applyNumberFormat="1" applyFont="1" applyFill="1" applyBorder="1" applyAlignment="1" applyProtection="1">
      <alignment horizontal="right" vertical="center"/>
      <protection locked="0"/>
    </xf>
    <xf numFmtId="198" fontId="27" fillId="18" borderId="48" xfId="0" applyNumberFormat="1" applyFont="1" applyFill="1" applyBorder="1" applyAlignment="1" applyProtection="1">
      <alignment horizontal="right" vertical="center"/>
      <protection locked="0"/>
    </xf>
    <xf numFmtId="49" fontId="27" fillId="24" borderId="20" xfId="0" applyNumberFormat="1" applyFont="1" applyFill="1" applyBorder="1" applyAlignment="1" applyProtection="1">
      <alignment horizontal="left" vertical="center"/>
      <protection locked="0"/>
    </xf>
    <xf numFmtId="198" fontId="27" fillId="18" borderId="50" xfId="0" applyNumberFormat="1" applyFont="1" applyFill="1" applyBorder="1" applyAlignment="1" applyProtection="1">
      <alignment horizontal="right" vertical="center"/>
      <protection locked="0"/>
    </xf>
    <xf numFmtId="198" fontId="27" fillId="18" borderId="51" xfId="0" applyNumberFormat="1" applyFont="1" applyFill="1" applyBorder="1" applyAlignment="1" applyProtection="1">
      <alignment horizontal="right" vertical="center"/>
      <protection locked="0"/>
    </xf>
    <xf numFmtId="49" fontId="27" fillId="24" borderId="126" xfId="0" applyNumberFormat="1" applyFont="1" applyFill="1" applyBorder="1" applyAlignment="1" applyProtection="1">
      <alignment vertical="center"/>
      <protection locked="0"/>
    </xf>
    <xf numFmtId="49" fontId="27" fillId="24" borderId="127" xfId="0" applyNumberFormat="1" applyFont="1" applyFill="1" applyBorder="1" applyAlignment="1" applyProtection="1">
      <alignment horizontal="left" vertical="center"/>
      <protection locked="0"/>
    </xf>
    <xf numFmtId="49" fontId="27" fillId="24" borderId="56" xfId="0" applyNumberFormat="1" applyFont="1" applyFill="1" applyBorder="1" applyAlignment="1" applyProtection="1">
      <alignment horizontal="left" vertical="center"/>
      <protection locked="0"/>
    </xf>
    <xf numFmtId="49" fontId="27" fillId="24" borderId="100" xfId="0" applyNumberFormat="1" applyFont="1" applyFill="1" applyBorder="1" applyAlignment="1" applyProtection="1">
      <alignment horizontal="left" vertical="center"/>
      <protection locked="0"/>
    </xf>
    <xf numFmtId="198" fontId="27" fillId="18" borderId="52" xfId="0" applyNumberFormat="1" applyFont="1" applyFill="1" applyBorder="1" applyAlignment="1" applyProtection="1">
      <alignment horizontal="right" vertical="center"/>
      <protection locked="0"/>
    </xf>
    <xf numFmtId="198" fontId="27" fillId="18" borderId="53" xfId="0" applyNumberFormat="1" applyFont="1" applyFill="1" applyBorder="1" applyAlignment="1" applyProtection="1">
      <alignment horizontal="right" vertical="center"/>
      <protection locked="0"/>
    </xf>
    <xf numFmtId="198" fontId="27" fillId="18" borderId="54" xfId="0" applyNumberFormat="1" applyFont="1" applyFill="1" applyBorder="1" applyAlignment="1" applyProtection="1">
      <alignment horizontal="right" vertical="center"/>
      <protection locked="0"/>
    </xf>
    <xf numFmtId="198" fontId="27" fillId="18" borderId="55" xfId="0" applyNumberFormat="1" applyFont="1" applyFill="1" applyBorder="1" applyAlignment="1" applyProtection="1">
      <alignment horizontal="right" vertical="center"/>
      <protection locked="0"/>
    </xf>
    <xf numFmtId="198" fontId="27" fillId="18" borderId="56" xfId="0" applyNumberFormat="1" applyFont="1" applyFill="1" applyBorder="1" applyAlignment="1" applyProtection="1">
      <alignment horizontal="right" vertical="center"/>
      <protection locked="0"/>
    </xf>
    <xf numFmtId="198" fontId="27" fillId="18" borderId="57" xfId="0" applyNumberFormat="1" applyFont="1" applyFill="1" applyBorder="1" applyAlignment="1" applyProtection="1">
      <alignment horizontal="right" vertical="center"/>
      <protection locked="0"/>
    </xf>
    <xf numFmtId="175" fontId="26" fillId="24" borderId="11" xfId="0" applyNumberFormat="1" applyFont="1" applyFill="1" applyBorder="1" applyAlignment="1" applyProtection="1">
      <alignment horizontal="centerContinuous" vertical="center"/>
      <protection locked="0"/>
    </xf>
    <xf numFmtId="175" fontId="26" fillId="24" borderId="13" xfId="0" applyNumberFormat="1" applyFont="1" applyFill="1" applyBorder="1" applyAlignment="1" applyProtection="1">
      <alignment horizontal="centerContinuous" vertical="center"/>
      <protection locked="0"/>
    </xf>
    <xf numFmtId="175" fontId="26" fillId="24" borderId="128" xfId="0" applyNumberFormat="1" applyFont="1" applyFill="1" applyBorder="1" applyAlignment="1" applyProtection="1">
      <alignment horizontal="centerContinuous" vertical="center"/>
      <protection locked="0"/>
    </xf>
    <xf numFmtId="175" fontId="26" fillId="24" borderId="23" xfId="0" applyNumberFormat="1" applyFont="1" applyFill="1" applyBorder="1" applyAlignment="1" applyProtection="1">
      <alignment horizontal="centerContinuous" vertical="center"/>
      <protection locked="0"/>
    </xf>
    <xf numFmtId="49" fontId="27" fillId="24" borderId="129" xfId="0" applyNumberFormat="1" applyFont="1" applyFill="1" applyBorder="1" applyAlignment="1" applyProtection="1">
      <alignment vertical="center"/>
      <protection locked="0"/>
    </xf>
    <xf numFmtId="49" fontId="27" fillId="24" borderId="29" xfId="0" applyNumberFormat="1" applyFont="1" applyFill="1" applyBorder="1" applyAlignment="1" applyProtection="1">
      <alignment horizontal="left" vertical="center"/>
      <protection locked="0"/>
    </xf>
    <xf numFmtId="49" fontId="27" fillId="24" borderId="29" xfId="0" applyNumberFormat="1" applyFont="1" applyFill="1" applyBorder="1" applyAlignment="1" applyProtection="1">
      <alignment horizontal="right" vertical="center"/>
      <protection locked="0"/>
    </xf>
    <xf numFmtId="49" fontId="27" fillId="24" borderId="130" xfId="0" applyNumberFormat="1" applyFont="1" applyFill="1" applyBorder="1" applyAlignment="1" applyProtection="1">
      <alignment horizontal="left" vertical="center"/>
      <protection locked="0"/>
    </xf>
    <xf numFmtId="49" fontId="27" fillId="24" borderId="88" xfId="0" applyNumberFormat="1" applyFont="1" applyFill="1" applyBorder="1" applyAlignment="1" applyProtection="1">
      <alignment vertical="center"/>
      <protection locked="0"/>
    </xf>
    <xf numFmtId="49" fontId="27" fillId="24" borderId="131" xfId="0" applyNumberFormat="1" applyFont="1" applyFill="1" applyBorder="1" applyAlignment="1" applyProtection="1">
      <alignment vertical="center"/>
      <protection locked="0"/>
    </xf>
    <xf numFmtId="49" fontId="27" fillId="24" borderId="41" xfId="0" applyNumberFormat="1" applyFont="1" applyFill="1" applyBorder="1" applyAlignment="1" applyProtection="1">
      <alignment horizontal="right" vertical="center"/>
      <protection locked="0"/>
    </xf>
    <xf numFmtId="49" fontId="27" fillId="24" borderId="89" xfId="0" applyNumberFormat="1" applyFont="1" applyFill="1" applyBorder="1" applyAlignment="1" applyProtection="1">
      <alignment vertical="center"/>
      <protection locked="0"/>
    </xf>
    <xf numFmtId="49" fontId="27" fillId="24" borderId="47" xfId="0" applyNumberFormat="1" applyFont="1" applyFill="1" applyBorder="1" applyAlignment="1" applyProtection="1">
      <alignment horizontal="right" vertical="center"/>
      <protection locked="0"/>
    </xf>
    <xf numFmtId="49" fontId="27" fillId="24" borderId="132" xfId="0" applyNumberFormat="1" applyFont="1" applyFill="1" applyBorder="1" applyAlignment="1" applyProtection="1">
      <alignment vertical="center"/>
      <protection locked="0"/>
    </xf>
    <xf numFmtId="49" fontId="27" fillId="24" borderId="99" xfId="0" applyNumberFormat="1" applyFont="1" applyFill="1" applyBorder="1" applyAlignment="1" applyProtection="1">
      <alignment vertical="center"/>
      <protection locked="0"/>
    </xf>
    <xf numFmtId="49" fontId="27" fillId="24" borderId="56" xfId="0" applyNumberFormat="1" applyFont="1" applyFill="1" applyBorder="1" applyAlignment="1" applyProtection="1">
      <alignment horizontal="right" vertical="center"/>
      <protection locked="0"/>
    </xf>
    <xf numFmtId="198" fontId="26" fillId="18" borderId="113" xfId="0" applyNumberFormat="1" applyFont="1" applyFill="1" applyBorder="1" applyAlignment="1" applyProtection="1">
      <alignment horizontal="right" vertical="center"/>
      <protection locked="0"/>
    </xf>
    <xf numFmtId="198" fontId="27" fillId="18" borderId="131" xfId="0" applyNumberFormat="1" applyFont="1" applyFill="1" applyBorder="1" applyAlignment="1" applyProtection="1">
      <alignment horizontal="right" vertical="center"/>
      <protection locked="0"/>
    </xf>
    <xf numFmtId="198" fontId="27" fillId="18" borderId="89" xfId="0" applyNumberFormat="1" applyFont="1" applyFill="1" applyBorder="1" applyAlignment="1" applyProtection="1">
      <alignment horizontal="right" vertical="center"/>
      <protection locked="0"/>
    </xf>
    <xf numFmtId="198" fontId="27" fillId="18" borderId="99" xfId="0" applyNumberFormat="1" applyFont="1" applyFill="1" applyBorder="1" applyAlignment="1" applyProtection="1">
      <alignment horizontal="right" vertical="center"/>
      <protection locked="0"/>
    </xf>
    <xf numFmtId="175" fontId="26" fillId="24" borderId="12" xfId="0" applyNumberFormat="1" applyFont="1" applyFill="1" applyBorder="1" applyAlignment="1" applyProtection="1">
      <alignment horizontal="centerContinuous" vertical="center"/>
      <protection locked="0"/>
    </xf>
    <xf numFmtId="175" fontId="26" fillId="24" borderId="25" xfId="0" applyNumberFormat="1" applyFont="1" applyFill="1" applyBorder="1" applyAlignment="1" applyProtection="1">
      <alignment horizontal="centerContinuous" vertical="center"/>
      <protection locked="0"/>
    </xf>
    <xf numFmtId="200" fontId="27" fillId="18" borderId="129" xfId="0" applyNumberFormat="1" applyFont="1" applyFill="1" applyBorder="1" applyAlignment="1" applyProtection="1">
      <alignment horizontal="right" vertical="center"/>
      <protection/>
    </xf>
    <xf numFmtId="200" fontId="27" fillId="18" borderId="88" xfId="0" applyNumberFormat="1" applyFont="1" applyFill="1" applyBorder="1" applyAlignment="1" applyProtection="1">
      <alignment horizontal="right" vertical="center"/>
      <protection/>
    </xf>
    <xf numFmtId="200" fontId="27" fillId="18" borderId="131" xfId="0" applyNumberFormat="1" applyFont="1" applyFill="1" applyBorder="1" applyAlignment="1" applyProtection="1">
      <alignment horizontal="right" vertical="center"/>
      <protection/>
    </xf>
    <xf numFmtId="200" fontId="27" fillId="18" borderId="89" xfId="0" applyNumberFormat="1" applyFont="1" applyFill="1" applyBorder="1" applyAlignment="1" applyProtection="1">
      <alignment horizontal="right" vertical="center"/>
      <protection/>
    </xf>
    <xf numFmtId="200" fontId="27" fillId="18" borderId="78" xfId="0" applyNumberFormat="1" applyFont="1" applyFill="1" applyBorder="1" applyAlignment="1" applyProtection="1">
      <alignment horizontal="right" vertical="center"/>
      <protection/>
    </xf>
    <xf numFmtId="200" fontId="27" fillId="18" borderId="99" xfId="0" applyNumberFormat="1" applyFont="1" applyFill="1" applyBorder="1" applyAlignment="1" applyProtection="1">
      <alignment horizontal="right" vertical="center"/>
      <protection/>
    </xf>
    <xf numFmtId="49" fontId="28" fillId="0" borderId="0" xfId="0" applyNumberFormat="1" applyFont="1" applyFill="1" applyAlignment="1" applyProtection="1">
      <alignment vertical="top"/>
      <protection locked="0"/>
    </xf>
    <xf numFmtId="49" fontId="26" fillId="24" borderId="114" xfId="0" applyNumberFormat="1" applyFont="1" applyFill="1" applyBorder="1" applyAlignment="1" applyProtection="1">
      <alignment horizontal="right" vertical="center"/>
      <protection locked="0"/>
    </xf>
    <xf numFmtId="49" fontId="26" fillId="24" borderId="115" xfId="0" applyNumberFormat="1" applyFont="1" applyFill="1" applyBorder="1" applyAlignment="1" applyProtection="1">
      <alignment horizontal="left" vertical="center"/>
      <protection locked="0"/>
    </xf>
    <xf numFmtId="201" fontId="26" fillId="18" borderId="133" xfId="0" applyNumberFormat="1" applyFont="1" applyFill="1" applyBorder="1" applyAlignment="1" applyProtection="1">
      <alignment horizontal="right" vertical="center"/>
      <protection locked="0"/>
    </xf>
    <xf numFmtId="201" fontId="26" fillId="18" borderId="134" xfId="0" applyNumberFormat="1" applyFont="1" applyFill="1" applyBorder="1" applyAlignment="1" applyProtection="1">
      <alignment horizontal="right" vertical="center"/>
      <protection locked="0"/>
    </xf>
    <xf numFmtId="201" fontId="26" fillId="18" borderId="117" xfId="0" applyNumberFormat="1" applyFont="1" applyFill="1" applyBorder="1" applyAlignment="1" applyProtection="1">
      <alignment horizontal="right" vertical="center"/>
      <protection locked="0"/>
    </xf>
    <xf numFmtId="201" fontId="26" fillId="18" borderId="118" xfId="0" applyNumberFormat="1" applyFont="1" applyFill="1" applyBorder="1" applyAlignment="1" applyProtection="1">
      <alignment horizontal="right" vertical="center"/>
      <protection locked="0"/>
    </xf>
    <xf numFmtId="201" fontId="26" fillId="18" borderId="135" xfId="0" applyNumberFormat="1" applyFont="1" applyFill="1" applyBorder="1" applyAlignment="1" applyProtection="1">
      <alignment horizontal="right" vertical="center"/>
      <protection locked="0"/>
    </xf>
    <xf numFmtId="49" fontId="26" fillId="24" borderId="132" xfId="0" applyNumberFormat="1" applyFont="1" applyFill="1" applyBorder="1" applyAlignment="1" applyProtection="1">
      <alignment vertical="center"/>
      <protection locked="0"/>
    </xf>
    <xf numFmtId="49" fontId="26" fillId="24" borderId="136" xfId="0" applyNumberFormat="1" applyFont="1" applyFill="1" applyBorder="1" applyAlignment="1" applyProtection="1">
      <alignment horizontal="left" vertical="center"/>
      <protection locked="0"/>
    </xf>
    <xf numFmtId="49" fontId="27" fillId="24" borderId="136" xfId="0" applyNumberFormat="1" applyFont="1" applyFill="1" applyBorder="1" applyAlignment="1" applyProtection="1">
      <alignment horizontal="left" vertical="center"/>
      <protection locked="0"/>
    </xf>
    <xf numFmtId="49" fontId="27" fillId="24" borderId="136" xfId="0" applyNumberFormat="1" applyFont="1" applyFill="1" applyBorder="1" applyAlignment="1" applyProtection="1">
      <alignment horizontal="right" vertical="center"/>
      <protection locked="0"/>
    </xf>
    <xf numFmtId="49" fontId="27" fillId="24" borderId="137" xfId="0" applyNumberFormat="1" applyFont="1" applyFill="1" applyBorder="1" applyAlignment="1" applyProtection="1">
      <alignment horizontal="left" vertical="center"/>
      <protection locked="0"/>
    </xf>
    <xf numFmtId="201" fontId="27" fillId="18" borderId="138" xfId="0" applyNumberFormat="1" applyFont="1" applyFill="1" applyBorder="1" applyAlignment="1" applyProtection="1">
      <alignment horizontal="right" vertical="center"/>
      <protection locked="0"/>
    </xf>
    <xf numFmtId="201" fontId="27" fillId="18" borderId="85" xfId="0" applyNumberFormat="1" applyFont="1" applyFill="1" applyBorder="1" applyAlignment="1" applyProtection="1">
      <alignment horizontal="right" vertical="center"/>
      <protection locked="0"/>
    </xf>
    <xf numFmtId="201" fontId="27" fillId="18" borderId="139" xfId="0" applyNumberFormat="1" applyFont="1" applyFill="1" applyBorder="1" applyAlignment="1" applyProtection="1">
      <alignment horizontal="right" vertical="center"/>
      <protection locked="0"/>
    </xf>
    <xf numFmtId="201" fontId="27" fillId="18" borderId="140" xfId="0" applyNumberFormat="1" applyFont="1" applyFill="1" applyBorder="1" applyAlignment="1" applyProtection="1">
      <alignment horizontal="right" vertical="center"/>
      <protection locked="0"/>
    </xf>
    <xf numFmtId="201" fontId="27" fillId="18" borderId="141" xfId="0" applyNumberFormat="1" applyFont="1" applyFill="1" applyBorder="1" applyAlignment="1" applyProtection="1">
      <alignment horizontal="right" vertical="center"/>
      <protection locked="0"/>
    </xf>
    <xf numFmtId="201" fontId="26" fillId="18" borderId="142" xfId="0" applyNumberFormat="1" applyFont="1" applyFill="1" applyBorder="1" applyAlignment="1" applyProtection="1">
      <alignment horizontal="right" vertical="center"/>
      <protection locked="0"/>
    </xf>
    <xf numFmtId="201" fontId="26" fillId="18" borderId="91" xfId="0" applyNumberFormat="1" applyFont="1" applyFill="1" applyBorder="1" applyAlignment="1" applyProtection="1">
      <alignment horizontal="right" vertical="center"/>
      <protection locked="0"/>
    </xf>
    <xf numFmtId="201" fontId="26" fillId="18" borderId="44" xfId="0" applyNumberFormat="1" applyFont="1" applyFill="1" applyBorder="1" applyAlignment="1" applyProtection="1">
      <alignment horizontal="right" vertical="center"/>
      <protection locked="0"/>
    </xf>
    <xf numFmtId="201" fontId="26" fillId="18" borderId="45" xfId="0" applyNumberFormat="1" applyFont="1" applyFill="1" applyBorder="1" applyAlignment="1" applyProtection="1">
      <alignment horizontal="right" vertical="center"/>
      <protection locked="0"/>
    </xf>
    <xf numFmtId="201" fontId="26" fillId="18" borderId="143" xfId="0" applyNumberFormat="1" applyFont="1" applyFill="1" applyBorder="1" applyAlignment="1" applyProtection="1">
      <alignment horizontal="right" vertical="center"/>
      <protection locked="0"/>
    </xf>
    <xf numFmtId="49" fontId="29" fillId="24" borderId="121" xfId="0" applyNumberFormat="1" applyFont="1" applyFill="1" applyBorder="1" applyAlignment="1" applyProtection="1">
      <alignment horizontal="center" vertical="center" textRotation="90" shrinkToFit="1"/>
      <protection locked="0"/>
    </xf>
    <xf numFmtId="0" fontId="27" fillId="24" borderId="39" xfId="0" applyFont="1" applyFill="1" applyBorder="1" applyAlignment="1" applyProtection="1">
      <alignment horizontal="left" vertical="center"/>
      <protection locked="0"/>
    </xf>
    <xf numFmtId="201" fontId="27" fillId="18" borderId="144" xfId="0" applyNumberFormat="1" applyFont="1" applyFill="1" applyBorder="1" applyAlignment="1" applyProtection="1">
      <alignment horizontal="right" vertical="center"/>
      <protection locked="0"/>
    </xf>
    <xf numFmtId="201" fontId="27" fillId="18" borderId="145" xfId="0" applyNumberFormat="1" applyFont="1" applyFill="1" applyBorder="1" applyAlignment="1" applyProtection="1">
      <alignment horizontal="right" vertical="center"/>
      <protection locked="0"/>
    </xf>
    <xf numFmtId="201" fontId="27" fillId="18" borderId="38" xfId="0" applyNumberFormat="1" applyFont="1" applyFill="1" applyBorder="1" applyAlignment="1" applyProtection="1">
      <alignment horizontal="right" vertical="center"/>
      <protection locked="0"/>
    </xf>
    <xf numFmtId="201" fontId="27" fillId="18" borderId="39" xfId="0" applyNumberFormat="1" applyFont="1" applyFill="1" applyBorder="1" applyAlignment="1" applyProtection="1">
      <alignment horizontal="right" vertical="center"/>
      <protection locked="0"/>
    </xf>
    <xf numFmtId="201" fontId="27" fillId="18" borderId="146" xfId="0" applyNumberFormat="1" applyFont="1" applyFill="1" applyBorder="1" applyAlignment="1" applyProtection="1">
      <alignment horizontal="right" vertical="center"/>
      <protection locked="0"/>
    </xf>
    <xf numFmtId="0" fontId="0" fillId="24" borderId="60" xfId="0" applyFill="1" applyBorder="1" applyAlignment="1" applyProtection="1">
      <alignment horizontal="center" vertical="center" textRotation="90" shrinkToFit="1"/>
      <protection locked="0"/>
    </xf>
    <xf numFmtId="0" fontId="27" fillId="24" borderId="20" xfId="0" applyFont="1" applyFill="1" applyBorder="1" applyAlignment="1" applyProtection="1">
      <alignment horizontal="left" vertical="center"/>
      <protection locked="0"/>
    </xf>
    <xf numFmtId="201" fontId="27" fillId="18" borderId="147" xfId="0" applyNumberFormat="1" applyFont="1" applyFill="1" applyBorder="1" applyAlignment="1" applyProtection="1">
      <alignment horizontal="right" vertical="center"/>
      <protection locked="0"/>
    </xf>
    <xf numFmtId="201" fontId="27" fillId="18" borderId="77" xfId="0" applyNumberFormat="1" applyFont="1" applyFill="1" applyBorder="1" applyAlignment="1" applyProtection="1">
      <alignment horizontal="right" vertical="center"/>
      <protection locked="0"/>
    </xf>
    <xf numFmtId="201" fontId="27" fillId="18" borderId="19" xfId="0" applyNumberFormat="1" applyFont="1" applyFill="1" applyBorder="1" applyAlignment="1" applyProtection="1">
      <alignment horizontal="right" vertical="center"/>
      <protection locked="0"/>
    </xf>
    <xf numFmtId="201" fontId="27" fillId="18" borderId="20" xfId="0" applyNumberFormat="1" applyFont="1" applyFill="1" applyBorder="1" applyAlignment="1" applyProtection="1">
      <alignment horizontal="right" vertical="center"/>
      <protection locked="0"/>
    </xf>
    <xf numFmtId="201" fontId="27" fillId="18" borderId="148" xfId="0" applyNumberFormat="1" applyFont="1" applyFill="1" applyBorder="1" applyAlignment="1" applyProtection="1">
      <alignment horizontal="right" vertical="center"/>
      <protection locked="0"/>
    </xf>
    <xf numFmtId="0" fontId="27" fillId="24" borderId="84" xfId="0" applyFont="1" applyFill="1" applyBorder="1" applyAlignment="1" applyProtection="1">
      <alignment horizontal="left" vertical="center"/>
      <protection locked="0"/>
    </xf>
    <xf numFmtId="201" fontId="27" fillId="18" borderId="149" xfId="0" applyNumberFormat="1" applyFont="1" applyFill="1" applyBorder="1" applyAlignment="1" applyProtection="1">
      <alignment horizontal="right" vertical="center"/>
      <protection locked="0"/>
    </xf>
    <xf numFmtId="49" fontId="26" fillId="24" borderId="79" xfId="0" applyNumberFormat="1" applyFont="1" applyFill="1" applyBorder="1" applyAlignment="1" applyProtection="1">
      <alignment horizontal="left" vertical="center"/>
      <protection locked="0"/>
    </xf>
    <xf numFmtId="0" fontId="0" fillId="24" borderId="126" xfId="0" applyFill="1" applyBorder="1" applyAlignment="1" applyProtection="1">
      <alignment horizontal="center" vertical="center" textRotation="90" shrinkToFit="1"/>
      <protection locked="0"/>
    </xf>
    <xf numFmtId="0" fontId="27" fillId="24" borderId="150" xfId="0" applyFont="1" applyFill="1" applyBorder="1" applyAlignment="1" applyProtection="1">
      <alignment horizontal="left" vertical="center"/>
      <protection locked="0"/>
    </xf>
    <xf numFmtId="49" fontId="26" fillId="24" borderId="58" xfId="0" applyNumberFormat="1" applyFont="1" applyFill="1" applyBorder="1" applyAlignment="1" applyProtection="1">
      <alignment horizontal="left" vertical="center"/>
      <protection locked="0"/>
    </xf>
    <xf numFmtId="201" fontId="27" fillId="18" borderId="151" xfId="0" applyNumberFormat="1" applyFont="1" applyFill="1" applyBorder="1" applyAlignment="1" applyProtection="1">
      <alignment horizontal="right" vertical="center"/>
      <protection locked="0"/>
    </xf>
    <xf numFmtId="201" fontId="27" fillId="18" borderId="95" xfId="0" applyNumberFormat="1" applyFont="1" applyFill="1" applyBorder="1" applyAlignment="1" applyProtection="1">
      <alignment horizontal="right" vertical="center"/>
      <protection locked="0"/>
    </xf>
    <xf numFmtId="201" fontId="27" fillId="18" borderId="24" xfId="0" applyNumberFormat="1" applyFont="1" applyFill="1" applyBorder="1" applyAlignment="1" applyProtection="1">
      <alignment horizontal="right" vertical="center"/>
      <protection locked="0"/>
    </xf>
    <xf numFmtId="201" fontId="27" fillId="18" borderId="21" xfId="0" applyNumberFormat="1" applyFont="1" applyFill="1" applyBorder="1" applyAlignment="1" applyProtection="1">
      <alignment horizontal="right" vertical="center"/>
      <protection locked="0"/>
    </xf>
    <xf numFmtId="201" fontId="27" fillId="18" borderId="152" xfId="0" applyNumberFormat="1" applyFont="1" applyFill="1" applyBorder="1" applyAlignment="1" applyProtection="1">
      <alignment horizontal="right" vertical="center"/>
      <protection locked="0"/>
    </xf>
    <xf numFmtId="49" fontId="26" fillId="24" borderId="96" xfId="0" applyNumberFormat="1" applyFont="1" applyFill="1" applyBorder="1" applyAlignment="1" applyProtection="1">
      <alignment vertical="center" wrapText="1"/>
      <protection locked="0"/>
    </xf>
    <xf numFmtId="49" fontId="26" fillId="24" borderId="153" xfId="0" applyNumberFormat="1" applyFont="1" applyFill="1" applyBorder="1" applyAlignment="1" applyProtection="1">
      <alignment vertical="center" wrapText="1"/>
      <protection locked="0"/>
    </xf>
    <xf numFmtId="49" fontId="26" fillId="24" borderId="0" xfId="0" applyNumberFormat="1" applyFont="1" applyFill="1" applyBorder="1" applyAlignment="1" applyProtection="1">
      <alignment vertical="center" wrapText="1"/>
      <protection locked="0"/>
    </xf>
    <xf numFmtId="49" fontId="26" fillId="24" borderId="154" xfId="0" applyNumberFormat="1" applyFont="1" applyFill="1" applyBorder="1" applyAlignment="1" applyProtection="1">
      <alignment vertical="center" wrapText="1"/>
      <protection locked="0"/>
    </xf>
    <xf numFmtId="49" fontId="26" fillId="24" borderId="155" xfId="0" applyNumberFormat="1" applyFont="1" applyFill="1" applyBorder="1" applyAlignment="1" applyProtection="1">
      <alignment vertical="center" wrapText="1"/>
      <protection locked="0"/>
    </xf>
    <xf numFmtId="49" fontId="26" fillId="24" borderId="156" xfId="0" applyNumberFormat="1" applyFont="1" applyFill="1" applyBorder="1" applyAlignment="1" applyProtection="1">
      <alignment vertical="center" wrapText="1"/>
      <protection locked="0"/>
    </xf>
    <xf numFmtId="49" fontId="27" fillId="24" borderId="157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158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159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160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161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02" xfId="0" applyNumberFormat="1" applyFont="1" applyFill="1" applyBorder="1" applyAlignment="1" applyProtection="1">
      <alignment vertical="center"/>
      <protection locked="0"/>
    </xf>
    <xf numFmtId="49" fontId="26" fillId="24" borderId="103" xfId="0" applyNumberFormat="1" applyFont="1" applyFill="1" applyBorder="1" applyAlignment="1" applyProtection="1">
      <alignment horizontal="left" vertical="center"/>
      <protection locked="0"/>
    </xf>
    <xf numFmtId="49" fontId="26" fillId="24" borderId="103" xfId="0" applyNumberFormat="1" applyFont="1" applyFill="1" applyBorder="1" applyAlignment="1" applyProtection="1">
      <alignment horizontal="right" vertical="center"/>
      <protection locked="0"/>
    </xf>
    <xf numFmtId="49" fontId="26" fillId="24" borderId="104" xfId="0" applyNumberFormat="1" applyFont="1" applyFill="1" applyBorder="1" applyAlignment="1" applyProtection="1">
      <alignment horizontal="left" vertical="center"/>
      <protection locked="0"/>
    </xf>
    <xf numFmtId="198" fontId="26" fillId="18" borderId="105" xfId="0" applyNumberFormat="1" applyFont="1" applyFill="1" applyBorder="1" applyAlignment="1" applyProtection="1">
      <alignment horizontal="right" vertical="center"/>
      <protection locked="0"/>
    </xf>
    <xf numFmtId="200" fontId="26" fillId="18" borderId="162" xfId="0" applyNumberFormat="1" applyFont="1" applyFill="1" applyBorder="1" applyAlignment="1" applyProtection="1">
      <alignment horizontal="right" vertical="center"/>
      <protection locked="0"/>
    </xf>
    <xf numFmtId="198" fontId="26" fillId="18" borderId="163" xfId="0" applyNumberFormat="1" applyFont="1" applyFill="1" applyBorder="1" applyAlignment="1" applyProtection="1">
      <alignment horizontal="right" vertical="center"/>
      <protection locked="0"/>
    </xf>
    <xf numFmtId="200" fontId="26" fillId="18" borderId="112" xfId="0" applyNumberFormat="1" applyFont="1" applyFill="1" applyBorder="1" applyAlignment="1" applyProtection="1">
      <alignment horizontal="right" vertical="center"/>
      <protection locked="0"/>
    </xf>
    <xf numFmtId="49" fontId="26" fillId="24" borderId="164" xfId="0" applyNumberFormat="1" applyFont="1" applyFill="1" applyBorder="1" applyAlignment="1" applyProtection="1">
      <alignment vertical="center"/>
      <protection locked="0"/>
    </xf>
    <xf numFmtId="49" fontId="26" fillId="24" borderId="165" xfId="0" applyNumberFormat="1" applyFont="1" applyFill="1" applyBorder="1" applyAlignment="1" applyProtection="1">
      <alignment horizontal="left" vertical="center"/>
      <protection locked="0"/>
    </xf>
    <xf numFmtId="49" fontId="26" fillId="24" borderId="165" xfId="0" applyNumberFormat="1" applyFont="1" applyFill="1" applyBorder="1" applyAlignment="1" applyProtection="1">
      <alignment horizontal="right" vertical="center"/>
      <protection locked="0"/>
    </xf>
    <xf numFmtId="49" fontId="26" fillId="24" borderId="166" xfId="0" applyNumberFormat="1" applyFont="1" applyFill="1" applyBorder="1" applyAlignment="1" applyProtection="1">
      <alignment horizontal="left" vertical="center"/>
      <protection locked="0"/>
    </xf>
    <xf numFmtId="198" fontId="26" fillId="18" borderId="167" xfId="0" applyNumberFormat="1" applyFont="1" applyFill="1" applyBorder="1" applyAlignment="1" applyProtection="1">
      <alignment horizontal="right" vertical="center"/>
      <protection locked="0"/>
    </xf>
    <xf numFmtId="200" fontId="26" fillId="18" borderId="168" xfId="0" applyNumberFormat="1" applyFont="1" applyFill="1" applyBorder="1" applyAlignment="1" applyProtection="1">
      <alignment horizontal="right" vertical="center"/>
      <protection locked="0"/>
    </xf>
    <xf numFmtId="198" fontId="26" fillId="18" borderId="169" xfId="0" applyNumberFormat="1" applyFont="1" applyFill="1" applyBorder="1" applyAlignment="1" applyProtection="1">
      <alignment horizontal="right" vertical="center"/>
      <protection locked="0"/>
    </xf>
    <xf numFmtId="200" fontId="26" fillId="18" borderId="170" xfId="0" applyNumberFormat="1" applyFont="1" applyFill="1" applyBorder="1" applyAlignment="1" applyProtection="1">
      <alignment horizontal="right" vertical="center"/>
      <protection locked="0"/>
    </xf>
    <xf numFmtId="0" fontId="27" fillId="24" borderId="171" xfId="0" applyNumberFormat="1" applyFont="1" applyFill="1" applyBorder="1" applyAlignment="1" applyProtection="1">
      <alignment vertical="center"/>
      <protection locked="0"/>
    </xf>
    <xf numFmtId="49" fontId="27" fillId="24" borderId="172" xfId="0" applyNumberFormat="1" applyFont="1" applyFill="1" applyBorder="1" applyAlignment="1" applyProtection="1">
      <alignment horizontal="left" vertical="center"/>
      <protection locked="0"/>
    </xf>
    <xf numFmtId="200" fontId="27" fillId="18" borderId="173" xfId="0" applyNumberFormat="1" applyFont="1" applyFill="1" applyBorder="1" applyAlignment="1" applyProtection="1">
      <alignment horizontal="right" vertical="center"/>
      <protection locked="0"/>
    </xf>
    <xf numFmtId="198" fontId="27" fillId="18" borderId="174" xfId="0" applyNumberFormat="1" applyFont="1" applyFill="1" applyBorder="1" applyAlignment="1" applyProtection="1">
      <alignment horizontal="right" vertical="center"/>
      <protection locked="0"/>
    </xf>
    <xf numFmtId="200" fontId="27" fillId="18" borderId="42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ill="1" applyAlignment="1">
      <alignment/>
    </xf>
    <xf numFmtId="204" fontId="0" fillId="0" borderId="0" xfId="0" applyNumberFormat="1" applyAlignment="1">
      <alignment/>
    </xf>
    <xf numFmtId="200" fontId="27" fillId="18" borderId="175" xfId="0" applyNumberFormat="1" applyFont="1" applyFill="1" applyBorder="1" applyAlignment="1" applyProtection="1">
      <alignment horizontal="right" vertical="center"/>
      <protection locked="0"/>
    </xf>
    <xf numFmtId="198" fontId="27" fillId="18" borderId="176" xfId="0" applyNumberFormat="1" applyFont="1" applyFill="1" applyBorder="1" applyAlignment="1" applyProtection="1">
      <alignment horizontal="right" vertical="center"/>
      <protection locked="0"/>
    </xf>
    <xf numFmtId="200" fontId="27" fillId="18" borderId="26" xfId="0" applyNumberFormat="1" applyFont="1" applyFill="1" applyBorder="1" applyAlignment="1" applyProtection="1">
      <alignment horizontal="right" vertical="center"/>
      <protection locked="0"/>
    </xf>
    <xf numFmtId="0" fontId="27" fillId="24" borderId="51" xfId="0" applyNumberFormat="1" applyFont="1" applyFill="1" applyBorder="1" applyAlignment="1" applyProtection="1">
      <alignment vertical="center"/>
      <protection locked="0"/>
    </xf>
    <xf numFmtId="0" fontId="27" fillId="24" borderId="171" xfId="0" applyNumberFormat="1" applyFont="1" applyFill="1" applyBorder="1" applyAlignment="1" applyProtection="1">
      <alignment horizontal="left" vertical="center"/>
      <protection locked="0"/>
    </xf>
    <xf numFmtId="49" fontId="27" fillId="24" borderId="51" xfId="0" applyNumberFormat="1" applyFont="1" applyFill="1" applyBorder="1" applyAlignment="1" applyProtection="1">
      <alignment horizontal="left" vertical="center" wrapText="1"/>
      <protection locked="0"/>
    </xf>
    <xf numFmtId="0" fontId="0" fillId="26" borderId="0" xfId="0" applyFill="1" applyAlignment="1">
      <alignment/>
    </xf>
    <xf numFmtId="198" fontId="26" fillId="18" borderId="176" xfId="0" applyNumberFormat="1" applyFont="1" applyFill="1" applyBorder="1" applyAlignment="1" applyProtection="1">
      <alignment horizontal="right" vertical="center"/>
      <protection locked="0"/>
    </xf>
    <xf numFmtId="200" fontId="26" fillId="18" borderId="175" xfId="0" applyNumberFormat="1" applyFont="1" applyFill="1" applyBorder="1" applyAlignment="1" applyProtection="1">
      <alignment horizontal="right" vertical="center"/>
      <protection locked="0"/>
    </xf>
    <xf numFmtId="0" fontId="26" fillId="24" borderId="47" xfId="0" applyNumberFormat="1" applyFont="1" applyFill="1" applyBorder="1" applyAlignment="1" applyProtection="1">
      <alignment vertical="center"/>
      <protection locked="0"/>
    </xf>
    <xf numFmtId="198" fontId="26" fillId="18" borderId="43" xfId="0" applyNumberFormat="1" applyFont="1" applyFill="1" applyBorder="1" applyAlignment="1" applyProtection="1">
      <alignment horizontal="right" vertical="center"/>
      <protection locked="0"/>
    </xf>
    <xf numFmtId="200" fontId="26" fillId="18" borderId="177" xfId="0" applyNumberFormat="1" applyFont="1" applyFill="1" applyBorder="1" applyAlignment="1" applyProtection="1">
      <alignment horizontal="right" vertical="center"/>
      <protection locked="0"/>
    </xf>
    <xf numFmtId="198" fontId="26" fillId="18" borderId="178" xfId="0" applyNumberFormat="1" applyFont="1" applyFill="1" applyBorder="1" applyAlignment="1" applyProtection="1">
      <alignment horizontal="right" vertical="center"/>
      <protection locked="0"/>
    </xf>
    <xf numFmtId="200" fontId="26" fillId="18" borderId="48" xfId="0" applyNumberFormat="1" applyFont="1" applyFill="1" applyBorder="1" applyAlignment="1" applyProtection="1">
      <alignment horizontal="right" vertical="center"/>
      <protection locked="0"/>
    </xf>
    <xf numFmtId="200" fontId="27" fillId="18" borderId="179" xfId="0" applyNumberFormat="1" applyFont="1" applyFill="1" applyBorder="1" applyAlignment="1" applyProtection="1">
      <alignment horizontal="right" vertical="center"/>
      <protection locked="0"/>
    </xf>
    <xf numFmtId="198" fontId="27" fillId="18" borderId="180" xfId="0" applyNumberFormat="1" applyFont="1" applyFill="1" applyBorder="1" applyAlignment="1" applyProtection="1">
      <alignment horizontal="right" vertical="center"/>
      <protection locked="0"/>
    </xf>
    <xf numFmtId="200" fontId="27" fillId="18" borderId="181" xfId="0" applyNumberFormat="1" applyFont="1" applyFill="1" applyBorder="1" applyAlignment="1" applyProtection="1">
      <alignment horizontal="right" vertical="center"/>
      <protection locked="0"/>
    </xf>
    <xf numFmtId="0" fontId="27" fillId="24" borderId="182" xfId="0" applyNumberFormat="1" applyFont="1" applyFill="1" applyBorder="1" applyAlignment="1" applyProtection="1">
      <alignment vertical="center"/>
      <protection locked="0"/>
    </xf>
    <xf numFmtId="198" fontId="27" fillId="18" borderId="183" xfId="0" applyNumberFormat="1" applyFont="1" applyFill="1" applyBorder="1" applyAlignment="1" applyProtection="1">
      <alignment horizontal="right" vertical="center"/>
      <protection locked="0"/>
    </xf>
    <xf numFmtId="0" fontId="27" fillId="24" borderId="184" xfId="0" applyNumberFormat="1" applyFont="1" applyFill="1" applyBorder="1" applyAlignment="1" applyProtection="1">
      <alignment vertical="center"/>
      <protection locked="0"/>
    </xf>
    <xf numFmtId="200" fontId="27" fillId="18" borderId="177" xfId="0" applyNumberFormat="1" applyFont="1" applyFill="1" applyBorder="1" applyAlignment="1" applyProtection="1">
      <alignment horizontal="right" vertical="center"/>
      <protection locked="0"/>
    </xf>
    <xf numFmtId="198" fontId="27" fillId="18" borderId="178" xfId="0" applyNumberFormat="1" applyFont="1" applyFill="1" applyBorder="1" applyAlignment="1" applyProtection="1">
      <alignment horizontal="right" vertical="center"/>
      <protection locked="0"/>
    </xf>
    <xf numFmtId="200" fontId="27" fillId="18" borderId="48" xfId="0" applyNumberFormat="1" applyFont="1" applyFill="1" applyBorder="1" applyAlignment="1" applyProtection="1">
      <alignment horizontal="right" vertical="center"/>
      <protection locked="0"/>
    </xf>
    <xf numFmtId="0" fontId="27" fillId="24" borderId="47" xfId="0" applyNumberFormat="1" applyFont="1" applyFill="1" applyBorder="1" applyAlignment="1" applyProtection="1">
      <alignment vertical="center"/>
      <protection locked="0"/>
    </xf>
    <xf numFmtId="49" fontId="26" fillId="24" borderId="47" xfId="0" applyNumberFormat="1" applyFont="1" applyFill="1" applyBorder="1" applyAlignment="1" applyProtection="1">
      <alignment horizontal="left" vertical="center"/>
      <protection locked="0"/>
    </xf>
    <xf numFmtId="198" fontId="26" fillId="18" borderId="43" xfId="0" applyNumberFormat="1" applyFont="1" applyFill="1" applyBorder="1" applyAlignment="1" applyProtection="1">
      <alignment horizontal="right" vertical="center"/>
      <protection locked="0"/>
    </xf>
    <xf numFmtId="200" fontId="26" fillId="18" borderId="177" xfId="0" applyNumberFormat="1" applyFont="1" applyFill="1" applyBorder="1" applyAlignment="1" applyProtection="1">
      <alignment horizontal="right" vertical="center"/>
      <protection locked="0"/>
    </xf>
    <xf numFmtId="198" fontId="26" fillId="18" borderId="178" xfId="0" applyNumberFormat="1" applyFont="1" applyFill="1" applyBorder="1" applyAlignment="1" applyProtection="1">
      <alignment horizontal="right" vertical="center"/>
      <protection locked="0"/>
    </xf>
    <xf numFmtId="200" fontId="26" fillId="18" borderId="48" xfId="0" applyNumberFormat="1" applyFont="1" applyFill="1" applyBorder="1" applyAlignment="1" applyProtection="1">
      <alignment horizontal="right" vertical="center"/>
      <protection locked="0"/>
    </xf>
    <xf numFmtId="0" fontId="27" fillId="24" borderId="185" xfId="0" applyNumberFormat="1" applyFont="1" applyFill="1" applyBorder="1" applyAlignment="1" applyProtection="1">
      <alignment vertical="center"/>
      <protection locked="0"/>
    </xf>
    <xf numFmtId="49" fontId="27" fillId="24" borderId="56" xfId="0" applyNumberFormat="1" applyFont="1" applyFill="1" applyBorder="1" applyAlignment="1" applyProtection="1">
      <alignment horizontal="left" vertical="center" wrapText="1"/>
      <protection locked="0"/>
    </xf>
    <xf numFmtId="200" fontId="27" fillId="18" borderId="186" xfId="0" applyNumberFormat="1" applyFont="1" applyFill="1" applyBorder="1" applyAlignment="1" applyProtection="1">
      <alignment horizontal="right" vertical="center"/>
      <protection locked="0"/>
    </xf>
    <xf numFmtId="198" fontId="27" fillId="18" borderId="187" xfId="0" applyNumberFormat="1" applyFont="1" applyFill="1" applyBorder="1" applyAlignment="1" applyProtection="1">
      <alignment horizontal="right" vertical="center"/>
      <protection locked="0"/>
    </xf>
    <xf numFmtId="200" fontId="27" fillId="18" borderId="57" xfId="0" applyNumberFormat="1" applyFont="1" applyFill="1" applyBorder="1" applyAlignment="1" applyProtection="1">
      <alignment horizontal="right" vertical="center"/>
      <protection locked="0"/>
    </xf>
    <xf numFmtId="49" fontId="26" fillId="24" borderId="108" xfId="0" applyNumberFormat="1" applyFont="1" applyFill="1" applyBorder="1" applyAlignment="1" applyProtection="1">
      <alignment vertical="center"/>
      <protection locked="0"/>
    </xf>
    <xf numFmtId="0" fontId="26" fillId="24" borderId="11" xfId="0" applyNumberFormat="1" applyFont="1" applyFill="1" applyBorder="1" applyAlignment="1" applyProtection="1">
      <alignment vertical="center"/>
      <protection locked="0"/>
    </xf>
    <xf numFmtId="49" fontId="26" fillId="24" borderId="11" xfId="0" applyNumberFormat="1" applyFont="1" applyFill="1" applyBorder="1" applyAlignment="1" applyProtection="1">
      <alignment horizontal="left" vertical="center"/>
      <protection locked="0"/>
    </xf>
    <xf numFmtId="49" fontId="26" fillId="24" borderId="11" xfId="0" applyNumberFormat="1" applyFont="1" applyFill="1" applyBorder="1" applyAlignment="1" applyProtection="1">
      <alignment horizontal="right" vertical="center"/>
      <protection locked="0"/>
    </xf>
    <xf numFmtId="49" fontId="26" fillId="24" borderId="188" xfId="0" applyNumberFormat="1" applyFont="1" applyFill="1" applyBorder="1" applyAlignment="1" applyProtection="1">
      <alignment horizontal="left" vertical="center"/>
      <protection locked="0"/>
    </xf>
    <xf numFmtId="198" fontId="26" fillId="18" borderId="189" xfId="0" applyNumberFormat="1" applyFont="1" applyFill="1" applyBorder="1" applyAlignment="1" applyProtection="1">
      <alignment horizontal="right" vertical="center"/>
      <protection locked="0"/>
    </xf>
    <xf numFmtId="200" fontId="26" fillId="18" borderId="12" xfId="0" applyNumberFormat="1" applyFont="1" applyFill="1" applyBorder="1" applyAlignment="1" applyProtection="1">
      <alignment horizontal="right" vertical="center"/>
      <protection locked="0"/>
    </xf>
    <xf numFmtId="198" fontId="26" fillId="18" borderId="190" xfId="0" applyNumberFormat="1" applyFont="1" applyFill="1" applyBorder="1" applyAlignment="1" applyProtection="1">
      <alignment horizontal="right" vertical="center"/>
      <protection locked="0"/>
    </xf>
    <xf numFmtId="200" fontId="26" fillId="18" borderId="23" xfId="0" applyNumberFormat="1" applyFont="1" applyFill="1" applyBorder="1" applyAlignment="1" applyProtection="1">
      <alignment horizontal="right" vertical="center"/>
      <protection locked="0"/>
    </xf>
    <xf numFmtId="0" fontId="26" fillId="24" borderId="165" xfId="0" applyNumberFormat="1" applyFont="1" applyFill="1" applyBorder="1" applyAlignment="1" applyProtection="1">
      <alignment vertical="center"/>
      <protection locked="0"/>
    </xf>
    <xf numFmtId="49" fontId="27" fillId="24" borderId="92" xfId="0" applyNumberFormat="1" applyFont="1" applyFill="1" applyBorder="1" applyAlignment="1" applyProtection="1">
      <alignment vertical="center"/>
      <protection locked="0"/>
    </xf>
    <xf numFmtId="0" fontId="27" fillId="24" borderId="191" xfId="0" applyNumberFormat="1" applyFont="1" applyFill="1" applyBorder="1" applyAlignment="1" applyProtection="1">
      <alignment vertical="center"/>
      <protection locked="0"/>
    </xf>
    <xf numFmtId="49" fontId="27" fillId="24" borderId="192" xfId="0" applyNumberFormat="1" applyFont="1" applyFill="1" applyBorder="1" applyAlignment="1" applyProtection="1">
      <alignment horizontal="left" vertical="center"/>
      <protection locked="0"/>
    </xf>
    <xf numFmtId="49" fontId="27" fillId="24" borderId="93" xfId="0" applyNumberFormat="1" applyFont="1" applyFill="1" applyBorder="1" applyAlignment="1" applyProtection="1">
      <alignment horizontal="left" vertical="center"/>
      <protection locked="0"/>
    </xf>
    <xf numFmtId="49" fontId="27" fillId="24" borderId="93" xfId="0" applyNumberFormat="1" applyFont="1" applyFill="1" applyBorder="1" applyAlignment="1" applyProtection="1">
      <alignment horizontal="right" vertical="center"/>
      <protection locked="0"/>
    </xf>
    <xf numFmtId="49" fontId="27" fillId="24" borderId="94" xfId="0" applyNumberFormat="1" applyFont="1" applyFill="1" applyBorder="1" applyAlignment="1" applyProtection="1">
      <alignment horizontal="left" vertical="center"/>
      <protection locked="0"/>
    </xf>
    <xf numFmtId="198" fontId="27" fillId="18" borderId="18" xfId="0" applyNumberFormat="1" applyFont="1" applyFill="1" applyBorder="1" applyAlignment="1" applyProtection="1">
      <alignment horizontal="right" vertical="center"/>
      <protection locked="0"/>
    </xf>
    <xf numFmtId="200" fontId="27" fillId="18" borderId="193" xfId="0" applyNumberFormat="1" applyFont="1" applyFill="1" applyBorder="1" applyAlignment="1" applyProtection="1">
      <alignment horizontal="right" vertical="center"/>
      <protection locked="0"/>
    </xf>
    <xf numFmtId="198" fontId="27" fillId="18" borderId="194" xfId="0" applyNumberFormat="1" applyFont="1" applyFill="1" applyBorder="1" applyAlignment="1" applyProtection="1">
      <alignment horizontal="right" vertical="center"/>
      <protection locked="0"/>
    </xf>
    <xf numFmtId="200" fontId="27" fillId="18" borderId="22" xfId="0" applyNumberFormat="1" applyFont="1" applyFill="1" applyBorder="1" applyAlignment="1" applyProtection="1">
      <alignment horizontal="right" vertical="center"/>
      <protection locked="0"/>
    </xf>
    <xf numFmtId="198" fontId="26" fillId="18" borderId="169" xfId="0" applyNumberFormat="1" applyFont="1" applyFill="1" applyBorder="1" applyAlignment="1" applyProtection="1">
      <alignment horizontal="right" vertical="center"/>
      <protection locked="0"/>
    </xf>
    <xf numFmtId="198" fontId="26" fillId="18" borderId="187" xfId="0" applyNumberFormat="1" applyFont="1" applyFill="1" applyBorder="1" applyAlignment="1" applyProtection="1">
      <alignment horizontal="right" vertical="center"/>
      <protection locked="0"/>
    </xf>
    <xf numFmtId="0" fontId="42" fillId="27" borderId="0" xfId="0" applyFont="1" applyFill="1" applyAlignment="1">
      <alignment/>
    </xf>
    <xf numFmtId="0" fontId="18" fillId="28" borderId="195" xfId="47" applyFont="1" applyFill="1" applyBorder="1" applyAlignment="1">
      <alignment horizontal="right"/>
      <protection/>
    </xf>
    <xf numFmtId="0" fontId="43" fillId="0" borderId="0" xfId="0" applyFont="1" applyAlignment="1">
      <alignment/>
    </xf>
    <xf numFmtId="0" fontId="33" fillId="19" borderId="0" xfId="0" applyFont="1" applyFill="1" applyAlignment="1" applyProtection="1">
      <alignment horizontal="left" vertical="center" wrapText="1"/>
      <protection hidden="1"/>
    </xf>
    <xf numFmtId="0" fontId="44" fillId="19" borderId="0" xfId="0" applyFont="1" applyFill="1" applyAlignment="1" applyProtection="1">
      <alignment horizontal="left" vertical="center" wrapText="1"/>
      <protection locked="0"/>
    </xf>
    <xf numFmtId="0" fontId="45" fillId="25" borderId="196" xfId="0" applyFont="1" applyFill="1" applyBorder="1" applyAlignment="1" applyProtection="1">
      <alignment horizontal="center" vertical="center" wrapText="1"/>
      <protection hidden="1"/>
    </xf>
    <xf numFmtId="22" fontId="44" fillId="19" borderId="0" xfId="0" applyNumberFormat="1" applyFont="1" applyFill="1" applyAlignment="1" applyProtection="1">
      <alignment horizontal="left" vertical="center" wrapText="1"/>
      <protection locked="0"/>
    </xf>
    <xf numFmtId="0" fontId="46" fillId="19" borderId="0" xfId="0" applyFont="1" applyFill="1" applyAlignment="1" applyProtection="1">
      <alignment horizontal="center" vertical="center" wrapText="1"/>
      <protection hidden="1"/>
    </xf>
    <xf numFmtId="0" fontId="33" fillId="17" borderId="197" xfId="0" applyFont="1" applyFill="1" applyBorder="1" applyAlignment="1" applyProtection="1">
      <alignment horizontal="left" vertical="center" wrapText="1"/>
      <protection locked="0"/>
    </xf>
    <xf numFmtId="0" fontId="47" fillId="4" borderId="197" xfId="0" applyFont="1" applyFill="1" applyBorder="1" applyAlignment="1" applyProtection="1">
      <alignment horizontal="center" vertical="center" wrapText="1"/>
      <protection hidden="1"/>
    </xf>
    <xf numFmtId="0" fontId="33" fillId="17" borderId="198" xfId="0" applyFont="1" applyFill="1" applyBorder="1" applyAlignment="1" applyProtection="1">
      <alignment horizontal="left" vertical="center" wrapText="1"/>
      <protection locked="0"/>
    </xf>
    <xf numFmtId="0" fontId="47" fillId="4" borderId="198" xfId="0" applyFont="1" applyFill="1" applyBorder="1" applyAlignment="1" applyProtection="1">
      <alignment horizontal="center" vertical="center" wrapText="1"/>
      <protection hidden="1"/>
    </xf>
    <xf numFmtId="0" fontId="33" fillId="18" borderId="198" xfId="0" applyFont="1" applyFill="1" applyBorder="1" applyAlignment="1" applyProtection="1">
      <alignment horizontal="left" vertical="center" wrapText="1"/>
      <protection locked="0"/>
    </xf>
    <xf numFmtId="0" fontId="33" fillId="18" borderId="199" xfId="0" applyFont="1" applyFill="1" applyBorder="1" applyAlignment="1" applyProtection="1">
      <alignment horizontal="left" vertical="center" wrapText="1"/>
      <protection locked="0"/>
    </xf>
    <xf numFmtId="0" fontId="47" fillId="4" borderId="199" xfId="0" applyFont="1" applyFill="1" applyBorder="1" applyAlignment="1" applyProtection="1">
      <alignment horizontal="center" vertical="center" wrapText="1"/>
      <protection hidden="1"/>
    </xf>
    <xf numFmtId="0" fontId="48" fillId="19" borderId="0" xfId="0" applyFont="1" applyFill="1" applyAlignment="1" applyProtection="1">
      <alignment horizontal="center" vertical="center"/>
      <protection hidden="1" locked="0"/>
    </xf>
    <xf numFmtId="0" fontId="48" fillId="19" borderId="0" xfId="0" applyFont="1" applyFill="1" applyAlignment="1" applyProtection="1">
      <alignment horizontal="center" vertical="center"/>
      <protection hidden="1"/>
    </xf>
    <xf numFmtId="0" fontId="49" fillId="19" borderId="0" xfId="0" applyFont="1" applyFill="1" applyAlignment="1" applyProtection="1">
      <alignment horizontal="left" vertical="center" wrapText="1"/>
      <protection locked="0"/>
    </xf>
    <xf numFmtId="14" fontId="50" fillId="19" borderId="0" xfId="0" applyNumberFormat="1" applyFont="1" applyFill="1" applyAlignment="1" applyProtection="1">
      <alignment horizontal="center" vertical="center"/>
      <protection hidden="1"/>
    </xf>
    <xf numFmtId="0" fontId="51" fillId="19" borderId="0" xfId="0" applyFont="1" applyFill="1" applyAlignment="1" applyProtection="1">
      <alignment horizontal="center" vertical="center"/>
      <protection hidden="1"/>
    </xf>
    <xf numFmtId="22" fontId="49" fillId="19" borderId="0" xfId="0" applyNumberFormat="1" applyFont="1" applyFill="1" applyAlignment="1" applyProtection="1">
      <alignment horizontal="left" vertical="center" wrapText="1"/>
      <protection locked="0"/>
    </xf>
    <xf numFmtId="0" fontId="52" fillId="25" borderId="200" xfId="0" applyFont="1" applyFill="1" applyBorder="1" applyAlignment="1" applyProtection="1">
      <alignment horizontal="center" vertical="center"/>
      <protection hidden="1"/>
    </xf>
    <xf numFmtId="0" fontId="52" fillId="25" borderId="200" xfId="0" applyFont="1" applyFill="1" applyBorder="1" applyAlignment="1" applyProtection="1">
      <alignment horizontal="left" vertical="center" indent="1"/>
      <protection hidden="1"/>
    </xf>
    <xf numFmtId="0" fontId="53" fillId="19" borderId="196" xfId="0" applyFont="1" applyFill="1" applyBorder="1" applyAlignment="1" applyProtection="1">
      <alignment horizontal="center" vertical="center"/>
      <protection hidden="1"/>
    </xf>
    <xf numFmtId="49" fontId="53" fillId="19" borderId="196" xfId="0" applyNumberFormat="1" applyFont="1" applyFill="1" applyBorder="1" applyAlignment="1" applyProtection="1">
      <alignment horizontal="center" vertical="center" wrapText="1"/>
      <protection locked="0"/>
    </xf>
    <xf numFmtId="0" fontId="53" fillId="19" borderId="196" xfId="0" applyNumberFormat="1" applyFont="1" applyFill="1" applyBorder="1" applyAlignment="1" applyProtection="1">
      <alignment horizontal="center" vertical="center"/>
      <protection hidden="1"/>
    </xf>
    <xf numFmtId="0" fontId="53" fillId="19" borderId="196" xfId="0" applyNumberFormat="1" applyFont="1" applyFill="1" applyBorder="1" applyAlignment="1" applyProtection="1">
      <alignment horizontal="left" vertical="center" wrapText="1" indent="1"/>
      <protection locked="0"/>
    </xf>
    <xf numFmtId="49" fontId="53" fillId="19" borderId="196" xfId="0" applyNumberFormat="1" applyFont="1" applyFill="1" applyBorder="1" applyAlignment="1" applyProtection="1">
      <alignment horizontal="center" vertical="center"/>
      <protection locked="0"/>
    </xf>
    <xf numFmtId="0" fontId="51" fillId="19" borderId="0" xfId="0" applyFont="1" applyFill="1" applyAlignment="1" applyProtection="1">
      <alignment horizontal="center" vertical="center"/>
      <protection hidden="1" locked="0"/>
    </xf>
    <xf numFmtId="0" fontId="49" fillId="19" borderId="0" xfId="0" applyFont="1" applyFill="1" applyAlignment="1" applyProtection="1">
      <alignment horizontal="right" vertical="center"/>
      <protection hidden="1"/>
    </xf>
    <xf numFmtId="49" fontId="53" fillId="19" borderId="196" xfId="0" applyNumberFormat="1" applyFont="1" applyFill="1" applyBorder="1" applyAlignment="1" applyProtection="1">
      <alignment horizontal="center" vertical="center"/>
      <protection hidden="1"/>
    </xf>
    <xf numFmtId="49" fontId="1" fillId="17" borderId="10" xfId="0" applyNumberFormat="1" applyFont="1" applyFill="1" applyBorder="1" applyAlignment="1" applyProtection="1">
      <alignment horizontal="right" vertical="center" wrapText="1"/>
      <protection hidden="1"/>
    </xf>
    <xf numFmtId="49" fontId="26" fillId="24" borderId="155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56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1" xfId="0" applyNumberFormat="1" applyFont="1" applyFill="1" applyBorder="1" applyAlignment="1" applyProtection="1">
      <alignment horizontal="center" wrapText="1"/>
      <protection locked="0"/>
    </xf>
    <xf numFmtId="49" fontId="26" fillId="24" borderId="202" xfId="0" applyNumberFormat="1" applyFont="1" applyFill="1" applyBorder="1" applyAlignment="1" applyProtection="1">
      <alignment horizontal="center" wrapText="1"/>
      <protection locked="0"/>
    </xf>
    <xf numFmtId="49" fontId="26" fillId="24" borderId="203" xfId="0" applyNumberFormat="1" applyFont="1" applyFill="1" applyBorder="1" applyAlignment="1" applyProtection="1">
      <alignment horizontal="center" wrapText="1"/>
      <protection locked="0"/>
    </xf>
    <xf numFmtId="49" fontId="29" fillId="24" borderId="83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204" xfId="0" applyBorder="1" applyAlignment="1">
      <alignment horizontal="center" vertical="center"/>
    </xf>
    <xf numFmtId="49" fontId="26" fillId="24" borderId="205" xfId="0" applyNumberFormat="1" applyFont="1" applyFill="1" applyBorder="1" applyAlignment="1" applyProtection="1">
      <alignment horizontal="center" wrapText="1"/>
      <protection locked="0"/>
    </xf>
    <xf numFmtId="49" fontId="26" fillId="24" borderId="206" xfId="0" applyNumberFormat="1" applyFont="1" applyFill="1" applyBorder="1" applyAlignment="1" applyProtection="1">
      <alignment horizontal="center" wrapText="1"/>
      <protection locked="0"/>
    </xf>
    <xf numFmtId="49" fontId="26" fillId="24" borderId="207" xfId="0" applyNumberFormat="1" applyFont="1" applyFill="1" applyBorder="1" applyAlignment="1" applyProtection="1">
      <alignment horizontal="center" wrapText="1"/>
      <protection locked="0"/>
    </xf>
    <xf numFmtId="49" fontId="26" fillId="24" borderId="208" xfId="0" applyNumberFormat="1" applyFont="1" applyFill="1" applyBorder="1" applyAlignment="1" applyProtection="1">
      <alignment horizontal="center" wrapText="1"/>
      <protection locked="0"/>
    </xf>
    <xf numFmtId="49" fontId="26" fillId="24" borderId="60" xfId="0" applyNumberFormat="1" applyFont="1" applyFill="1" applyBorder="1" applyAlignment="1" applyProtection="1">
      <alignment horizontal="center" wrapText="1"/>
      <protection locked="0"/>
    </xf>
    <xf numFmtId="49" fontId="26" fillId="24" borderId="209" xfId="0" applyNumberFormat="1" applyFont="1" applyFill="1" applyBorder="1" applyAlignment="1" applyProtection="1">
      <alignment horizontal="center" wrapText="1"/>
      <protection locked="0"/>
    </xf>
    <xf numFmtId="49" fontId="26" fillId="24" borderId="210" xfId="0" applyNumberFormat="1" applyFont="1" applyFill="1" applyBorder="1" applyAlignment="1" applyProtection="1">
      <alignment horizontal="center" wrapText="1"/>
      <protection locked="0"/>
    </xf>
    <xf numFmtId="49" fontId="26" fillId="24" borderId="211" xfId="0" applyNumberFormat="1" applyFont="1" applyFill="1" applyBorder="1" applyAlignment="1" applyProtection="1">
      <alignment horizontal="center" wrapText="1"/>
      <protection locked="0"/>
    </xf>
    <xf numFmtId="49" fontId="26" fillId="24" borderId="212" xfId="0" applyNumberFormat="1" applyFont="1" applyFill="1" applyBorder="1" applyAlignment="1" applyProtection="1">
      <alignment horizontal="center" wrapText="1"/>
      <protection locked="0"/>
    </xf>
    <xf numFmtId="49" fontId="26" fillId="24" borderId="213" xfId="0" applyNumberFormat="1" applyFont="1" applyFill="1" applyBorder="1" applyAlignment="1" applyProtection="1">
      <alignment horizontal="center" wrapText="1"/>
      <protection locked="0"/>
    </xf>
    <xf numFmtId="49" fontId="26" fillId="24" borderId="204" xfId="0" applyNumberFormat="1" applyFont="1" applyFill="1" applyBorder="1" applyAlignment="1" applyProtection="1">
      <alignment horizontal="center" wrapText="1"/>
      <protection locked="0"/>
    </xf>
    <xf numFmtId="49" fontId="26" fillId="24" borderId="214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Fill="1" applyAlignment="1" applyProtection="1">
      <alignment horizontal="left" vertical="top" wrapText="1"/>
      <protection locked="0"/>
    </xf>
    <xf numFmtId="49" fontId="26" fillId="24" borderId="208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96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53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60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54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9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5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6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7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15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16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17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2" xfId="0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49" fontId="26" fillId="24" borderId="2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1" xfId="0" applyBorder="1" applyAlignment="1">
      <alignment horizontal="center" vertical="center"/>
    </xf>
    <xf numFmtId="0" fontId="0" fillId="0" borderId="212" xfId="0" applyBorder="1" applyAlignment="1">
      <alignment horizontal="center" vertical="center"/>
    </xf>
    <xf numFmtId="49" fontId="26" fillId="24" borderId="202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3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15" xfId="0" applyNumberFormat="1" applyFont="1" applyFill="1" applyBorder="1" applyAlignment="1" applyProtection="1">
      <alignment horizontal="center" wrapText="1"/>
      <protection locked="0"/>
    </xf>
    <xf numFmtId="0" fontId="0" fillId="0" borderId="216" xfId="0" applyBorder="1" applyAlignment="1">
      <alignment horizontal="center"/>
    </xf>
    <xf numFmtId="0" fontId="0" fillId="0" borderId="217" xfId="0" applyBorder="1" applyAlignment="1">
      <alignment horizontal="center"/>
    </xf>
    <xf numFmtId="49" fontId="29" fillId="24" borderId="218" xfId="0" applyNumberFormat="1" applyFont="1" applyFill="1" applyBorder="1" applyAlignment="1" applyProtection="1">
      <alignment horizontal="center" vertical="center" textRotation="90"/>
      <protection locked="0"/>
    </xf>
    <xf numFmtId="49" fontId="29" fillId="24" borderId="219" xfId="0" applyNumberFormat="1" applyFont="1" applyFill="1" applyBorder="1" applyAlignment="1" applyProtection="1">
      <alignment horizontal="center" vertical="center" textRotation="90"/>
      <protection locked="0"/>
    </xf>
    <xf numFmtId="0" fontId="29" fillId="0" borderId="219" xfId="0" applyFont="1" applyBorder="1" applyAlignment="1">
      <alignment horizontal="center" vertical="center" textRotation="90"/>
    </xf>
    <xf numFmtId="0" fontId="29" fillId="0" borderId="220" xfId="0" applyFont="1" applyBorder="1" applyAlignment="1">
      <alignment horizontal="center" vertical="center" textRotation="90"/>
    </xf>
    <xf numFmtId="49" fontId="29" fillId="24" borderId="176" xfId="0" applyNumberFormat="1" applyFont="1" applyFill="1" applyBorder="1" applyAlignment="1" applyProtection="1">
      <alignment horizontal="center" vertical="center" textRotation="90" shrinkToFit="1"/>
      <protection locked="0"/>
    </xf>
    <xf numFmtId="0" fontId="27" fillId="24" borderId="176" xfId="0" applyFont="1" applyFill="1" applyBorder="1" applyAlignment="1" applyProtection="1">
      <alignment horizontal="center" vertical="center" textRotation="90" shrinkToFit="1"/>
      <protection hidden="1"/>
    </xf>
    <xf numFmtId="49" fontId="29" fillId="24" borderId="22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6" fillId="24" borderId="222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23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24" xfId="0" applyNumberFormat="1" applyFont="1" applyFill="1" applyBorder="1" applyAlignment="1" applyProtection="1">
      <alignment horizontal="center" vertical="center" wrapText="1"/>
      <protection locked="0"/>
    </xf>
    <xf numFmtId="49" fontId="29" fillId="24" borderId="77" xfId="0" applyNumberFormat="1" applyFont="1" applyFill="1" applyBorder="1" applyAlignment="1" applyProtection="1">
      <alignment horizontal="center" vertical="center" textRotation="90" shrinkToFit="1"/>
      <protection locked="0"/>
    </xf>
    <xf numFmtId="0" fontId="27" fillId="24" borderId="77" xfId="0" applyFont="1" applyFill="1" applyBorder="1" applyAlignment="1" applyProtection="1">
      <alignment horizontal="center" vertical="center" textRotation="90" shrinkToFit="1"/>
      <protection hidden="1" locked="0"/>
    </xf>
    <xf numFmtId="49" fontId="29" fillId="24" borderId="8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6" fillId="24" borderId="211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12" xfId="0" applyNumberFormat="1" applyFont="1" applyFill="1" applyBorder="1" applyAlignment="1" applyProtection="1">
      <alignment horizontal="center" vertical="center" wrapText="1"/>
      <protection locked="0"/>
    </xf>
    <xf numFmtId="49" fontId="29" fillId="24" borderId="83" xfId="0" applyNumberFormat="1" applyFont="1" applyFill="1" applyBorder="1" applyAlignment="1" applyProtection="1">
      <alignment horizontal="center" vertical="center" textRotation="90" shrinkToFit="1"/>
      <protection locked="0"/>
    </xf>
    <xf numFmtId="0" fontId="27" fillId="24" borderId="204" xfId="0" applyFont="1" applyFill="1" applyBorder="1" applyAlignment="1" applyProtection="1">
      <alignment horizontal="center" vertical="center" textRotation="90" shrinkToFit="1"/>
      <protection hidden="1" locked="0"/>
    </xf>
    <xf numFmtId="49" fontId="29" fillId="24" borderId="85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24" borderId="176" xfId="0" applyFill="1" applyBorder="1" applyAlignment="1">
      <alignment horizontal="center" vertical="center" textRotation="90" shrinkToFit="1"/>
    </xf>
    <xf numFmtId="0" fontId="0" fillId="24" borderId="221" xfId="0" applyFill="1" applyBorder="1" applyAlignment="1">
      <alignment horizontal="center" vertical="center" textRotation="90" shrinkToFit="1"/>
    </xf>
    <xf numFmtId="0" fontId="26" fillId="24" borderId="2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6" xfId="0" applyBorder="1" applyAlignment="1">
      <alignment horizontal="center" vertical="center" wrapText="1"/>
    </xf>
    <xf numFmtId="0" fontId="0" fillId="0" borderId="226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26" fillId="24" borderId="227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228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229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230" xfId="0" applyFont="1" applyFill="1" applyBorder="1" applyAlignment="1" applyProtection="1">
      <alignment horizontal="center" vertical="center" textRotation="90" shrinkToFit="1"/>
      <protection locked="0"/>
    </xf>
    <xf numFmtId="0" fontId="29" fillId="24" borderId="204" xfId="0" applyFont="1" applyFill="1" applyBorder="1" applyAlignment="1" applyProtection="1">
      <alignment horizontal="center" vertical="center" textRotation="90" shrinkToFit="1"/>
      <protection locked="0"/>
    </xf>
    <xf numFmtId="0" fontId="29" fillId="24" borderId="231" xfId="0" applyFont="1" applyFill="1" applyBorder="1" applyAlignment="1" applyProtection="1">
      <alignment horizontal="center" vertical="center" textRotation="90" shrinkToFit="1"/>
      <protection locked="0"/>
    </xf>
    <xf numFmtId="49" fontId="27" fillId="24" borderId="208" xfId="0" applyNumberFormat="1" applyFont="1" applyFill="1" applyBorder="1" applyAlignment="1" applyProtection="1">
      <alignment vertical="center" wrapText="1"/>
      <protection locked="0"/>
    </xf>
    <xf numFmtId="49" fontId="27" fillId="24" borderId="96" xfId="0" applyNumberFormat="1" applyFont="1" applyFill="1" applyBorder="1" applyAlignment="1" applyProtection="1">
      <alignment vertical="center" wrapText="1"/>
      <protection locked="0"/>
    </xf>
    <xf numFmtId="49" fontId="27" fillId="24" borderId="153" xfId="0" applyNumberFormat="1" applyFont="1" applyFill="1" applyBorder="1" applyAlignment="1" applyProtection="1">
      <alignment vertical="center" wrapText="1"/>
      <protection locked="0"/>
    </xf>
    <xf numFmtId="49" fontId="27" fillId="24" borderId="60" xfId="0" applyNumberFormat="1" applyFont="1" applyFill="1" applyBorder="1" applyAlignment="1" applyProtection="1">
      <alignment vertical="center" wrapText="1"/>
      <protection locked="0"/>
    </xf>
    <xf numFmtId="49" fontId="27" fillId="24" borderId="0" xfId="0" applyNumberFormat="1" applyFont="1" applyFill="1" applyBorder="1" applyAlignment="1" applyProtection="1">
      <alignment vertical="center" wrapText="1"/>
      <protection locked="0"/>
    </xf>
    <xf numFmtId="49" fontId="27" fillId="24" borderId="154" xfId="0" applyNumberFormat="1" applyFont="1" applyFill="1" applyBorder="1" applyAlignment="1" applyProtection="1">
      <alignment vertical="center" wrapText="1"/>
      <protection locked="0"/>
    </xf>
    <xf numFmtId="49" fontId="27" fillId="24" borderId="209" xfId="0" applyNumberFormat="1" applyFont="1" applyFill="1" applyBorder="1" applyAlignment="1" applyProtection="1">
      <alignment vertical="center" wrapText="1"/>
      <protection locked="0"/>
    </xf>
    <xf numFmtId="49" fontId="27" fillId="24" borderId="155" xfId="0" applyNumberFormat="1" applyFont="1" applyFill="1" applyBorder="1" applyAlignment="1" applyProtection="1">
      <alignment vertical="center" wrapText="1"/>
      <protection locked="0"/>
    </xf>
    <xf numFmtId="49" fontId="27" fillId="24" borderId="156" xfId="0" applyNumberFormat="1" applyFont="1" applyFill="1" applyBorder="1" applyAlignment="1" applyProtection="1">
      <alignment vertical="center" wrapText="1"/>
      <protection locked="0"/>
    </xf>
    <xf numFmtId="0" fontId="26" fillId="24" borderId="232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233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234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35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36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37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38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06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07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39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02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03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65" xfId="0" applyNumberFormat="1" applyFont="1" applyFill="1" applyBorder="1" applyAlignment="1" applyProtection="1">
      <alignment horizontal="left" vertical="center" wrapText="1"/>
      <protection locked="0"/>
    </xf>
    <xf numFmtId="49" fontId="27" fillId="24" borderId="47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225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40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41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19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42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43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44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59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45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208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240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60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219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209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246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96" xfId="0" applyNumberFormat="1" applyFont="1" applyFill="1" applyBorder="1" applyAlignment="1" applyProtection="1">
      <alignment vertical="center" wrapText="1"/>
      <protection locked="0"/>
    </xf>
    <xf numFmtId="49" fontId="26" fillId="24" borderId="0" xfId="0" applyNumberFormat="1" applyFont="1" applyFill="1" applyBorder="1" applyAlignment="1" applyProtection="1">
      <alignment vertical="center" wrapText="1"/>
      <protection locked="0"/>
    </xf>
    <xf numFmtId="49" fontId="26" fillId="24" borderId="155" xfId="0" applyNumberFormat="1" applyFont="1" applyFill="1" applyBorder="1" applyAlignment="1" applyProtection="1">
      <alignment vertical="center" wrapText="1"/>
      <protection locked="0"/>
    </xf>
    <xf numFmtId="49" fontId="26" fillId="24" borderId="247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48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49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">
    <dxf>
      <fill>
        <patternFill>
          <bgColor rgb="FFFF0000"/>
        </patternFill>
      </fill>
      <border/>
    </dxf>
    <dxf>
      <font>
        <color rgb="FFC0C0C0"/>
      </font>
      <border/>
    </dxf>
    <dxf>
      <font>
        <color rgb="FFFF0000"/>
      </font>
      <border/>
    </dxf>
    <dxf>
      <font>
        <color rgb="FFC0C0C0"/>
      </font>
      <fill>
        <patternFill>
          <bgColor rgb="FF000080"/>
        </patternFill>
      </fill>
      <border/>
    </dxf>
    <dxf>
      <font>
        <color rgb="FFFFFF99"/>
      </font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8294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8294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</a:t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7</xdr:col>
      <xdr:colOff>0</xdr:colOff>
      <xdr:row>9</xdr:row>
      <xdr:rowOff>323850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829425" y="1962150"/>
          <a:ext cx="809625" cy="3048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829425" y="23526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200025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829425" y="26574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200025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829425" y="29622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829425" y="32670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A6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829425" y="35718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_2012\Eko_aplikace_2012\Eko_a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A1"/>
      <sheetName val="A2"/>
      <sheetName val="A3"/>
      <sheetName val="A4"/>
      <sheetName val="A5"/>
      <sheetName val="A6"/>
      <sheetName val="A7"/>
      <sheetName val="Vzory"/>
      <sheetName val="B"/>
      <sheetName val="Komentáře"/>
      <sheetName val="KNIHOV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1"/>
  <sheetViews>
    <sheetView showGridLines="0" showZeros="0" tabSelected="1" showOutlineSymbols="0" zoomScale="90" zoomScaleNormal="9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1.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9" width="9.125" style="1" customWidth="1"/>
    <col min="10" max="10" width="7.125" style="1" customWidth="1"/>
    <col min="11" max="11" width="6.625" style="1" customWidth="1"/>
    <col min="12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13</v>
      </c>
      <c r="D3" s="5"/>
      <c r="E3" s="5"/>
      <c r="F3" s="5"/>
      <c r="G3" s="5"/>
    </row>
    <row r="4" spans="2:7" s="4" customFormat="1" ht="36" customHeight="1">
      <c r="B4" s="3"/>
      <c r="C4" s="7" t="s">
        <v>8</v>
      </c>
      <c r="D4" s="7"/>
      <c r="E4" s="7"/>
      <c r="F4" s="7"/>
      <c r="G4" s="7"/>
    </row>
    <row r="5" spans="4:8" s="4" customFormat="1" ht="18" customHeight="1">
      <c r="D5" s="4" t="s">
        <v>7</v>
      </c>
      <c r="G5" s="3"/>
      <c r="H5" s="3"/>
    </row>
    <row r="6" spans="3:9" s="4" customFormat="1" ht="18" customHeight="1">
      <c r="C6" s="8"/>
      <c r="D6" s="9"/>
      <c r="E6" s="9"/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0</v>
      </c>
      <c r="D8" s="9"/>
      <c r="E8" s="465" t="str">
        <f>'A1'!H3</f>
        <v>Veřejné výdaje na školství v běžných cenách, jejich podíl na HDP v letech 2001 až 2014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1</v>
      </c>
      <c r="D10" s="9"/>
      <c r="E10" s="465" t="str">
        <f>'A2'!H3</f>
        <v>Veřejné výdaje na školství ve stálých cenách roku 2005, jejich podíl na HDP v letech 2001 až 2014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2</v>
      </c>
      <c r="D12" s="9"/>
      <c r="E12" s="11" t="str">
        <f>'A3'!H3</f>
        <v>HDP a výdaje na školství na jednoho obyvatele v letech 2001 až 2014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18" customHeight="1">
      <c r="C14" s="8" t="s">
        <v>3</v>
      </c>
      <c r="D14" s="9"/>
      <c r="E14" s="11" t="str">
        <f>'A4'!H3</f>
        <v>HDP a výdaje na školství na jednoho ekonomicky aktivního obyvatele v letech 2001 až 2014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18" customHeight="1">
      <c r="C16" s="8" t="s">
        <v>4</v>
      </c>
      <c r="D16" s="9"/>
      <c r="E16" s="11" t="str">
        <f>'A5'!H3</f>
        <v>Struktura veřejných výdajů na školství v letech 2001 až 2014 v běžných cenách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5</v>
      </c>
      <c r="D18" s="9"/>
      <c r="E18" s="11" t="str">
        <f>'A6'!H3</f>
        <v>Struktura veřejných výdajů na školství v letech 2001 až 2014 ve stálých cenách roku 2005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18" customHeight="1">
      <c r="C20" s="8" t="s">
        <v>6</v>
      </c>
      <c r="D20" s="9"/>
      <c r="E20" s="465" t="str">
        <f>'A7'!H3</f>
        <v>Vybrané ukazatele kapitoly 333-MŠMT</v>
      </c>
      <c r="G20" s="6"/>
    </row>
    <row r="21" ht="30" customHeight="1">
      <c r="G2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2"/>
  <dimension ref="C3:E100"/>
  <sheetViews>
    <sheetView showGridLines="0" zoomScale="90" zoomScaleNormal="90" workbookViewId="0" topLeftCell="A1">
      <pane ySplit="4" topLeftCell="BM5" activePane="bottomLeft" state="frozen"/>
      <selection pane="topLeft" activeCell="C1" sqref="A1:IV1"/>
      <selection pane="bottomLeft" activeCell="C1" sqref="A1:IV1"/>
    </sheetView>
  </sheetViews>
  <sheetFormatPr defaultColWidth="9.00390625" defaultRowHeight="12.75"/>
  <cols>
    <col min="1" max="1" width="0" style="437" hidden="1" customWidth="1"/>
    <col min="2" max="2" width="1.75390625" style="437" customWidth="1"/>
    <col min="3" max="3" width="96.75390625" style="437" customWidth="1"/>
    <col min="4" max="4" width="9.125" style="437" customWidth="1"/>
    <col min="5" max="5" width="45.75390625" style="438" customWidth="1"/>
    <col min="6" max="16384" width="9.125" style="437" customWidth="1"/>
  </cols>
  <sheetData>
    <row r="1" ht="13.5" hidden="1"/>
    <row r="3" spans="3:5" ht="18" customHeight="1">
      <c r="C3" s="439" t="s">
        <v>283</v>
      </c>
      <c r="E3" s="440" t="s">
        <v>284</v>
      </c>
    </row>
    <row r="4" spans="4:5" ht="13.5">
      <c r="D4" s="441" t="s">
        <v>285</v>
      </c>
      <c r="E4" s="438" t="s">
        <v>286</v>
      </c>
    </row>
    <row r="5" spans="3:5" ht="12.75" customHeight="1">
      <c r="C5" s="442" t="s">
        <v>126</v>
      </c>
      <c r="D5" s="443">
        <f aca="true" t="shared" si="0" ref="D5:D36">LEN(C5)</f>
        <v>139</v>
      </c>
      <c r="E5" s="438" t="s">
        <v>287</v>
      </c>
    </row>
    <row r="6" spans="3:5" ht="25.5">
      <c r="C6" s="444" t="s">
        <v>127</v>
      </c>
      <c r="D6" s="445">
        <f t="shared" si="0"/>
        <v>170</v>
      </c>
      <c r="E6" s="438" t="s">
        <v>287</v>
      </c>
    </row>
    <row r="7" spans="3:5" ht="13.5">
      <c r="C7" s="446" t="s">
        <v>123</v>
      </c>
      <c r="D7" s="445">
        <f t="shared" si="0"/>
        <v>21</v>
      </c>
      <c r="E7" s="438" t="s">
        <v>288</v>
      </c>
    </row>
    <row r="8" spans="3:4" ht="13.5">
      <c r="C8" s="446" t="s">
        <v>289</v>
      </c>
      <c r="D8" s="445">
        <f t="shared" si="0"/>
        <v>26</v>
      </c>
    </row>
    <row r="9" spans="3:5" ht="13.5">
      <c r="C9" s="446" t="s">
        <v>129</v>
      </c>
      <c r="D9" s="445">
        <f t="shared" si="0"/>
        <v>69</v>
      </c>
      <c r="E9" s="438" t="s">
        <v>290</v>
      </c>
    </row>
    <row r="10" spans="3:5" ht="13.5">
      <c r="C10" s="446" t="s">
        <v>130</v>
      </c>
      <c r="D10" s="445">
        <f t="shared" si="0"/>
        <v>54</v>
      </c>
      <c r="E10" s="438" t="s">
        <v>290</v>
      </c>
    </row>
    <row r="11" spans="3:5" ht="25.5">
      <c r="C11" s="446" t="s">
        <v>131</v>
      </c>
      <c r="D11" s="445">
        <f t="shared" si="0"/>
        <v>192</v>
      </c>
      <c r="E11" s="438" t="s">
        <v>290</v>
      </c>
    </row>
    <row r="12" spans="3:4" ht="13.5">
      <c r="C12" s="446" t="s">
        <v>291</v>
      </c>
      <c r="D12" s="445">
        <f t="shared" si="0"/>
        <v>115</v>
      </c>
    </row>
    <row r="13" spans="3:5" ht="25.5">
      <c r="C13" s="446" t="s">
        <v>119</v>
      </c>
      <c r="D13" s="445">
        <f t="shared" si="0"/>
        <v>192</v>
      </c>
      <c r="E13" s="438" t="s">
        <v>292</v>
      </c>
    </row>
    <row r="14" spans="3:5" ht="25.5">
      <c r="C14" s="446" t="s">
        <v>120</v>
      </c>
      <c r="D14" s="445">
        <f t="shared" si="0"/>
        <v>205</v>
      </c>
      <c r="E14" s="438" t="s">
        <v>292</v>
      </c>
    </row>
    <row r="15" spans="3:5" ht="13.5">
      <c r="C15" s="446" t="s">
        <v>293</v>
      </c>
      <c r="D15" s="445">
        <f t="shared" si="0"/>
        <v>122</v>
      </c>
      <c r="E15" s="438" t="s">
        <v>294</v>
      </c>
    </row>
    <row r="16" spans="3:4" ht="13.5">
      <c r="C16" s="446" t="s">
        <v>128</v>
      </c>
      <c r="D16" s="445">
        <f t="shared" si="0"/>
        <v>72</v>
      </c>
    </row>
    <row r="17" spans="3:4" ht="13.5">
      <c r="C17" s="446" t="s">
        <v>295</v>
      </c>
      <c r="D17" s="445">
        <f t="shared" si="0"/>
        <v>132</v>
      </c>
    </row>
    <row r="18" spans="3:4" ht="13.5">
      <c r="C18" s="446" t="s">
        <v>296</v>
      </c>
      <c r="D18" s="445">
        <f t="shared" si="0"/>
        <v>68</v>
      </c>
    </row>
    <row r="19" spans="3:4" ht="25.5">
      <c r="C19" s="446" t="s">
        <v>297</v>
      </c>
      <c r="D19" s="445">
        <f t="shared" si="0"/>
        <v>184</v>
      </c>
    </row>
    <row r="20" spans="3:4" ht="13.5">
      <c r="C20" s="446" t="s">
        <v>298</v>
      </c>
      <c r="D20" s="445">
        <f t="shared" si="0"/>
        <v>72</v>
      </c>
    </row>
    <row r="21" spans="3:4" ht="25.5">
      <c r="C21" s="446" t="s">
        <v>132</v>
      </c>
      <c r="D21" s="445">
        <f t="shared" si="0"/>
        <v>198</v>
      </c>
    </row>
    <row r="22" spans="3:4" ht="13.5">
      <c r="C22" s="446"/>
      <c r="D22" s="445">
        <f t="shared" si="0"/>
        <v>0</v>
      </c>
    </row>
    <row r="23" spans="3:4" ht="13.5">
      <c r="C23" s="446"/>
      <c r="D23" s="445">
        <f t="shared" si="0"/>
        <v>0</v>
      </c>
    </row>
    <row r="24" spans="3:4" ht="13.5">
      <c r="C24" s="446"/>
      <c r="D24" s="445">
        <f t="shared" si="0"/>
        <v>0</v>
      </c>
    </row>
    <row r="25" spans="3:4" ht="13.5">
      <c r="C25" s="446"/>
      <c r="D25" s="445">
        <f t="shared" si="0"/>
        <v>0</v>
      </c>
    </row>
    <row r="26" spans="3:4" ht="13.5">
      <c r="C26" s="446"/>
      <c r="D26" s="445">
        <f t="shared" si="0"/>
        <v>0</v>
      </c>
    </row>
    <row r="27" spans="3:4" ht="13.5">
      <c r="C27" s="446"/>
      <c r="D27" s="445">
        <f t="shared" si="0"/>
        <v>0</v>
      </c>
    </row>
    <row r="28" spans="3:4" ht="13.5">
      <c r="C28" s="446"/>
      <c r="D28" s="445">
        <f t="shared" si="0"/>
        <v>0</v>
      </c>
    </row>
    <row r="29" spans="3:4" ht="13.5">
      <c r="C29" s="446"/>
      <c r="D29" s="445">
        <f t="shared" si="0"/>
        <v>0</v>
      </c>
    </row>
    <row r="30" spans="3:4" ht="13.5">
      <c r="C30" s="446"/>
      <c r="D30" s="445">
        <f t="shared" si="0"/>
        <v>0</v>
      </c>
    </row>
    <row r="31" spans="3:4" ht="13.5">
      <c r="C31" s="446"/>
      <c r="D31" s="445">
        <f t="shared" si="0"/>
        <v>0</v>
      </c>
    </row>
    <row r="32" spans="3:4" ht="13.5">
      <c r="C32" s="446"/>
      <c r="D32" s="445">
        <f t="shared" si="0"/>
        <v>0</v>
      </c>
    </row>
    <row r="33" spans="3:4" ht="13.5">
      <c r="C33" s="446"/>
      <c r="D33" s="445">
        <f t="shared" si="0"/>
        <v>0</v>
      </c>
    </row>
    <row r="34" spans="3:4" ht="13.5">
      <c r="C34" s="446"/>
      <c r="D34" s="445">
        <f t="shared" si="0"/>
        <v>0</v>
      </c>
    </row>
    <row r="35" spans="3:4" ht="13.5">
      <c r="C35" s="446"/>
      <c r="D35" s="445">
        <f t="shared" si="0"/>
        <v>0</v>
      </c>
    </row>
    <row r="36" spans="3:4" ht="13.5">
      <c r="C36" s="446"/>
      <c r="D36" s="445">
        <f t="shared" si="0"/>
        <v>0</v>
      </c>
    </row>
    <row r="37" spans="3:4" ht="13.5">
      <c r="C37" s="446"/>
      <c r="D37" s="445">
        <f aca="true" t="shared" si="1" ref="D37:D68">LEN(C37)</f>
        <v>0</v>
      </c>
    </row>
    <row r="38" spans="3:4" ht="13.5">
      <c r="C38" s="446"/>
      <c r="D38" s="445">
        <f t="shared" si="1"/>
        <v>0</v>
      </c>
    </row>
    <row r="39" spans="3:4" ht="13.5">
      <c r="C39" s="446"/>
      <c r="D39" s="445">
        <f t="shared" si="1"/>
        <v>0</v>
      </c>
    </row>
    <row r="40" spans="3:4" ht="13.5">
      <c r="C40" s="446"/>
      <c r="D40" s="445">
        <f t="shared" si="1"/>
        <v>0</v>
      </c>
    </row>
    <row r="41" spans="3:4" ht="13.5">
      <c r="C41" s="446"/>
      <c r="D41" s="445">
        <f t="shared" si="1"/>
        <v>0</v>
      </c>
    </row>
    <row r="42" spans="3:4" ht="13.5">
      <c r="C42" s="446"/>
      <c r="D42" s="445">
        <f t="shared" si="1"/>
        <v>0</v>
      </c>
    </row>
    <row r="43" spans="3:4" ht="13.5">
      <c r="C43" s="446"/>
      <c r="D43" s="445">
        <f t="shared" si="1"/>
        <v>0</v>
      </c>
    </row>
    <row r="44" spans="3:4" ht="13.5">
      <c r="C44" s="446"/>
      <c r="D44" s="445">
        <f t="shared" si="1"/>
        <v>0</v>
      </c>
    </row>
    <row r="45" spans="3:4" ht="13.5">
      <c r="C45" s="446"/>
      <c r="D45" s="445">
        <f t="shared" si="1"/>
        <v>0</v>
      </c>
    </row>
    <row r="46" spans="3:4" ht="13.5">
      <c r="C46" s="446"/>
      <c r="D46" s="445">
        <f t="shared" si="1"/>
        <v>0</v>
      </c>
    </row>
    <row r="47" spans="3:4" ht="13.5">
      <c r="C47" s="446"/>
      <c r="D47" s="445">
        <f t="shared" si="1"/>
        <v>0</v>
      </c>
    </row>
    <row r="48" spans="3:4" ht="13.5">
      <c r="C48" s="446"/>
      <c r="D48" s="445">
        <f t="shared" si="1"/>
        <v>0</v>
      </c>
    </row>
    <row r="49" spans="3:4" ht="13.5">
      <c r="C49" s="446"/>
      <c r="D49" s="445">
        <f t="shared" si="1"/>
        <v>0</v>
      </c>
    </row>
    <row r="50" spans="3:4" ht="13.5">
      <c r="C50" s="446"/>
      <c r="D50" s="445">
        <f t="shared" si="1"/>
        <v>0</v>
      </c>
    </row>
    <row r="51" spans="3:4" ht="13.5">
      <c r="C51" s="446"/>
      <c r="D51" s="445">
        <f t="shared" si="1"/>
        <v>0</v>
      </c>
    </row>
    <row r="52" spans="3:4" ht="13.5">
      <c r="C52" s="446"/>
      <c r="D52" s="445">
        <f t="shared" si="1"/>
        <v>0</v>
      </c>
    </row>
    <row r="53" spans="3:4" ht="13.5">
      <c r="C53" s="446"/>
      <c r="D53" s="445">
        <f t="shared" si="1"/>
        <v>0</v>
      </c>
    </row>
    <row r="54" spans="3:4" ht="13.5">
      <c r="C54" s="446"/>
      <c r="D54" s="445">
        <f t="shared" si="1"/>
        <v>0</v>
      </c>
    </row>
    <row r="55" spans="3:4" ht="13.5">
      <c r="C55" s="446"/>
      <c r="D55" s="445">
        <f t="shared" si="1"/>
        <v>0</v>
      </c>
    </row>
    <row r="56" spans="3:4" ht="13.5">
      <c r="C56" s="446"/>
      <c r="D56" s="445">
        <f t="shared" si="1"/>
        <v>0</v>
      </c>
    </row>
    <row r="57" spans="3:4" ht="13.5">
      <c r="C57" s="446"/>
      <c r="D57" s="445">
        <f t="shared" si="1"/>
        <v>0</v>
      </c>
    </row>
    <row r="58" spans="3:4" ht="13.5">
      <c r="C58" s="446"/>
      <c r="D58" s="445">
        <f t="shared" si="1"/>
        <v>0</v>
      </c>
    </row>
    <row r="59" spans="3:4" ht="13.5">
      <c r="C59" s="446"/>
      <c r="D59" s="445">
        <f t="shared" si="1"/>
        <v>0</v>
      </c>
    </row>
    <row r="60" spans="3:4" ht="13.5">
      <c r="C60" s="446"/>
      <c r="D60" s="445">
        <f t="shared" si="1"/>
        <v>0</v>
      </c>
    </row>
    <row r="61" spans="3:4" ht="13.5">
      <c r="C61" s="446"/>
      <c r="D61" s="445">
        <f t="shared" si="1"/>
        <v>0</v>
      </c>
    </row>
    <row r="62" spans="3:4" ht="13.5">
      <c r="C62" s="446"/>
      <c r="D62" s="445">
        <f t="shared" si="1"/>
        <v>0</v>
      </c>
    </row>
    <row r="63" spans="3:4" ht="13.5">
      <c r="C63" s="446"/>
      <c r="D63" s="445">
        <f t="shared" si="1"/>
        <v>0</v>
      </c>
    </row>
    <row r="64" spans="3:4" ht="13.5">
      <c r="C64" s="446"/>
      <c r="D64" s="445">
        <f t="shared" si="1"/>
        <v>0</v>
      </c>
    </row>
    <row r="65" spans="3:4" ht="13.5">
      <c r="C65" s="446"/>
      <c r="D65" s="445">
        <f t="shared" si="1"/>
        <v>0</v>
      </c>
    </row>
    <row r="66" spans="3:4" ht="13.5">
      <c r="C66" s="446"/>
      <c r="D66" s="445">
        <f t="shared" si="1"/>
        <v>0</v>
      </c>
    </row>
    <row r="67" spans="3:4" ht="13.5">
      <c r="C67" s="446"/>
      <c r="D67" s="445">
        <f t="shared" si="1"/>
        <v>0</v>
      </c>
    </row>
    <row r="68" spans="3:4" ht="13.5">
      <c r="C68" s="446"/>
      <c r="D68" s="445">
        <f t="shared" si="1"/>
        <v>0</v>
      </c>
    </row>
    <row r="69" spans="3:4" ht="13.5">
      <c r="C69" s="446"/>
      <c r="D69" s="445">
        <f aca="true" t="shared" si="2" ref="D69:D100">LEN(C69)</f>
        <v>0</v>
      </c>
    </row>
    <row r="70" spans="3:4" ht="13.5">
      <c r="C70" s="446"/>
      <c r="D70" s="445">
        <f t="shared" si="2"/>
        <v>0</v>
      </c>
    </row>
    <row r="71" spans="3:4" ht="13.5">
      <c r="C71" s="446"/>
      <c r="D71" s="445">
        <f t="shared" si="2"/>
        <v>0</v>
      </c>
    </row>
    <row r="72" spans="3:4" ht="13.5">
      <c r="C72" s="446"/>
      <c r="D72" s="445">
        <f t="shared" si="2"/>
        <v>0</v>
      </c>
    </row>
    <row r="73" spans="3:4" ht="13.5">
      <c r="C73" s="446"/>
      <c r="D73" s="445">
        <f t="shared" si="2"/>
        <v>0</v>
      </c>
    </row>
    <row r="74" spans="3:4" ht="13.5">
      <c r="C74" s="446"/>
      <c r="D74" s="445">
        <f t="shared" si="2"/>
        <v>0</v>
      </c>
    </row>
    <row r="75" spans="3:4" ht="13.5">
      <c r="C75" s="446"/>
      <c r="D75" s="445">
        <f t="shared" si="2"/>
        <v>0</v>
      </c>
    </row>
    <row r="76" spans="3:4" ht="13.5">
      <c r="C76" s="446"/>
      <c r="D76" s="445">
        <f t="shared" si="2"/>
        <v>0</v>
      </c>
    </row>
    <row r="77" spans="3:4" ht="13.5">
      <c r="C77" s="446"/>
      <c r="D77" s="445">
        <f t="shared" si="2"/>
        <v>0</v>
      </c>
    </row>
    <row r="78" spans="3:4" ht="13.5">
      <c r="C78" s="446"/>
      <c r="D78" s="445">
        <f t="shared" si="2"/>
        <v>0</v>
      </c>
    </row>
    <row r="79" spans="3:4" ht="13.5">
      <c r="C79" s="446"/>
      <c r="D79" s="445">
        <f t="shared" si="2"/>
        <v>0</v>
      </c>
    </row>
    <row r="80" spans="3:4" ht="13.5">
      <c r="C80" s="446"/>
      <c r="D80" s="445">
        <f t="shared" si="2"/>
        <v>0</v>
      </c>
    </row>
    <row r="81" spans="3:4" ht="13.5">
      <c r="C81" s="446"/>
      <c r="D81" s="445">
        <f t="shared" si="2"/>
        <v>0</v>
      </c>
    </row>
    <row r="82" spans="3:4" ht="13.5">
      <c r="C82" s="446"/>
      <c r="D82" s="445">
        <f t="shared" si="2"/>
        <v>0</v>
      </c>
    </row>
    <row r="83" spans="3:4" ht="13.5">
      <c r="C83" s="446"/>
      <c r="D83" s="445">
        <f t="shared" si="2"/>
        <v>0</v>
      </c>
    </row>
    <row r="84" spans="3:4" ht="13.5">
      <c r="C84" s="446"/>
      <c r="D84" s="445">
        <f t="shared" si="2"/>
        <v>0</v>
      </c>
    </row>
    <row r="85" spans="3:4" ht="13.5">
      <c r="C85" s="446"/>
      <c r="D85" s="445">
        <f t="shared" si="2"/>
        <v>0</v>
      </c>
    </row>
    <row r="86" spans="3:4" ht="13.5">
      <c r="C86" s="446"/>
      <c r="D86" s="445">
        <f t="shared" si="2"/>
        <v>0</v>
      </c>
    </row>
    <row r="87" spans="3:4" ht="13.5">
      <c r="C87" s="446"/>
      <c r="D87" s="445">
        <f t="shared" si="2"/>
        <v>0</v>
      </c>
    </row>
    <row r="88" spans="3:4" ht="13.5">
      <c r="C88" s="446"/>
      <c r="D88" s="445">
        <f t="shared" si="2"/>
        <v>0</v>
      </c>
    </row>
    <row r="89" spans="3:4" ht="13.5">
      <c r="C89" s="446"/>
      <c r="D89" s="445">
        <f t="shared" si="2"/>
        <v>0</v>
      </c>
    </row>
    <row r="90" spans="3:4" ht="13.5">
      <c r="C90" s="446"/>
      <c r="D90" s="445">
        <f t="shared" si="2"/>
        <v>0</v>
      </c>
    </row>
    <row r="91" spans="3:4" ht="13.5">
      <c r="C91" s="446"/>
      <c r="D91" s="445">
        <f t="shared" si="2"/>
        <v>0</v>
      </c>
    </row>
    <row r="92" spans="3:4" ht="13.5">
      <c r="C92" s="446"/>
      <c r="D92" s="445">
        <f t="shared" si="2"/>
        <v>0</v>
      </c>
    </row>
    <row r="93" spans="3:4" ht="13.5">
      <c r="C93" s="446"/>
      <c r="D93" s="445">
        <f t="shared" si="2"/>
        <v>0</v>
      </c>
    </row>
    <row r="94" spans="3:4" ht="13.5">
      <c r="C94" s="446"/>
      <c r="D94" s="445">
        <f t="shared" si="2"/>
        <v>0</v>
      </c>
    </row>
    <row r="95" spans="3:4" ht="13.5">
      <c r="C95" s="446"/>
      <c r="D95" s="445">
        <f t="shared" si="2"/>
        <v>0</v>
      </c>
    </row>
    <row r="96" spans="3:4" ht="13.5">
      <c r="C96" s="446"/>
      <c r="D96" s="445">
        <f t="shared" si="2"/>
        <v>0</v>
      </c>
    </row>
    <row r="97" spans="3:4" ht="13.5">
      <c r="C97" s="446"/>
      <c r="D97" s="445">
        <f t="shared" si="2"/>
        <v>0</v>
      </c>
    </row>
    <row r="98" spans="3:4" ht="13.5">
      <c r="C98" s="446"/>
      <c r="D98" s="445">
        <f t="shared" si="2"/>
        <v>0</v>
      </c>
    </row>
    <row r="99" spans="3:4" ht="13.5">
      <c r="C99" s="446"/>
      <c r="D99" s="445">
        <f t="shared" si="2"/>
        <v>0</v>
      </c>
    </row>
    <row r="100" spans="3:4" ht="13.5">
      <c r="C100" s="447"/>
      <c r="D100" s="448">
        <f t="shared" si="2"/>
        <v>0</v>
      </c>
    </row>
  </sheetData>
  <sheetProtection/>
  <conditionalFormatting sqref="D5:D100">
    <cfRule type="cellIs" priority="1" dxfId="4" operator="greaterThan" stopIfTrue="1">
      <formula>255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3"/>
  <dimension ref="A1:L7"/>
  <sheetViews>
    <sheetView showGridLines="0" showRowColHeaders="0" showZeros="0" showOutlineSymbols="0" zoomScale="90" zoomScaleNormal="90" workbookViewId="0" topLeftCell="B2">
      <selection activeCell="C1" sqref="A1:IV1"/>
    </sheetView>
  </sheetViews>
  <sheetFormatPr defaultColWidth="9.00390625" defaultRowHeight="12.75"/>
  <cols>
    <col min="1" max="1" width="0" style="450" hidden="1" customWidth="1"/>
    <col min="2" max="2" width="1.75390625" style="450" customWidth="1"/>
    <col min="3" max="3" width="9.125" style="450" customWidth="1"/>
    <col min="4" max="4" width="1.75390625" style="450" customWidth="1"/>
    <col min="5" max="5" width="21.75390625" style="450" customWidth="1"/>
    <col min="6" max="6" width="8.125" style="450" customWidth="1"/>
    <col min="7" max="7" width="1.75390625" style="450" customWidth="1"/>
    <col min="8" max="8" width="45.75390625" style="450" customWidth="1"/>
    <col min="9" max="9" width="1.75390625" style="450" customWidth="1"/>
    <col min="10" max="10" width="9.75390625" style="450" customWidth="1"/>
    <col min="11" max="11" width="1.75390625" style="450" customWidth="1"/>
    <col min="12" max="12" width="55.75390625" style="451" customWidth="1"/>
    <col min="13" max="16384" width="9.125" style="450" customWidth="1"/>
  </cols>
  <sheetData>
    <row r="1" ht="12.75" hidden="1">
      <c r="A1" s="449"/>
    </row>
    <row r="2" spans="6:12" ht="12.75">
      <c r="F2" s="452"/>
      <c r="J2" s="453"/>
      <c r="L2" s="454" t="s">
        <v>284</v>
      </c>
    </row>
    <row r="3" spans="3:12" ht="12.75">
      <c r="C3" s="455" t="s">
        <v>299</v>
      </c>
      <c r="E3" s="455" t="s">
        <v>300</v>
      </c>
      <c r="F3" s="455" t="s">
        <v>301</v>
      </c>
      <c r="H3" s="456" t="s">
        <v>302</v>
      </c>
      <c r="J3" s="455" t="s">
        <v>303</v>
      </c>
      <c r="L3" s="451" t="s">
        <v>304</v>
      </c>
    </row>
    <row r="4" spans="3:12" ht="39" customHeight="1">
      <c r="C4" s="457"/>
      <c r="E4" s="458" t="s">
        <v>305</v>
      </c>
      <c r="F4" s="459">
        <v>2013</v>
      </c>
      <c r="H4" s="460" t="s">
        <v>306</v>
      </c>
      <c r="J4" s="461" t="s">
        <v>307</v>
      </c>
      <c r="K4" s="462" t="s">
        <v>308</v>
      </c>
      <c r="L4" s="451" t="s">
        <v>292</v>
      </c>
    </row>
    <row r="5" spans="6:12" ht="25.5" customHeight="1">
      <c r="F5" s="463"/>
      <c r="H5" s="460" t="s">
        <v>309</v>
      </c>
      <c r="J5" s="455" t="s">
        <v>310</v>
      </c>
      <c r="L5" s="451" t="s">
        <v>311</v>
      </c>
    </row>
    <row r="6" spans="6:12" ht="25.5" customHeight="1">
      <c r="F6" s="463"/>
      <c r="H6" s="460" t="s">
        <v>312</v>
      </c>
      <c r="J6" s="464" t="s">
        <v>313</v>
      </c>
      <c r="L6" s="451" t="s">
        <v>290</v>
      </c>
    </row>
    <row r="7" spans="6:12" ht="25.5" customHeight="1">
      <c r="F7" s="463"/>
      <c r="H7" s="460" t="s">
        <v>314</v>
      </c>
      <c r="L7" s="451" t="s">
        <v>294</v>
      </c>
    </row>
  </sheetData>
  <sheetProtection selectLockedCells="1" selectUnlockedCells="1"/>
  <conditionalFormatting sqref="C4 E4:F4 J4 H4:H7">
    <cfRule type="cellIs" priority="1" dxfId="5" operator="equal" stopIfTrue="1">
      <formula>""</formula>
    </cfRule>
  </conditionalFormatting>
  <dataValidations count="6">
    <dataValidation allowBlank="1" showInputMessage="1" showErrorMessage="1" promptTitle="Nelze opravovat," prompt="měmí se k 1.10. automaticky." sqref="F4"/>
    <dataValidation type="list" allowBlank="1" showDropDown="1" sqref="C4">
      <formula1>"E,T"</formula1>
    </dataValidation>
    <dataValidation type="list" allowBlank="1" showDropDown="1" showInputMessage="1" showErrorMessage="1" promptTitle="Zadejte označení kapitoly" prompt="(velké písmeno, A až P)." errorTitle="   Zadané nelze přijmout" error="Do vybrané buňky lze vložit pouze velká písmena (od A do P)." sqref="J4">
      <formula1>"A,B,C,D,E,F,G,H,I,J,K,L,M,A,O,P"</formula1>
    </dataValidation>
    <dataValidation allowBlank="1" showInputMessage="1" showErrorMessage="1" promptTitle="Zadejte textovým řetězcem" prompt="- datum ve formátu &quot;dd.mm.&quot;,&#10;- jiná zadání ukončete mezerou.&#10;Rok se generuje automaticky.&#10;U jednotlivých tabulek je zadání možno dodatečně upravit." sqref="E4"/>
    <dataValidation type="list" allowBlank="1" showDropDown="1" showErrorMessage="1" errorTitle="Microsoft Excel" error="Pokoušíte se tměnit zamknutou buňku nebo zamknutý graf,&#10;který je proto jen pro čtení." sqref="K4">
      <formula1>"e,t"</formula1>
    </dataValidation>
    <dataValidation allowBlank="1" showInputMessage="1" showErrorMessage="1" sqref="J6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Y200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1.25390625" style="84" customWidth="1"/>
    <col min="9" max="9" width="1.12109375" style="84" customWidth="1"/>
    <col min="10" max="23" width="9.625" style="84" customWidth="1"/>
    <col min="24" max="47" width="1.75390625" style="84" customWidth="1"/>
    <col min="48" max="16384" width="9.125" style="84" customWidth="1"/>
  </cols>
  <sheetData>
    <row r="1" spans="1:24" s="78" customFormat="1" ht="13.5" hidden="1">
      <c r="A1" s="73" t="str">
        <f>IF(KNIHOVNA!C4="","ŠABLONA",IF(KNIHOVNA!C4="T","TISK","ELEKTRO"))</f>
        <v>ŠABLONA</v>
      </c>
      <c r="B1" s="73">
        <v>0</v>
      </c>
      <c r="C1" s="74" t="str">
        <f>CONCATENATE(D1,F1,IF(G1&lt;&gt;"",".",""),G1,IF(H1&lt;&gt;"",".",""),H1,IF(I1&lt;&gt;"",".",""),I1,"")</f>
        <v>A1</v>
      </c>
      <c r="D1" s="75" t="str">
        <f>IF(KNIHOVNA!J4=""," ?",KNIHOVNA!J4)</f>
        <v>A</v>
      </c>
      <c r="E1" s="75" t="str">
        <f>CONCATENATE(C1,W1)</f>
        <v>A1</v>
      </c>
      <c r="F1" s="76">
        <v>1</v>
      </c>
      <c r="G1" s="77"/>
      <c r="H1" s="77"/>
      <c r="I1" s="77"/>
      <c r="K1" s="79"/>
      <c r="L1" s="79"/>
      <c r="M1" s="79"/>
      <c r="N1" s="79"/>
      <c r="O1" s="79"/>
      <c r="P1" s="79"/>
      <c r="Q1" s="80"/>
      <c r="R1" s="80"/>
      <c r="S1" s="80"/>
      <c r="T1" s="80"/>
      <c r="U1" s="80"/>
      <c r="V1" s="80"/>
      <c r="W1" s="80"/>
      <c r="X1" s="81" t="s">
        <v>135</v>
      </c>
    </row>
    <row r="2" spans="1:3" ht="12.75">
      <c r="A2" s="78" t="s">
        <v>136</v>
      </c>
      <c r="B2" s="82"/>
      <c r="C2" s="83"/>
    </row>
    <row r="3" spans="1:23" s="86" customFormat="1" ht="15.75">
      <c r="A3" s="78" t="s">
        <v>136</v>
      </c>
      <c r="B3" s="85" t="s">
        <v>137</v>
      </c>
      <c r="D3" s="87" t="s">
        <v>118</v>
      </c>
      <c r="E3" s="87"/>
      <c r="F3" s="87"/>
      <c r="G3" s="87"/>
      <c r="H3" s="88" t="s">
        <v>325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s="86" customFormat="1" ht="15.75" hidden="1">
      <c r="A4" s="78" t="s">
        <v>136</v>
      </c>
      <c r="B4" s="90">
        <v>156</v>
      </c>
      <c r="D4" s="91" t="s">
        <v>118</v>
      </c>
      <c r="E4" s="87"/>
      <c r="F4" s="87"/>
      <c r="G4" s="87"/>
      <c r="H4" s="91" t="s">
        <v>138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5.75">
      <c r="A5" s="78" t="s">
        <v>316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4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2"/>
      <c r="R8" s="102"/>
      <c r="S8" s="102"/>
      <c r="T8" s="102"/>
      <c r="U8" s="102"/>
      <c r="V8" s="102"/>
      <c r="W8" s="102" t="s">
        <v>14</v>
      </c>
      <c r="X8" s="78">
        <f>IF(KNIHOVNA!E4=""," ","")</f>
      </c>
    </row>
    <row r="9" spans="1:24" ht="9" customHeight="1">
      <c r="A9" s="78" t="s">
        <v>136</v>
      </c>
      <c r="C9" s="103"/>
      <c r="D9" s="486" t="s">
        <v>15</v>
      </c>
      <c r="E9" s="487"/>
      <c r="F9" s="487"/>
      <c r="G9" s="487"/>
      <c r="H9" s="487"/>
      <c r="I9" s="488"/>
      <c r="J9" s="473" t="s">
        <v>335</v>
      </c>
      <c r="K9" s="479" t="s">
        <v>37</v>
      </c>
      <c r="L9" s="482" t="s">
        <v>38</v>
      </c>
      <c r="M9" s="473" t="s">
        <v>39</v>
      </c>
      <c r="N9" s="473" t="s">
        <v>40</v>
      </c>
      <c r="O9" s="473" t="s">
        <v>41</v>
      </c>
      <c r="P9" s="468" t="s">
        <v>42</v>
      </c>
      <c r="Q9" s="476" t="s">
        <v>50</v>
      </c>
      <c r="R9" s="468" t="s">
        <v>51</v>
      </c>
      <c r="S9" s="468" t="s">
        <v>52</v>
      </c>
      <c r="T9" s="468" t="s">
        <v>141</v>
      </c>
      <c r="U9" s="468" t="s">
        <v>142</v>
      </c>
      <c r="V9" s="468" t="s">
        <v>322</v>
      </c>
      <c r="W9" s="479" t="s">
        <v>334</v>
      </c>
      <c r="X9" s="104"/>
    </row>
    <row r="10" spans="1:24" ht="9" customHeight="1">
      <c r="A10" s="78" t="s">
        <v>136</v>
      </c>
      <c r="C10" s="103"/>
      <c r="D10" s="489"/>
      <c r="E10" s="490"/>
      <c r="F10" s="490"/>
      <c r="G10" s="490"/>
      <c r="H10" s="490"/>
      <c r="I10" s="491"/>
      <c r="J10" s="474"/>
      <c r="K10" s="480"/>
      <c r="L10" s="483"/>
      <c r="M10" s="474"/>
      <c r="N10" s="474"/>
      <c r="O10" s="474"/>
      <c r="P10" s="469"/>
      <c r="Q10" s="477"/>
      <c r="R10" s="469"/>
      <c r="S10" s="469"/>
      <c r="T10" s="469"/>
      <c r="U10" s="469"/>
      <c r="V10" s="469"/>
      <c r="W10" s="480"/>
      <c r="X10" s="104"/>
    </row>
    <row r="11" spans="1:24" ht="9" customHeight="1">
      <c r="A11" s="78" t="s">
        <v>136</v>
      </c>
      <c r="C11" s="103"/>
      <c r="D11" s="489"/>
      <c r="E11" s="490"/>
      <c r="F11" s="490"/>
      <c r="G11" s="490"/>
      <c r="H11" s="490"/>
      <c r="I11" s="491"/>
      <c r="J11" s="474"/>
      <c r="K11" s="480"/>
      <c r="L11" s="483"/>
      <c r="M11" s="474"/>
      <c r="N11" s="474"/>
      <c r="O11" s="474"/>
      <c r="P11" s="469"/>
      <c r="Q11" s="477"/>
      <c r="R11" s="469"/>
      <c r="S11" s="469"/>
      <c r="T11" s="469"/>
      <c r="U11" s="469"/>
      <c r="V11" s="469"/>
      <c r="W11" s="480"/>
      <c r="X11" s="104"/>
    </row>
    <row r="12" spans="1:24" ht="9" customHeight="1">
      <c r="A12" s="78" t="s">
        <v>136</v>
      </c>
      <c r="C12" s="103"/>
      <c r="D12" s="489"/>
      <c r="E12" s="490"/>
      <c r="F12" s="490"/>
      <c r="G12" s="490"/>
      <c r="H12" s="490"/>
      <c r="I12" s="491"/>
      <c r="J12" s="474"/>
      <c r="K12" s="480"/>
      <c r="L12" s="483"/>
      <c r="M12" s="474"/>
      <c r="N12" s="474"/>
      <c r="O12" s="474"/>
      <c r="P12" s="469"/>
      <c r="Q12" s="477"/>
      <c r="R12" s="469"/>
      <c r="S12" s="469"/>
      <c r="T12" s="469"/>
      <c r="U12" s="469"/>
      <c r="V12" s="469"/>
      <c r="W12" s="480"/>
      <c r="X12" s="104"/>
    </row>
    <row r="13" spans="1:24" ht="6" customHeight="1" thickBot="1">
      <c r="A13" s="78" t="s">
        <v>136</v>
      </c>
      <c r="C13" s="103"/>
      <c r="D13" s="492"/>
      <c r="E13" s="466"/>
      <c r="F13" s="466"/>
      <c r="G13" s="466"/>
      <c r="H13" s="466"/>
      <c r="I13" s="467"/>
      <c r="J13" s="475"/>
      <c r="K13" s="481"/>
      <c r="L13" s="484"/>
      <c r="M13" s="475"/>
      <c r="N13" s="475"/>
      <c r="O13" s="475"/>
      <c r="P13" s="470"/>
      <c r="Q13" s="478"/>
      <c r="R13" s="470"/>
      <c r="S13" s="470"/>
      <c r="T13" s="470"/>
      <c r="U13" s="470"/>
      <c r="V13" s="470"/>
      <c r="W13" s="481"/>
      <c r="X13" s="104"/>
    </row>
    <row r="14" spans="1:24" ht="13.5" thickTop="1">
      <c r="A14" s="105" t="str">
        <f>IF(COUNTBLANK(C14:IV14)=254,"odstr",IF(AND($A$1="TISK",SUM(J14:W14)=0),"odstr","OK"))</f>
        <v>OK</v>
      </c>
      <c r="B14" s="80" t="s">
        <v>143</v>
      </c>
      <c r="C14" s="106"/>
      <c r="D14" s="107"/>
      <c r="E14" s="108" t="s">
        <v>16</v>
      </c>
      <c r="F14" s="108"/>
      <c r="G14" s="108"/>
      <c r="H14" s="109"/>
      <c r="I14" s="110"/>
      <c r="J14" s="111">
        <v>2562679</v>
      </c>
      <c r="K14" s="112">
        <v>2674634</v>
      </c>
      <c r="L14" s="113">
        <v>2801163</v>
      </c>
      <c r="M14" s="111">
        <v>3057660</v>
      </c>
      <c r="N14" s="111">
        <v>3257972</v>
      </c>
      <c r="O14" s="111">
        <v>3507131</v>
      </c>
      <c r="P14" s="114">
        <v>3831819</v>
      </c>
      <c r="Q14" s="115">
        <v>4015346</v>
      </c>
      <c r="R14" s="114">
        <v>3921827</v>
      </c>
      <c r="S14" s="114">
        <v>3953651</v>
      </c>
      <c r="T14" s="114">
        <v>4022410</v>
      </c>
      <c r="U14" s="114">
        <v>4047675</v>
      </c>
      <c r="V14" s="114">
        <v>4086260</v>
      </c>
      <c r="W14" s="112">
        <v>4266141</v>
      </c>
      <c r="X14" s="104"/>
    </row>
    <row r="15" spans="1:24" ht="12.75" customHeight="1" thickBot="1">
      <c r="A15" s="105" t="str">
        <f>IF(COUNTBLANK(C15:IV15)=254,"odstr",IF(AND($A$1="TISK",SUM(J15:W15)=0),"odstr","OK"))</f>
        <v>OK</v>
      </c>
      <c r="B15" s="80" t="s">
        <v>143</v>
      </c>
      <c r="C15" s="106"/>
      <c r="D15" s="116"/>
      <c r="E15" s="117" t="s">
        <v>144</v>
      </c>
      <c r="F15" s="117"/>
      <c r="G15" s="117"/>
      <c r="H15" s="118"/>
      <c r="I15" s="119"/>
      <c r="J15" s="120">
        <v>93.6</v>
      </c>
      <c r="K15" s="121">
        <v>95.4</v>
      </c>
      <c r="L15" s="122">
        <v>95.5</v>
      </c>
      <c r="M15" s="120">
        <v>98.1</v>
      </c>
      <c r="N15" s="120">
        <v>100</v>
      </c>
      <c r="O15" s="123">
        <v>102.5</v>
      </c>
      <c r="P15" s="123">
        <v>105.4</v>
      </c>
      <c r="Q15" s="124">
        <v>112.1</v>
      </c>
      <c r="R15" s="123">
        <v>113.3</v>
      </c>
      <c r="S15" s="123">
        <v>114.9</v>
      </c>
      <c r="T15" s="123">
        <v>117.1</v>
      </c>
      <c r="U15" s="123">
        <v>121</v>
      </c>
      <c r="V15" s="123">
        <v>122.7</v>
      </c>
      <c r="W15" s="121">
        <v>123.2</v>
      </c>
      <c r="X15" s="104"/>
    </row>
    <row r="16" spans="1:24" ht="15.75" thickTop="1">
      <c r="A16" s="105" t="str">
        <f>IF(COUNTBLANK(C16:IV16)=254,"odstr",IF(AND($A$1="TISK",SUM(J16:W16)=0),"odstr","OK"))</f>
        <v>OK</v>
      </c>
      <c r="B16" s="80" t="s">
        <v>143</v>
      </c>
      <c r="C16" s="106"/>
      <c r="D16" s="107"/>
      <c r="E16" s="108" t="s">
        <v>29</v>
      </c>
      <c r="F16" s="125"/>
      <c r="G16" s="125"/>
      <c r="H16" s="125"/>
      <c r="I16" s="126"/>
      <c r="J16" s="111">
        <v>97935.53134999999</v>
      </c>
      <c r="K16" s="112">
        <v>108531.29953999999</v>
      </c>
      <c r="L16" s="113">
        <v>115848.64517999998</v>
      </c>
      <c r="M16" s="111">
        <v>123038.46744999998</v>
      </c>
      <c r="N16" s="111">
        <v>130316.16268999997</v>
      </c>
      <c r="O16" s="114">
        <v>142830.94372</v>
      </c>
      <c r="P16" s="114">
        <v>152987.76881999997</v>
      </c>
      <c r="Q16" s="115">
        <v>151003.00029000005</v>
      </c>
      <c r="R16" s="114">
        <v>163943.01017999998</v>
      </c>
      <c r="S16" s="114">
        <v>162965.05886</v>
      </c>
      <c r="T16" s="114">
        <v>173721.96890426002</v>
      </c>
      <c r="U16" s="114">
        <v>171369.86975439</v>
      </c>
      <c r="V16" s="114">
        <v>172805.17425329002</v>
      </c>
      <c r="W16" s="112">
        <v>178712.67946382004</v>
      </c>
      <c r="X16" s="104"/>
    </row>
    <row r="17" spans="1:24" ht="12.75" customHeight="1">
      <c r="A17" s="105" t="str">
        <f>IF(COUNTBLANK(C17:IV17)=254,"odstr",IF(AND($A$1="TISK",SUM(J17:W17)=0),"odstr","OK"))</f>
        <v>OK</v>
      </c>
      <c r="B17" s="80" t="s">
        <v>143</v>
      </c>
      <c r="C17" s="106"/>
      <c r="D17" s="127"/>
      <c r="E17" s="471" t="s">
        <v>17</v>
      </c>
      <c r="F17" s="128" t="s">
        <v>18</v>
      </c>
      <c r="G17" s="128"/>
      <c r="H17" s="129"/>
      <c r="I17" s="130"/>
      <c r="J17" s="131">
        <v>40702.84683</v>
      </c>
      <c r="K17" s="132">
        <v>55827.86629</v>
      </c>
      <c r="L17" s="133">
        <v>90550.35892</v>
      </c>
      <c r="M17" s="131">
        <v>95598.06376</v>
      </c>
      <c r="N17" s="131">
        <v>102577.2496</v>
      </c>
      <c r="O17" s="134">
        <v>110881.92273</v>
      </c>
      <c r="P17" s="134">
        <v>123199.15426</v>
      </c>
      <c r="Q17" s="135">
        <v>119382.69835</v>
      </c>
      <c r="R17" s="134">
        <v>127649.5967</v>
      </c>
      <c r="S17" s="134">
        <v>124266.20801</v>
      </c>
      <c r="T17" s="134">
        <v>138959.13313704</v>
      </c>
      <c r="U17" s="134">
        <v>138184.48067902</v>
      </c>
      <c r="V17" s="134">
        <v>138442.83642384</v>
      </c>
      <c r="W17" s="132">
        <v>140046.24803388</v>
      </c>
      <c r="X17" s="104"/>
    </row>
    <row r="18" spans="1:24" ht="15">
      <c r="A18" s="105" t="str">
        <f>IF(COUNTBLANK(C18:IV18)=254,"odstr",IF(AND($A$1="TISK",SUM(J18:W18)=0),"odstr","OK"))</f>
        <v>OK</v>
      </c>
      <c r="B18" s="80" t="s">
        <v>143</v>
      </c>
      <c r="C18" s="106"/>
      <c r="D18" s="136"/>
      <c r="E18" s="472"/>
      <c r="F18" s="128" t="s">
        <v>30</v>
      </c>
      <c r="G18" s="128"/>
      <c r="H18" s="129"/>
      <c r="I18" s="130"/>
      <c r="J18" s="131">
        <v>38153.53474</v>
      </c>
      <c r="K18" s="132">
        <v>41613.77576999998</v>
      </c>
      <c r="L18" s="133">
        <v>56462.54527999999</v>
      </c>
      <c r="M18" s="131">
        <v>59343.527319999994</v>
      </c>
      <c r="N18" s="131">
        <v>26262.04</v>
      </c>
      <c r="O18" s="134">
        <v>30321.03757999999</v>
      </c>
      <c r="P18" s="134">
        <v>28948.321350000002</v>
      </c>
      <c r="Q18" s="135">
        <v>31885.67351</v>
      </c>
      <c r="R18" s="134">
        <v>35957.29478</v>
      </c>
      <c r="S18" s="134">
        <v>36767.8008</v>
      </c>
      <c r="T18" s="134">
        <v>37108.72717</v>
      </c>
      <c r="U18" s="134">
        <v>34242.49036</v>
      </c>
      <c r="V18" s="134">
        <v>35224.37270193</v>
      </c>
      <c r="W18" s="132">
        <v>38684.914533070005</v>
      </c>
      <c r="X18" s="104"/>
    </row>
    <row r="19" spans="1:24" ht="15">
      <c r="A19" s="105" t="str">
        <f>IF(COUNTBLANK(C19:IV19)=254,"odstr",IF(AND($A$1="TISK",SUM(J19:W19)=0),"odstr","OK"))</f>
        <v>OK</v>
      </c>
      <c r="B19" s="80" t="s">
        <v>143</v>
      </c>
      <c r="C19" s="106"/>
      <c r="D19" s="136"/>
      <c r="E19" s="472"/>
      <c r="F19" s="128" t="s">
        <v>31</v>
      </c>
      <c r="G19" s="128"/>
      <c r="H19" s="129"/>
      <c r="I19" s="130"/>
      <c r="J19" s="131">
        <v>12513.83272</v>
      </c>
      <c r="K19" s="132">
        <v>28254.61588999999</v>
      </c>
      <c r="L19" s="133">
        <v>30189.487159999997</v>
      </c>
      <c r="M19" s="131">
        <v>32017.29367</v>
      </c>
      <c r="N19" s="131">
        <v>68418.96678</v>
      </c>
      <c r="O19" s="134">
        <v>72733.13529</v>
      </c>
      <c r="P19" s="134">
        <v>75256.39084</v>
      </c>
      <c r="Q19" s="135">
        <v>77537.11407000004</v>
      </c>
      <c r="R19" s="134">
        <v>82646.67006</v>
      </c>
      <c r="S19" s="134">
        <v>80997.91655</v>
      </c>
      <c r="T19" s="134">
        <v>81571.84035</v>
      </c>
      <c r="U19" s="134">
        <v>83060.04284</v>
      </c>
      <c r="V19" s="134">
        <v>83050.81485618</v>
      </c>
      <c r="W19" s="132">
        <v>85805.38117615001</v>
      </c>
      <c r="X19" s="104"/>
    </row>
    <row r="20" spans="1:24" ht="15">
      <c r="A20" s="105" t="str">
        <f>IF(COUNTBLANK(C20:IV20)=254,"odstr",IF(AND($A$1="TISK",SUM(J20:W20)=0),"odstr","OK"))</f>
        <v>OK</v>
      </c>
      <c r="B20" s="80" t="s">
        <v>143</v>
      </c>
      <c r="C20" s="106"/>
      <c r="D20" s="136"/>
      <c r="E20" s="472"/>
      <c r="F20" s="128" t="s">
        <v>32</v>
      </c>
      <c r="G20" s="128"/>
      <c r="H20" s="129"/>
      <c r="I20" s="130"/>
      <c r="J20" s="131">
        <v>21997.6242</v>
      </c>
      <c r="K20" s="132">
        <v>11831.63152000001</v>
      </c>
      <c r="L20" s="133" t="s">
        <v>19</v>
      </c>
      <c r="M20" s="131" t="s">
        <v>19</v>
      </c>
      <c r="N20" s="131" t="s">
        <v>19</v>
      </c>
      <c r="O20" s="134" t="s">
        <v>19</v>
      </c>
      <c r="P20" s="134" t="s">
        <v>19</v>
      </c>
      <c r="Q20" s="135" t="s">
        <v>19</v>
      </c>
      <c r="R20" s="134" t="s">
        <v>19</v>
      </c>
      <c r="S20" s="134" t="s">
        <v>19</v>
      </c>
      <c r="T20" s="134" t="s">
        <v>19</v>
      </c>
      <c r="U20" s="134" t="s">
        <v>19</v>
      </c>
      <c r="V20" s="134" t="s">
        <v>19</v>
      </c>
      <c r="W20" s="132" t="s">
        <v>19</v>
      </c>
      <c r="X20" s="104"/>
    </row>
    <row r="21" spans="1:24" ht="12.75">
      <c r="A21" s="105" t="str">
        <f>IF(COUNTBLANK(C21:IV21)=254,"odstr",IF(AND($A$1="TISK",SUM(J21:W21)=0),"odstr","OK"))</f>
        <v>OK</v>
      </c>
      <c r="B21" s="80" t="s">
        <v>143</v>
      </c>
      <c r="C21" s="106"/>
      <c r="D21" s="136"/>
      <c r="E21" s="472"/>
      <c r="F21" s="128" t="s">
        <v>20</v>
      </c>
      <c r="G21" s="128"/>
      <c r="H21" s="129"/>
      <c r="I21" s="130"/>
      <c r="J21" s="131">
        <v>-18166.62076</v>
      </c>
      <c r="K21" s="132">
        <v>-30536.72483</v>
      </c>
      <c r="L21" s="133">
        <v>-62954.61886</v>
      </c>
      <c r="M21" s="131">
        <v>-65610.84507999998</v>
      </c>
      <c r="N21" s="131">
        <v>-68704.0819</v>
      </c>
      <c r="O21" s="134">
        <v>-72687.65616</v>
      </c>
      <c r="P21" s="134">
        <v>-75818.87675</v>
      </c>
      <c r="Q21" s="135">
        <v>-79005.75911</v>
      </c>
      <c r="R21" s="134">
        <v>-83450.05755</v>
      </c>
      <c r="S21" s="134">
        <v>-80157.12342</v>
      </c>
      <c r="T21" s="134">
        <v>-84870.90478278</v>
      </c>
      <c r="U21" s="134">
        <v>-85112.74843463</v>
      </c>
      <c r="V21" s="134">
        <v>-84993.06122179</v>
      </c>
      <c r="W21" s="132">
        <v>-86945.90966561998</v>
      </c>
      <c r="X21" s="104"/>
    </row>
    <row r="22" spans="1:24" ht="12.75">
      <c r="A22" s="105" t="str">
        <f>IF(COUNTBLANK(C22:IV22)=254,"odstr",IF(AND($A$1="TISK",SUM(J22:W22)=0),"odstr","OK"))</f>
        <v>OK</v>
      </c>
      <c r="B22" s="80" t="s">
        <v>143</v>
      </c>
      <c r="C22" s="106"/>
      <c r="D22" s="136"/>
      <c r="E22" s="472"/>
      <c r="F22" s="128" t="s">
        <v>21</v>
      </c>
      <c r="G22" s="128"/>
      <c r="H22" s="129"/>
      <c r="I22" s="130"/>
      <c r="J22" s="131">
        <v>1197.1513</v>
      </c>
      <c r="K22" s="132" t="s">
        <v>19</v>
      </c>
      <c r="L22" s="133" t="s">
        <v>19</v>
      </c>
      <c r="M22" s="131" t="s">
        <v>19</v>
      </c>
      <c r="N22" s="131" t="s">
        <v>19</v>
      </c>
      <c r="O22" s="134" t="s">
        <v>19</v>
      </c>
      <c r="P22" s="134" t="s">
        <v>19</v>
      </c>
      <c r="Q22" s="135" t="s">
        <v>19</v>
      </c>
      <c r="R22" s="134" t="s">
        <v>19</v>
      </c>
      <c r="S22" s="134" t="s">
        <v>19</v>
      </c>
      <c r="T22" s="134" t="s">
        <v>19</v>
      </c>
      <c r="U22" s="134" t="s">
        <v>19</v>
      </c>
      <c r="V22" s="134" t="s">
        <v>19</v>
      </c>
      <c r="W22" s="132" t="s">
        <v>19</v>
      </c>
      <c r="X22" s="104"/>
    </row>
    <row r="23" spans="1:25" ht="12.75">
      <c r="A23" s="105" t="str">
        <f>IF(COUNTBLANK(C23:IV23)=254,"odstr",IF(AND($A$1="TISK",SUM(J23:W23)=0),"odstr","OK"))</f>
        <v>OK</v>
      </c>
      <c r="B23" s="80" t="s">
        <v>143</v>
      </c>
      <c r="C23" s="106"/>
      <c r="D23" s="136"/>
      <c r="E23" s="472"/>
      <c r="F23" s="137" t="s">
        <v>22</v>
      </c>
      <c r="G23" s="137"/>
      <c r="H23" s="138"/>
      <c r="I23" s="139"/>
      <c r="J23" s="140">
        <v>1537.16232</v>
      </c>
      <c r="K23" s="141">
        <v>1541.5448999999999</v>
      </c>
      <c r="L23" s="142">
        <v>1608.82193</v>
      </c>
      <c r="M23" s="140">
        <v>1693.59378</v>
      </c>
      <c r="N23" s="140">
        <v>1764.98821</v>
      </c>
      <c r="O23" s="143">
        <v>1585.65228</v>
      </c>
      <c r="P23" s="143">
        <v>1406.02412</v>
      </c>
      <c r="Q23" s="144">
        <v>1206.64847</v>
      </c>
      <c r="R23" s="143">
        <v>1142.75619</v>
      </c>
      <c r="S23" s="143">
        <v>1093.52692</v>
      </c>
      <c r="T23" s="143">
        <v>955.67303</v>
      </c>
      <c r="U23" s="143">
        <v>998.50431</v>
      </c>
      <c r="V23" s="143">
        <v>1082.61149313</v>
      </c>
      <c r="W23" s="141">
        <v>1124.34538634</v>
      </c>
      <c r="X23" s="104"/>
      <c r="Y23" s="145"/>
    </row>
    <row r="24" spans="1:24" ht="12.75">
      <c r="A24" s="105" t="str">
        <f>IF(COUNTBLANK(C24:IV24)=254,"odstr",IF(AND($A$1="TISK",SUM(J24:W24)=0),"odstr","OK"))</f>
        <v>OK</v>
      </c>
      <c r="B24" s="80" t="s">
        <v>143</v>
      </c>
      <c r="C24" s="106"/>
      <c r="D24" s="136"/>
      <c r="E24" s="146"/>
      <c r="F24" s="147"/>
      <c r="G24" s="148" t="s">
        <v>23</v>
      </c>
      <c r="H24" s="149"/>
      <c r="I24" s="150"/>
      <c r="J24" s="151">
        <v>0</v>
      </c>
      <c r="K24" s="152">
        <v>-1.41</v>
      </c>
      <c r="L24" s="153">
        <v>-7.94925</v>
      </c>
      <c r="M24" s="151">
        <v>-3.166</v>
      </c>
      <c r="N24" s="151">
        <v>-3</v>
      </c>
      <c r="O24" s="154">
        <v>-3.148</v>
      </c>
      <c r="P24" s="154">
        <v>-3.245</v>
      </c>
      <c r="Q24" s="155">
        <v>-3.375</v>
      </c>
      <c r="R24" s="154">
        <v>-3.25</v>
      </c>
      <c r="S24" s="154">
        <v>-3.27</v>
      </c>
      <c r="T24" s="154">
        <v>-2.5</v>
      </c>
      <c r="U24" s="154">
        <v>-2.9</v>
      </c>
      <c r="V24" s="154">
        <v>-2.4</v>
      </c>
      <c r="W24" s="152">
        <v>-2.3</v>
      </c>
      <c r="X24" s="104"/>
    </row>
    <row r="25" spans="1:24" ht="12.75">
      <c r="A25" s="105" t="str">
        <f>IF(COUNTBLANK(C25:IV25)=254,"odstr",IF(AND($A$1="TISK",SUM(J25:W25)=0),"odstr","OK"))</f>
        <v>OK</v>
      </c>
      <c r="B25" s="80" t="s">
        <v>143</v>
      </c>
      <c r="C25" s="106"/>
      <c r="D25" s="156"/>
      <c r="E25" s="157" t="s">
        <v>24</v>
      </c>
      <c r="F25" s="157"/>
      <c r="G25" s="157"/>
      <c r="H25" s="158"/>
      <c r="I25" s="159"/>
      <c r="J25" s="160">
        <v>0.038216074408851046</v>
      </c>
      <c r="K25" s="161">
        <v>0.04057800040678463</v>
      </c>
      <c r="L25" s="162">
        <v>0.04135733806993737</v>
      </c>
      <c r="M25" s="160">
        <v>0.04023942081526395</v>
      </c>
      <c r="N25" s="160">
        <v>0.0399991659504747</v>
      </c>
      <c r="O25" s="163">
        <v>0.040725865021865454</v>
      </c>
      <c r="P25" s="164">
        <v>0.03992562509346083</v>
      </c>
      <c r="Q25" s="165">
        <v>0.037606472839451455</v>
      </c>
      <c r="R25" s="164">
        <v>0.041802713424126045</v>
      </c>
      <c r="S25" s="164">
        <v>0.0412188781609707</v>
      </c>
      <c r="T25" s="164">
        <v>0.04318852849517081</v>
      </c>
      <c r="U25" s="164">
        <v>0.04233785315134985</v>
      </c>
      <c r="V25" s="164">
        <v>0.04228932428511402</v>
      </c>
      <c r="W25" s="166">
        <v>0.0418909453447085</v>
      </c>
      <c r="X25" s="104"/>
    </row>
    <row r="26" spans="1:24" ht="13.5" thickBot="1">
      <c r="A26" s="105" t="str">
        <f>IF(COUNTBLANK(C26:IV26)=254,"odstr",IF(AND($A$1="TISK",SUM(J25:W25)=0),"odstr","OK"))</f>
        <v>OK</v>
      </c>
      <c r="B26" s="80" t="s">
        <v>143</v>
      </c>
      <c r="C26" s="106"/>
      <c r="D26" s="167"/>
      <c r="E26" s="168" t="s">
        <v>25</v>
      </c>
      <c r="F26" s="168"/>
      <c r="G26" s="168"/>
      <c r="H26" s="169"/>
      <c r="I26" s="170"/>
      <c r="J26" s="171">
        <v>693921</v>
      </c>
      <c r="K26" s="172">
        <v>750758</v>
      </c>
      <c r="L26" s="173">
        <v>808718</v>
      </c>
      <c r="M26" s="171">
        <v>862891.67487</v>
      </c>
      <c r="N26" s="171">
        <v>922798.01823</v>
      </c>
      <c r="O26" s="174">
        <v>1020640.22353</v>
      </c>
      <c r="P26" s="174">
        <v>1092274.57687</v>
      </c>
      <c r="Q26" s="175">
        <v>1083943.64485</v>
      </c>
      <c r="R26" s="174">
        <v>1167009.05443</v>
      </c>
      <c r="S26" s="174">
        <v>1156793.48373</v>
      </c>
      <c r="T26" s="174">
        <v>1155526.20473</v>
      </c>
      <c r="U26" s="174">
        <v>1152386.67740197</v>
      </c>
      <c r="V26" s="174">
        <v>1173127.823</v>
      </c>
      <c r="W26" s="172">
        <v>1173127.823</v>
      </c>
      <c r="X26" s="104"/>
    </row>
    <row r="27" spans="1:24" ht="13.5">
      <c r="A27" s="105" t="s">
        <v>136</v>
      </c>
      <c r="B27" s="105" t="s">
        <v>145</v>
      </c>
      <c r="C27" s="176"/>
      <c r="D27" s="177" t="str">
        <f>IF(D28="","","Komentáře:")</f>
        <v>Komentáře:</v>
      </c>
      <c r="E27" s="178"/>
      <c r="F27" s="178"/>
      <c r="G27" s="178"/>
      <c r="H27" s="178"/>
      <c r="I27" s="177"/>
      <c r="J27" s="177"/>
      <c r="K27" s="177"/>
      <c r="L27" s="177"/>
      <c r="M27" s="177"/>
      <c r="N27" s="177"/>
      <c r="O27" s="177"/>
      <c r="P27" s="177"/>
      <c r="Q27" s="179"/>
      <c r="R27" s="179"/>
      <c r="S27" s="179"/>
      <c r="T27" s="179"/>
      <c r="U27" s="179"/>
      <c r="V27" s="179"/>
      <c r="W27" s="179" t="str">
        <f>CONCATENATE("Zdroj: ",KNIHOVNA!H4)</f>
        <v>Zdroj: Státní závěrečný účet ČR, Závěrečný účet – kapitola 333-MŠMT, 700-Obce a DSO; KÚ, 380-OkÚ, MZe-329, 307-MO, ČSÚ</v>
      </c>
      <c r="X27" s="180"/>
    </row>
    <row r="28" spans="1:24" ht="15" customHeight="1">
      <c r="A28" s="105" t="str">
        <f>IF(COUNTBLANK(D27:E27)=2,"odstr","OK")</f>
        <v>OK</v>
      </c>
      <c r="B28" s="105"/>
      <c r="D28" s="181" t="s">
        <v>26</v>
      </c>
      <c r="E28" s="485" t="str">
        <f>Komentáře!C13</f>
        <v>Vzhledem k transformaci veřejné správy (v roce 2001 a 2002) došlo k podstatným změnám v metodice financování vzdělávání – údaje jednotlivých rozpočtových kapitol nelze v časové řadě srovnávat.</v>
      </c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84">
        <f>IF(KNIHOVNA!H4=""," ","")</f>
      </c>
    </row>
    <row r="29" spans="1:23" ht="53.25" customHeight="1">
      <c r="A29" s="105" t="str">
        <f>IF(COUNTBLANK(D28:E28)=2,"odstr","OK")</f>
        <v>OK</v>
      </c>
      <c r="B29" s="105"/>
      <c r="D29" s="181" t="s">
        <v>27</v>
      </c>
      <c r="E29" s="485" t="str">
        <f>CONCATENATE(Komentáře!C5," ",Komentáře!C6,"
",Komentáře!C19," ",Komentáře!C21)</f>
        <v>Celkové výdaje na školství: údaje z kapitol 333-MŠMT; 700-Obce a DSO; KÚ; 380-Okresní úřady (rozpočtová opatření z MŠMT) a z jiných resortů (Ministerstvo obrany, Ministerstvo zemědělství do r. 2001, data za Ministerstvo vnitra nejsou k dispozici a Ministerstvo spravedlnosti o výdajích na vzdělávání neúčtuje).
Počínaje rokem 2007 byl od celkových výdajů na vzdělávání odečítán rovněž transfer finančních prostředků z kapitoly 307 pro kraje. Údaje nemusí souhlasit s údaji ve starších ročenkách. Meziroční snížení výdajů v roce 2008 je dáno aplikací zákona č. 26/2008 Sb. a z něj vyplývajícím nepřeváděním nevyčerpaných prostředků OSS do rezervních fondů, a tudíž jejich nezahrnutím do čerpání.</v>
      </c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</row>
    <row r="30" spans="1:23" ht="26.25" customHeight="1">
      <c r="A30" s="105" t="str">
        <f>IF(COUNTBLANK(D29:E29)=2,"odstr","OK")</f>
        <v>OK</v>
      </c>
      <c r="B30" s="105"/>
      <c r="D30" s="181" t="s">
        <v>28</v>
      </c>
      <c r="E30" s="485" t="str">
        <f>Komentáře!C14</f>
        <v>Od roku 2001 nejsou z důvodu konsolidace zahrnuty z daných tříd rozpočtové skladby následující položky: 5321; 5323; 5329; 5344; 5345; 5349; 5366; 5367; 5641; 5642; 5649; 6341; 6342; 6349; 6441; 6442; 6449.</v>
      </c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</row>
    <row r="31" spans="1:23" ht="25.5" customHeight="1">
      <c r="A31" s="105" t="str">
        <f>IF(COUNTBLANK(D30:E30)=2,"odstr","OK")</f>
        <v>OK</v>
      </c>
      <c r="B31" s="105"/>
      <c r="P31" s="182"/>
      <c r="Q31" s="182"/>
      <c r="R31" s="182"/>
      <c r="S31" s="182"/>
      <c r="T31" s="182"/>
      <c r="U31" s="182"/>
      <c r="V31" s="182"/>
      <c r="W31" s="182"/>
    </row>
    <row r="32" spans="1:2" ht="12.75">
      <c r="A32" s="105" t="s">
        <v>145</v>
      </c>
      <c r="B32" s="105"/>
    </row>
    <row r="33" spans="1:16" ht="12.75">
      <c r="A33" s="105"/>
      <c r="B33" s="105"/>
      <c r="O33" s="145"/>
      <c r="P33" s="145"/>
    </row>
    <row r="34" spans="1:16" ht="12.75">
      <c r="A34" s="105"/>
      <c r="B34" s="105"/>
      <c r="O34" s="145"/>
      <c r="P34" s="145"/>
    </row>
    <row r="35" spans="1:16" ht="12.75">
      <c r="A35" s="105"/>
      <c r="B35" s="105"/>
      <c r="P35" s="14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 sheet="1" objects="1" scenarios="1"/>
  <mergeCells count="19">
    <mergeCell ref="E30:W30"/>
    <mergeCell ref="E28:W28"/>
    <mergeCell ref="E29:W29"/>
    <mergeCell ref="N9:N13"/>
    <mergeCell ref="W9:W13"/>
    <mergeCell ref="D9:I13"/>
    <mergeCell ref="J9:J13"/>
    <mergeCell ref="T9:T13"/>
    <mergeCell ref="S9:S13"/>
    <mergeCell ref="U9:U13"/>
    <mergeCell ref="V9:V13"/>
    <mergeCell ref="R9:R13"/>
    <mergeCell ref="E17:E23"/>
    <mergeCell ref="M9:M13"/>
    <mergeCell ref="O9:O13"/>
    <mergeCell ref="Q9:Q13"/>
    <mergeCell ref="P9:P13"/>
    <mergeCell ref="K9:K13"/>
    <mergeCell ref="L9:L13"/>
  </mergeCells>
  <conditionalFormatting sqref="G8">
    <cfRule type="expression" priority="1" dxfId="0" stopIfTrue="1">
      <formula>X8=" "</formula>
    </cfRule>
  </conditionalFormatting>
  <conditionalFormatting sqref="G3">
    <cfRule type="expression" priority="2" dxfId="0" stopIfTrue="1">
      <formula>D1=" ?"</formula>
    </cfRule>
  </conditionalFormatting>
  <conditionalFormatting sqref="C1:E1">
    <cfRule type="cellIs" priority="3" dxfId="1" operator="equal" stopIfTrue="1">
      <formula>"nezadána"</formula>
    </cfRule>
  </conditionalFormatting>
  <conditionalFormatting sqref="B14:B26 A2:A31">
    <cfRule type="cellIs" priority="4" dxfId="2" operator="equal" stopIfTrue="1">
      <formula>"odstr"</formula>
    </cfRule>
  </conditionalFormatting>
  <conditionalFormatting sqref="F1:I1 Q1:W1">
    <cfRule type="cellIs" priority="5" dxfId="3" operator="notEqual" stopIfTrue="1">
      <formula>""</formula>
    </cfRule>
  </conditionalFormatting>
  <conditionalFormatting sqref="B1">
    <cfRule type="cellIs" priority="6" dxfId="4" operator="equal" stopIfTrue="1">
      <formula>"FUNKCE"</formula>
    </cfRule>
    <cfRule type="cellIs" priority="7" dxfId="4" operator="equal" stopIfTrue="1">
      <formula>"ZOBAT"</formula>
    </cfRule>
  </conditionalFormatting>
  <conditionalFormatting sqref="B4">
    <cfRule type="expression" priority="8" dxfId="4" stopIfTrue="1">
      <formula>COUNTIF(Datova_oblast,"")-$B$5&gt;0</formula>
    </cfRule>
  </conditionalFormatting>
  <conditionalFormatting sqref="Q27:V27">
    <cfRule type="expression" priority="9" dxfId="0" stopIfTrue="1">
      <formula>W28=" "</formula>
    </cfRule>
  </conditionalFormatting>
  <conditionalFormatting sqref="W27">
    <cfRule type="expression" priority="10" dxfId="0" stopIfTrue="1">
      <formula>X28="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Q1:W1">
      <formula1>"a,b,c,d,e,f,g,h,i,j,k,l,m,a,o,p"</formula1>
    </dataValidation>
  </dataValidations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X200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4.375" style="84" customWidth="1"/>
    <col min="9" max="9" width="1.12109375" style="84" customWidth="1"/>
    <col min="10" max="23" width="9.625" style="84" customWidth="1"/>
    <col min="24" max="47" width="1.75390625" style="84" customWidth="1"/>
    <col min="48" max="16384" width="9.125" style="84" customWidth="1"/>
  </cols>
  <sheetData>
    <row r="1" spans="1:24" s="78" customFormat="1" ht="13.5" hidden="1">
      <c r="A1" s="73" t="str">
        <f>IF(KNIHOVNA!C4="","ŠABLONA",IF(KNIHOVNA!C4="T","TISK","ELEKTRO"))</f>
        <v>ŠABLONA</v>
      </c>
      <c r="B1" s="73">
        <v>0</v>
      </c>
      <c r="C1" s="74" t="str">
        <f>CONCATENATE(D1,F1,IF(G1&lt;&gt;"",".",""),G1,IF(H1&lt;&gt;"",".",""),H1,IF(I1&lt;&gt;"",".",""),I1,"")</f>
        <v>A2</v>
      </c>
      <c r="D1" s="75" t="str">
        <f>IF(KNIHOVNA!J4=""," ?",KNIHOVNA!J4)</f>
        <v>A</v>
      </c>
      <c r="E1" s="75" t="str">
        <f>CONCATENATE(C1,W1)</f>
        <v>A2</v>
      </c>
      <c r="F1" s="76">
        <v>2</v>
      </c>
      <c r="G1" s="77"/>
      <c r="H1" s="77"/>
      <c r="I1" s="77"/>
      <c r="N1" s="79"/>
      <c r="O1" s="79"/>
      <c r="P1" s="79"/>
      <c r="Q1" s="79"/>
      <c r="R1" s="79"/>
      <c r="S1" s="79"/>
      <c r="T1" s="79"/>
      <c r="U1" s="79"/>
      <c r="V1" s="79"/>
      <c r="W1" s="80"/>
      <c r="X1" s="81" t="s">
        <v>135</v>
      </c>
    </row>
    <row r="2" spans="1:3" ht="12.75">
      <c r="A2" s="78" t="s">
        <v>136</v>
      </c>
      <c r="B2" s="82"/>
      <c r="C2" s="83"/>
    </row>
    <row r="3" spans="1:23" s="86" customFormat="1" ht="15.75">
      <c r="A3" s="78" t="s">
        <v>136</v>
      </c>
      <c r="B3" s="85" t="s">
        <v>146</v>
      </c>
      <c r="D3" s="87" t="s">
        <v>121</v>
      </c>
      <c r="E3" s="87"/>
      <c r="F3" s="87"/>
      <c r="G3" s="87"/>
      <c r="H3" s="88" t="s">
        <v>326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s="86" customFormat="1" ht="15.75" hidden="1">
      <c r="A4" s="78" t="s">
        <v>136</v>
      </c>
      <c r="B4" s="90">
        <v>120</v>
      </c>
      <c r="D4" s="91" t="s">
        <v>121</v>
      </c>
      <c r="E4" s="87"/>
      <c r="F4" s="87"/>
      <c r="G4" s="87"/>
      <c r="H4" s="91" t="s">
        <v>147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5.75">
      <c r="A5" s="78" t="s">
        <v>316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4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2" t="s">
        <v>14</v>
      </c>
      <c r="X8" s="78">
        <f>IF(KNIHOVNA!E4=""," ","")</f>
      </c>
    </row>
    <row r="9" spans="1:24" ht="9" customHeight="1">
      <c r="A9" s="78" t="s">
        <v>136</v>
      </c>
      <c r="C9" s="103"/>
      <c r="D9" s="486" t="s">
        <v>33</v>
      </c>
      <c r="E9" s="487"/>
      <c r="F9" s="487"/>
      <c r="G9" s="487"/>
      <c r="H9" s="487"/>
      <c r="I9" s="488"/>
      <c r="J9" s="473" t="s">
        <v>335</v>
      </c>
      <c r="K9" s="479" t="s">
        <v>37</v>
      </c>
      <c r="L9" s="482" t="s">
        <v>38</v>
      </c>
      <c r="M9" s="473" t="s">
        <v>39</v>
      </c>
      <c r="N9" s="473" t="s">
        <v>40</v>
      </c>
      <c r="O9" s="473" t="s">
        <v>41</v>
      </c>
      <c r="P9" s="468" t="s">
        <v>42</v>
      </c>
      <c r="Q9" s="476" t="s">
        <v>50</v>
      </c>
      <c r="R9" s="468" t="s">
        <v>51</v>
      </c>
      <c r="S9" s="468" t="s">
        <v>52</v>
      </c>
      <c r="T9" s="468" t="s">
        <v>141</v>
      </c>
      <c r="U9" s="468" t="s">
        <v>142</v>
      </c>
      <c r="V9" s="468" t="s">
        <v>322</v>
      </c>
      <c r="W9" s="479" t="s">
        <v>334</v>
      </c>
      <c r="X9" s="104"/>
    </row>
    <row r="10" spans="1:24" ht="9" customHeight="1">
      <c r="A10" s="78" t="s">
        <v>136</v>
      </c>
      <c r="C10" s="103"/>
      <c r="D10" s="489"/>
      <c r="E10" s="490"/>
      <c r="F10" s="490"/>
      <c r="G10" s="490"/>
      <c r="H10" s="490"/>
      <c r="I10" s="491"/>
      <c r="J10" s="474"/>
      <c r="K10" s="480"/>
      <c r="L10" s="483"/>
      <c r="M10" s="474"/>
      <c r="N10" s="474"/>
      <c r="O10" s="474"/>
      <c r="P10" s="469"/>
      <c r="Q10" s="477"/>
      <c r="R10" s="469"/>
      <c r="S10" s="469"/>
      <c r="T10" s="469"/>
      <c r="U10" s="469"/>
      <c r="V10" s="469"/>
      <c r="W10" s="480"/>
      <c r="X10" s="104"/>
    </row>
    <row r="11" spans="1:24" ht="9" customHeight="1">
      <c r="A11" s="78" t="s">
        <v>136</v>
      </c>
      <c r="C11" s="103"/>
      <c r="D11" s="489"/>
      <c r="E11" s="490"/>
      <c r="F11" s="490"/>
      <c r="G11" s="490"/>
      <c r="H11" s="490"/>
      <c r="I11" s="491"/>
      <c r="J11" s="474"/>
      <c r="K11" s="480"/>
      <c r="L11" s="483"/>
      <c r="M11" s="474"/>
      <c r="N11" s="474"/>
      <c r="O11" s="474"/>
      <c r="P11" s="469"/>
      <c r="Q11" s="477"/>
      <c r="R11" s="469"/>
      <c r="S11" s="469"/>
      <c r="T11" s="469"/>
      <c r="U11" s="469"/>
      <c r="V11" s="469"/>
      <c r="W11" s="480"/>
      <c r="X11" s="104"/>
    </row>
    <row r="12" spans="1:24" ht="9" customHeight="1">
      <c r="A12" s="78" t="s">
        <v>136</v>
      </c>
      <c r="C12" s="103"/>
      <c r="D12" s="489"/>
      <c r="E12" s="490"/>
      <c r="F12" s="490"/>
      <c r="G12" s="490"/>
      <c r="H12" s="490"/>
      <c r="I12" s="491"/>
      <c r="J12" s="474"/>
      <c r="K12" s="480"/>
      <c r="L12" s="483"/>
      <c r="M12" s="474"/>
      <c r="N12" s="474"/>
      <c r="O12" s="474"/>
      <c r="P12" s="469"/>
      <c r="Q12" s="477"/>
      <c r="R12" s="469"/>
      <c r="S12" s="469"/>
      <c r="T12" s="469"/>
      <c r="U12" s="469"/>
      <c r="V12" s="469"/>
      <c r="W12" s="480"/>
      <c r="X12" s="104"/>
    </row>
    <row r="13" spans="1:24" ht="6" customHeight="1" thickBot="1">
      <c r="A13" s="78" t="s">
        <v>136</v>
      </c>
      <c r="C13" s="103"/>
      <c r="D13" s="492"/>
      <c r="E13" s="466"/>
      <c r="F13" s="466"/>
      <c r="G13" s="466"/>
      <c r="H13" s="466"/>
      <c r="I13" s="467"/>
      <c r="J13" s="475"/>
      <c r="K13" s="481"/>
      <c r="L13" s="484"/>
      <c r="M13" s="475"/>
      <c r="N13" s="475"/>
      <c r="O13" s="475"/>
      <c r="P13" s="470"/>
      <c r="Q13" s="478"/>
      <c r="R13" s="470"/>
      <c r="S13" s="470"/>
      <c r="T13" s="470"/>
      <c r="U13" s="470"/>
      <c r="V13" s="470"/>
      <c r="W13" s="481"/>
      <c r="X13" s="104"/>
    </row>
    <row r="14" spans="1:24" ht="15.75" customHeight="1" thickTop="1">
      <c r="A14" s="105" t="str">
        <f>IF(COUNTBLANK(C14:IV14)=254,"odstr",IF(AND($A$1="TISK",SUM(J14:W14)=0),"odstr","OK"))</f>
        <v>OK</v>
      </c>
      <c r="B14" s="80" t="s">
        <v>143</v>
      </c>
      <c r="C14" s="106"/>
      <c r="D14" s="107"/>
      <c r="E14" s="108" t="s">
        <v>337</v>
      </c>
      <c r="F14" s="108"/>
      <c r="G14" s="108"/>
      <c r="H14" s="108"/>
      <c r="I14" s="110"/>
      <c r="J14" s="183">
        <v>104631.97793803418</v>
      </c>
      <c r="K14" s="112">
        <v>113764.46492662471</v>
      </c>
      <c r="L14" s="113">
        <v>121307.48186387432</v>
      </c>
      <c r="M14" s="111">
        <v>125421.47548419978</v>
      </c>
      <c r="N14" s="111">
        <v>130316.16268999997</v>
      </c>
      <c r="O14" s="114">
        <v>139347.26216585367</v>
      </c>
      <c r="P14" s="114">
        <v>145149.68578747622</v>
      </c>
      <c r="Q14" s="115">
        <v>134703.8361195362</v>
      </c>
      <c r="R14" s="114">
        <v>144698.1554986761</v>
      </c>
      <c r="S14" s="114">
        <v>141832.07907745865</v>
      </c>
      <c r="T14" s="114">
        <v>148353.51742464563</v>
      </c>
      <c r="U14" s="114">
        <v>146344.8930438856</v>
      </c>
      <c r="V14" s="114">
        <v>140263.94014065748</v>
      </c>
      <c r="W14" s="112">
        <v>145058.9930712825</v>
      </c>
      <c r="X14" s="104"/>
    </row>
    <row r="15" spans="1:24" ht="12.75" customHeight="1">
      <c r="A15" s="105" t="str">
        <f>IF(COUNTBLANK(C15:IV15)=254,"odstr",IF(AND($A$1="TISK",SUM(J15:W15)=0),"odstr","OK"))</f>
        <v>OK</v>
      </c>
      <c r="B15" s="80" t="s">
        <v>143</v>
      </c>
      <c r="C15" s="106"/>
      <c r="D15" s="127"/>
      <c r="E15" s="471" t="s">
        <v>17</v>
      </c>
      <c r="F15" s="128" t="s">
        <v>18</v>
      </c>
      <c r="G15" s="128"/>
      <c r="H15" s="129"/>
      <c r="I15" s="130"/>
      <c r="J15" s="184">
        <v>43485.947467948725</v>
      </c>
      <c r="K15" s="132">
        <v>58519.775985324944</v>
      </c>
      <c r="L15" s="133">
        <v>94817.1297591623</v>
      </c>
      <c r="M15" s="131">
        <v>97449.60627930684</v>
      </c>
      <c r="N15" s="131">
        <v>102577.24960000001</v>
      </c>
      <c r="O15" s="134">
        <v>108177.48559024392</v>
      </c>
      <c r="P15" s="134">
        <v>116887.24313092978</v>
      </c>
      <c r="Q15" s="135">
        <v>106496.60869759145</v>
      </c>
      <c r="R15" s="134">
        <v>112665.13389232128</v>
      </c>
      <c r="S15" s="134">
        <v>108151.61706701478</v>
      </c>
      <c r="T15" s="134">
        <v>118667.06501882152</v>
      </c>
      <c r="U15" s="134">
        <v>118005.53431171647</v>
      </c>
      <c r="V15" s="134">
        <v>112372.4321622078</v>
      </c>
      <c r="W15" s="132">
        <v>113673.90262490259</v>
      </c>
      <c r="X15" s="104"/>
    </row>
    <row r="16" spans="1:24" ht="15">
      <c r="A16" s="105" t="str">
        <f>IF(COUNTBLANK(C16:IV16)=254,"odstr",IF(AND($A$1="TISK",SUM(J16:W16)=0),"odstr","OK"))</f>
        <v>OK</v>
      </c>
      <c r="B16" s="80" t="s">
        <v>143</v>
      </c>
      <c r="C16" s="106"/>
      <c r="D16" s="136"/>
      <c r="E16" s="472"/>
      <c r="F16" s="128" t="s">
        <v>30</v>
      </c>
      <c r="G16" s="128"/>
      <c r="H16" s="129"/>
      <c r="I16" s="130"/>
      <c r="J16" s="184">
        <v>40762.32344017095</v>
      </c>
      <c r="K16" s="132">
        <v>43620.31003144651</v>
      </c>
      <c r="L16" s="133">
        <v>59123.08406282722</v>
      </c>
      <c r="M16" s="131">
        <v>60492.89227319061</v>
      </c>
      <c r="N16" s="131">
        <v>26262.04</v>
      </c>
      <c r="O16" s="134">
        <v>29581.50007804877</v>
      </c>
      <c r="P16" s="134">
        <v>27465.200521821636</v>
      </c>
      <c r="Q16" s="135">
        <v>28443.954959857274</v>
      </c>
      <c r="R16" s="134">
        <v>31736.359029126208</v>
      </c>
      <c r="S16" s="134">
        <v>31999.826631853786</v>
      </c>
      <c r="T16" s="134">
        <v>31689.77555081127</v>
      </c>
      <c r="U16" s="134">
        <v>29242.092536293767</v>
      </c>
      <c r="V16" s="134">
        <v>28591.211608709415</v>
      </c>
      <c r="W16" s="132">
        <v>31400.092965154225</v>
      </c>
      <c r="X16" s="104"/>
    </row>
    <row r="17" spans="1:24" ht="15">
      <c r="A17" s="105" t="str">
        <f>IF(COUNTBLANK(C17:IV17)=254,"odstr",IF(AND($A$1="TISK",SUM(J17:W17)=0),"odstr","OK"))</f>
        <v>OK</v>
      </c>
      <c r="B17" s="80" t="s">
        <v>143</v>
      </c>
      <c r="C17" s="106"/>
      <c r="D17" s="136"/>
      <c r="E17" s="472"/>
      <c r="F17" s="128" t="s">
        <v>31</v>
      </c>
      <c r="G17" s="128"/>
      <c r="H17" s="129"/>
      <c r="I17" s="130"/>
      <c r="J17" s="184">
        <v>13369.479401709405</v>
      </c>
      <c r="K17" s="132">
        <v>29616.99778825995</v>
      </c>
      <c r="L17" s="133">
        <v>31612.02843979057</v>
      </c>
      <c r="M17" s="131">
        <v>32637.404352701327</v>
      </c>
      <c r="N17" s="131">
        <v>68418.96678</v>
      </c>
      <c r="O17" s="134">
        <v>70959.15638048781</v>
      </c>
      <c r="P17" s="134">
        <v>71400.75032258063</v>
      </c>
      <c r="Q17" s="135">
        <v>69167.80916146301</v>
      </c>
      <c r="R17" s="134">
        <v>72944.98681376876</v>
      </c>
      <c r="S17" s="134">
        <v>70494.27027850304</v>
      </c>
      <c r="T17" s="134">
        <v>69659.98321947054</v>
      </c>
      <c r="U17" s="134">
        <v>70930.86493595217</v>
      </c>
      <c r="V17" s="134">
        <v>67411.3756949513</v>
      </c>
      <c r="W17" s="132">
        <v>69647.22498064124</v>
      </c>
      <c r="X17" s="104"/>
    </row>
    <row r="18" spans="1:24" ht="15">
      <c r="A18" s="105" t="str">
        <f>IF(COUNTBLANK(C18:IV18)=254,"odstr",IF(AND($A$1="TISK",SUM(J18:W18)=0),"odstr","OK"))</f>
        <v>OK</v>
      </c>
      <c r="B18" s="80" t="s">
        <v>143</v>
      </c>
      <c r="C18" s="106"/>
      <c r="D18" s="136"/>
      <c r="E18" s="472"/>
      <c r="F18" s="128" t="s">
        <v>32</v>
      </c>
      <c r="G18" s="128"/>
      <c r="H18" s="129"/>
      <c r="I18" s="130"/>
      <c r="J18" s="184">
        <v>23501.735256410255</v>
      </c>
      <c r="K18" s="132">
        <v>12402.129475890995</v>
      </c>
      <c r="L18" s="133" t="s">
        <v>19</v>
      </c>
      <c r="M18" s="131" t="s">
        <v>19</v>
      </c>
      <c r="N18" s="131" t="s">
        <v>19</v>
      </c>
      <c r="O18" s="134" t="s">
        <v>19</v>
      </c>
      <c r="P18" s="134" t="s">
        <v>19</v>
      </c>
      <c r="Q18" s="135" t="s">
        <v>19</v>
      </c>
      <c r="R18" s="134" t="s">
        <v>19</v>
      </c>
      <c r="S18" s="134" t="s">
        <v>19</v>
      </c>
      <c r="T18" s="134" t="s">
        <v>19</v>
      </c>
      <c r="U18" s="134" t="s">
        <v>19</v>
      </c>
      <c r="V18" s="134" t="s">
        <v>19</v>
      </c>
      <c r="W18" s="132" t="s">
        <v>19</v>
      </c>
      <c r="X18" s="104"/>
    </row>
    <row r="19" spans="1:24" ht="12.75">
      <c r="A19" s="105" t="str">
        <f>IF(COUNTBLANK(C19:IV19)=254,"odstr",IF(AND($A$1="TISK",SUM(J19:W19)=0),"odstr","OK"))</f>
        <v>OK</v>
      </c>
      <c r="B19" s="80" t="s">
        <v>143</v>
      </c>
      <c r="C19" s="106"/>
      <c r="D19" s="136"/>
      <c r="E19" s="472"/>
      <c r="F19" s="128" t="s">
        <v>20</v>
      </c>
      <c r="G19" s="128"/>
      <c r="H19" s="129"/>
      <c r="I19" s="130"/>
      <c r="J19" s="184">
        <v>-19408.782863247863</v>
      </c>
      <c r="K19" s="132">
        <v>-32009.14552410901</v>
      </c>
      <c r="L19" s="133">
        <v>-65921.06686910996</v>
      </c>
      <c r="M19" s="131">
        <v>-66881.59539245667</v>
      </c>
      <c r="N19" s="131">
        <v>-68704.0819</v>
      </c>
      <c r="O19" s="134">
        <v>-70914.78649756097</v>
      </c>
      <c r="P19" s="134">
        <v>-71934.41816888045</v>
      </c>
      <c r="Q19" s="135">
        <v>-70477.92962533452</v>
      </c>
      <c r="R19" s="134">
        <v>-73654.06668137688</v>
      </c>
      <c r="S19" s="134">
        <v>-69762.50950391646</v>
      </c>
      <c r="T19" s="134">
        <v>-72477.2884566866</v>
      </c>
      <c r="U19" s="134">
        <v>-72683.81591343296</v>
      </c>
      <c r="V19" s="134">
        <v>-68987.87436833604</v>
      </c>
      <c r="W19" s="132">
        <v>-70572.97862469155</v>
      </c>
      <c r="X19" s="104"/>
    </row>
    <row r="20" spans="1:24" ht="12.75">
      <c r="A20" s="105" t="str">
        <f>IF(COUNTBLANK(C20:IV20)=254,"odstr",IF(AND($A$1="TISK",SUM(J20:W20)=0),"odstr","OK"))</f>
        <v>OK</v>
      </c>
      <c r="B20" s="80" t="s">
        <v>143</v>
      </c>
      <c r="C20" s="106"/>
      <c r="D20" s="136"/>
      <c r="E20" s="472"/>
      <c r="F20" s="128" t="s">
        <v>21</v>
      </c>
      <c r="G20" s="128"/>
      <c r="H20" s="129"/>
      <c r="I20" s="130"/>
      <c r="J20" s="184">
        <v>1279.0077991452993</v>
      </c>
      <c r="K20" s="132" t="s">
        <v>19</v>
      </c>
      <c r="L20" s="133" t="s">
        <v>19</v>
      </c>
      <c r="M20" s="131" t="s">
        <v>19</v>
      </c>
      <c r="N20" s="131" t="s">
        <v>19</v>
      </c>
      <c r="O20" s="134" t="s">
        <v>19</v>
      </c>
      <c r="P20" s="134" t="s">
        <v>19</v>
      </c>
      <c r="Q20" s="135" t="s">
        <v>19</v>
      </c>
      <c r="R20" s="134" t="s">
        <v>19</v>
      </c>
      <c r="S20" s="134" t="s">
        <v>19</v>
      </c>
      <c r="T20" s="134" t="s">
        <v>19</v>
      </c>
      <c r="U20" s="134" t="s">
        <v>19</v>
      </c>
      <c r="V20" s="134" t="s">
        <v>19</v>
      </c>
      <c r="W20" s="132" t="s">
        <v>19</v>
      </c>
      <c r="X20" s="104"/>
    </row>
    <row r="21" spans="1:24" ht="12.75">
      <c r="A21" s="105" t="str">
        <f>IF(COUNTBLANK(C21:IV21)=254,"odstr",IF(AND($A$1="TISK",SUM(J21:W21)=0),"odstr","OK"))</f>
        <v>OK</v>
      </c>
      <c r="B21" s="80" t="s">
        <v>143</v>
      </c>
      <c r="C21" s="106"/>
      <c r="D21" s="136"/>
      <c r="E21" s="472"/>
      <c r="F21" s="137" t="s">
        <v>22</v>
      </c>
      <c r="G21" s="137"/>
      <c r="H21" s="138"/>
      <c r="I21" s="139"/>
      <c r="J21" s="185">
        <v>1642.267435897436</v>
      </c>
      <c r="K21" s="141">
        <v>1615.8751572327042</v>
      </c>
      <c r="L21" s="142">
        <v>1684.6302931937175</v>
      </c>
      <c r="M21" s="140">
        <v>1726.3952905198778</v>
      </c>
      <c r="N21" s="140">
        <v>1764.98821</v>
      </c>
      <c r="O21" s="143">
        <v>1546.9778341463416</v>
      </c>
      <c r="P21" s="143">
        <v>1333.9887286527514</v>
      </c>
      <c r="Q21" s="144">
        <v>1076.4036306868868</v>
      </c>
      <c r="R21" s="143">
        <v>1008.6109355692852</v>
      </c>
      <c r="S21" s="143">
        <v>951.7205570060921</v>
      </c>
      <c r="T21" s="143">
        <v>816.1170196413323</v>
      </c>
      <c r="U21" s="143">
        <v>852.6936891545688</v>
      </c>
      <c r="V21" s="143">
        <v>878.743095073052</v>
      </c>
      <c r="W21" s="141">
        <v>912.6180083928571</v>
      </c>
      <c r="X21" s="104"/>
    </row>
    <row r="22" spans="1:24" ht="12.75">
      <c r="A22" s="105" t="str">
        <f>IF(COUNTBLANK(C22:IV22)=254,"odstr",IF(AND($A$1="TISK",SUM(J22:W22)=0),"odstr","OK"))</f>
        <v>OK</v>
      </c>
      <c r="B22" s="80" t="s">
        <v>143</v>
      </c>
      <c r="C22" s="106"/>
      <c r="D22" s="136"/>
      <c r="E22" s="146"/>
      <c r="F22" s="147"/>
      <c r="G22" s="148" t="s">
        <v>34</v>
      </c>
      <c r="H22" s="149"/>
      <c r="I22" s="150"/>
      <c r="J22" s="151">
        <v>0</v>
      </c>
      <c r="K22" s="152">
        <v>-1.4779874213836477</v>
      </c>
      <c r="L22" s="153">
        <v>-8.323821989528795</v>
      </c>
      <c r="M22" s="151">
        <v>-3.2273190621814476</v>
      </c>
      <c r="N22" s="151">
        <v>-3</v>
      </c>
      <c r="O22" s="154">
        <v>-3.071219512195122</v>
      </c>
      <c r="P22" s="154">
        <v>-3.0787476280834913</v>
      </c>
      <c r="Q22" s="155">
        <v>-3.010704727921499</v>
      </c>
      <c r="R22" s="154">
        <v>-2.8684907325684024</v>
      </c>
      <c r="S22" s="154">
        <v>-2.845953002610966</v>
      </c>
      <c r="T22" s="154">
        <v>-2.134927412467976</v>
      </c>
      <c r="U22" s="154">
        <v>-2.4765157984628523</v>
      </c>
      <c r="V22" s="154">
        <v>-1.948051948051948</v>
      </c>
      <c r="W22" s="152">
        <v>-1.8668831168831168</v>
      </c>
      <c r="X22" s="104"/>
    </row>
    <row r="23" spans="1:24" ht="13.5" thickBot="1">
      <c r="A23" s="105" t="str">
        <f>IF(COUNTBLANK(C23:IV23)=254,"odstr",IF(AND($A$1="TISK",SUM(J21:W21)=0),"odstr","OK"))</f>
        <v>OK</v>
      </c>
      <c r="B23" s="80" t="s">
        <v>143</v>
      </c>
      <c r="C23" s="106"/>
      <c r="D23" s="186"/>
      <c r="E23" s="187" t="s">
        <v>338</v>
      </c>
      <c r="F23" s="187"/>
      <c r="G23" s="187"/>
      <c r="H23" s="187"/>
      <c r="I23" s="188"/>
      <c r="J23" s="189">
        <v>741368.5897435897</v>
      </c>
      <c r="K23" s="190">
        <v>786958.071278826</v>
      </c>
      <c r="L23" s="191">
        <v>846825.1308900524</v>
      </c>
      <c r="M23" s="192">
        <v>879604.1537920489</v>
      </c>
      <c r="N23" s="192">
        <v>922798.0182299999</v>
      </c>
      <c r="O23" s="193">
        <v>995746.5595414633</v>
      </c>
      <c r="P23" s="193">
        <v>1036313.6402941176</v>
      </c>
      <c r="Q23" s="194">
        <v>966943.4833630689</v>
      </c>
      <c r="R23" s="193">
        <v>1030016.8176787291</v>
      </c>
      <c r="S23" s="193">
        <v>1006782.8404960836</v>
      </c>
      <c r="T23" s="193">
        <v>986785.828121264</v>
      </c>
      <c r="U23" s="193">
        <v>984104.7629393424</v>
      </c>
      <c r="V23" s="193">
        <v>952214.1420454546</v>
      </c>
      <c r="W23" s="190">
        <v>952214.1420454546</v>
      </c>
      <c r="X23" s="104"/>
    </row>
    <row r="24" spans="1:24" ht="13.5">
      <c r="A24" s="105" t="str">
        <f>IF(COUNTBLANK(C24:IV24)=254,"odstr",IF(AND($A$1="TISK",SUM(J23:W23)=0),"odstr","OK"))</f>
        <v>OK</v>
      </c>
      <c r="B24" s="80" t="s">
        <v>143</v>
      </c>
      <c r="C24" s="176"/>
      <c r="D24" s="177" t="str">
        <f>IF(D25="","","Komentáře:")</f>
        <v>Komentáře:</v>
      </c>
      <c r="E24" s="178"/>
      <c r="F24" s="178"/>
      <c r="G24" s="178"/>
      <c r="H24" s="178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9" t="str">
        <f>CONCATENATE("Zdroj: ",KNIHOVNA!H4)</f>
        <v>Zdroj: Státní závěrečný účet ČR, Závěrečný účet – kapitola 333-MŠMT, 700-Obce a DSO; KÚ, 380-OkÚ, MZe-329, 307-MO, ČSÚ</v>
      </c>
      <c r="X24" s="180"/>
    </row>
    <row r="25" spans="1:24" ht="24.75" customHeight="1">
      <c r="A25" s="105" t="s">
        <v>136</v>
      </c>
      <c r="B25" s="105" t="s">
        <v>145</v>
      </c>
      <c r="D25" s="181" t="s">
        <v>26</v>
      </c>
      <c r="E25" s="485" t="str">
        <f>Komentáře!C13</f>
        <v>Vzhledem k transformaci veřejné správy (v roce 2001 a 2002) došlo k podstatným změnám v metodice financování vzdělávání – údaje jednotlivých rozpočtových kapitol nelze v časové řadě srovnávat.</v>
      </c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84">
        <f>IF(KNIHOVNA!H4=""," ","")</f>
      </c>
    </row>
    <row r="26" spans="1:23" ht="63.75" customHeight="1">
      <c r="A26" s="105" t="str">
        <f>IF(COUNTBLANK(D25:E25)=2,"odstr","OK")</f>
        <v>OK</v>
      </c>
      <c r="B26" s="105"/>
      <c r="D26" s="181" t="s">
        <v>27</v>
      </c>
      <c r="E26" s="485" t="str">
        <f>CONCATENATE(Komentáře!C5," ",Komentáře!C6,"
",Komentáře!C19," ",Komentáře!C21)</f>
        <v>Celkové výdaje na školství: údaje z kapitol 333-MŠMT; 700-Obce a DSO; KÚ; 380-Okresní úřady (rozpočtová opatření z MŠMT) a z jiných resortů (Ministerstvo obrany, Ministerstvo zemědělství do r. 2001, data za Ministerstvo vnitra nejsou k dispozici a Ministerstvo spravedlnosti o výdajích na vzdělávání neúčtuje).
Počínaje rokem 2007 byl od celkových výdajů na vzdělávání odečítán rovněž transfer finančních prostředků z kapitoly 307 pro kraje. Údaje nemusí souhlasit s údaji ve starších ročenkách. Meziroční snížení výdajů v roce 2008 je dáno aplikací zákona č. 26/2008 Sb. a z něj vyplývajícím nepřeváděním nevyčerpaných prostředků OSS do rezervních fondů, a tudíž jejich nezahrnutím do čerpání.</v>
      </c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</row>
    <row r="27" spans="1:23" ht="24.75" customHeight="1">
      <c r="A27" s="105" t="str">
        <f>IF(COUNTBLANK(D26:E26)=2,"odstr","OK")</f>
        <v>OK</v>
      </c>
      <c r="B27" s="105"/>
      <c r="D27" s="181" t="s">
        <v>28</v>
      </c>
      <c r="E27" s="485" t="str">
        <f>Komentáře!C14</f>
        <v>Od roku 2001 nejsou z důvodu konsolidace zahrnuty z daných tříd rozpočtové skladby následující položky: 5321; 5323; 5329; 5344; 5345; 5349; 5366; 5367; 5641; 5642; 5649; 6341; 6342; 6349; 6441; 6442; 6449.</v>
      </c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</row>
    <row r="28" spans="1:2" ht="25.5" customHeight="1">
      <c r="A28" s="105" t="str">
        <f>IF(COUNTBLANK(D27:E27)=2,"odstr","OK")</f>
        <v>OK</v>
      </c>
      <c r="B28" s="105"/>
    </row>
    <row r="29" spans="1:2" ht="12.75">
      <c r="A29" s="105" t="s">
        <v>145</v>
      </c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 sheet="1" objects="1" scenarios="1"/>
  <mergeCells count="19">
    <mergeCell ref="E27:W27"/>
    <mergeCell ref="E25:W25"/>
    <mergeCell ref="E26:W26"/>
    <mergeCell ref="D9:I13"/>
    <mergeCell ref="E15:E21"/>
    <mergeCell ref="J9:J13"/>
    <mergeCell ref="K9:K13"/>
    <mergeCell ref="W9:W13"/>
    <mergeCell ref="P9:P13"/>
    <mergeCell ref="L9:L13"/>
    <mergeCell ref="V9:V13"/>
    <mergeCell ref="U9:U13"/>
    <mergeCell ref="M9:M13"/>
    <mergeCell ref="O9:O13"/>
    <mergeCell ref="S9:S13"/>
    <mergeCell ref="T9:T13"/>
    <mergeCell ref="N9:N13"/>
    <mergeCell ref="Q9:Q13"/>
    <mergeCell ref="R9:R13"/>
  </mergeCells>
  <conditionalFormatting sqref="G8">
    <cfRule type="expression" priority="1" dxfId="0" stopIfTrue="1">
      <formula>X8=" "</formula>
    </cfRule>
  </conditionalFormatting>
  <conditionalFormatting sqref="W24">
    <cfRule type="expression" priority="2" dxfId="0" stopIfTrue="1">
      <formula>X25=" "</formula>
    </cfRule>
  </conditionalFormatting>
  <conditionalFormatting sqref="G3">
    <cfRule type="expression" priority="3" dxfId="0" stopIfTrue="1">
      <formula>D1=" ?"</formula>
    </cfRule>
  </conditionalFormatting>
  <conditionalFormatting sqref="C1:E1">
    <cfRule type="cellIs" priority="4" dxfId="1" operator="equal" stopIfTrue="1">
      <formula>"nezadána"</formula>
    </cfRule>
  </conditionalFormatting>
  <conditionalFormatting sqref="B24 A2:A16 B14:B16 A17:B23 A24:A28">
    <cfRule type="cellIs" priority="5" dxfId="2" operator="equal" stopIfTrue="1">
      <formula>"odstr"</formula>
    </cfRule>
  </conditionalFormatting>
  <conditionalFormatting sqref="W1 F1:I1">
    <cfRule type="cellIs" priority="6" dxfId="3" operator="notEqual" stopIfTrue="1">
      <formula>""</formula>
    </cfRule>
  </conditionalFormatting>
  <conditionalFormatting sqref="B1">
    <cfRule type="cellIs" priority="7" dxfId="4" operator="equal" stopIfTrue="1">
      <formula>"FUNKCE"</formula>
    </cfRule>
    <cfRule type="cellIs" priority="8" dxfId="4" operator="equal" stopIfTrue="1">
      <formula>"ZOBAT"</formula>
    </cfRule>
  </conditionalFormatting>
  <conditionalFormatting sqref="B4">
    <cfRule type="expression" priority="9" dxfId="4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W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X200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0.125" style="84" customWidth="1"/>
    <col min="9" max="9" width="1.12109375" style="84" customWidth="1"/>
    <col min="10" max="23" width="9.625" style="84" customWidth="1"/>
    <col min="24" max="47" width="1.75390625" style="84" customWidth="1"/>
    <col min="48" max="16384" width="9.125" style="84" customWidth="1"/>
  </cols>
  <sheetData>
    <row r="1" spans="1:24" s="78" customFormat="1" ht="13.5" hidden="1">
      <c r="A1" s="73" t="str">
        <f>IF(KNIHOVNA!C4="","ŠABLONA",IF(KNIHOVNA!C4="T","TISK","ELEKTRO"))</f>
        <v>ŠABLONA</v>
      </c>
      <c r="B1" s="73" t="s">
        <v>321</v>
      </c>
      <c r="C1" s="74" t="str">
        <f>CONCATENATE(D1,F1,IF(G1&lt;&gt;"",".",""),G1,IF(H1&lt;&gt;"",".",""),H1,IF(I1&lt;&gt;"",".",""),I1,"")</f>
        <v>A3</v>
      </c>
      <c r="D1" s="75" t="str">
        <f>IF(KNIHOVNA!J4=""," ?",KNIHOVNA!J4)</f>
        <v>A</v>
      </c>
      <c r="E1" s="75" t="str">
        <f>CONCATENATE(C1,W1)</f>
        <v>A3</v>
      </c>
      <c r="F1" s="76">
        <v>3</v>
      </c>
      <c r="G1" s="77"/>
      <c r="H1" s="77"/>
      <c r="I1" s="77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0"/>
      <c r="X1" s="81" t="s">
        <v>135</v>
      </c>
    </row>
    <row r="2" spans="1:3" ht="12.75">
      <c r="A2" s="78" t="s">
        <v>136</v>
      </c>
      <c r="B2" s="82"/>
      <c r="C2" s="83"/>
    </row>
    <row r="3" spans="1:23" s="86" customFormat="1" ht="15.75">
      <c r="A3" s="78" t="s">
        <v>136</v>
      </c>
      <c r="B3" s="85" t="s">
        <v>148</v>
      </c>
      <c r="D3" s="87" t="s">
        <v>122</v>
      </c>
      <c r="E3" s="87"/>
      <c r="F3" s="87"/>
      <c r="G3" s="87"/>
      <c r="H3" s="195" t="s">
        <v>327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s="86" customFormat="1" ht="15.75" hidden="1">
      <c r="A4" s="78" t="s">
        <v>136</v>
      </c>
      <c r="B4" s="90">
        <v>12</v>
      </c>
      <c r="D4" s="91" t="s">
        <v>122</v>
      </c>
      <c r="E4" s="87"/>
      <c r="F4" s="87"/>
      <c r="G4" s="87"/>
      <c r="H4" s="91" t="s">
        <v>319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5.75">
      <c r="A5" s="78" t="s">
        <v>316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4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96"/>
      <c r="S8" s="196"/>
      <c r="T8" s="196"/>
      <c r="U8" s="196"/>
      <c r="V8" s="196"/>
      <c r="W8" s="197"/>
      <c r="X8" s="78">
        <f>IF(KNIHOVNA!E4=""," ","")</f>
      </c>
    </row>
    <row r="9" spans="1:24" ht="9" customHeight="1">
      <c r="A9" s="78" t="s">
        <v>136</v>
      </c>
      <c r="C9" s="103"/>
      <c r="D9" s="486" t="s">
        <v>35</v>
      </c>
      <c r="E9" s="487"/>
      <c r="F9" s="487"/>
      <c r="G9" s="487"/>
      <c r="H9" s="487"/>
      <c r="I9" s="488"/>
      <c r="J9" s="496" t="s">
        <v>36</v>
      </c>
      <c r="K9" s="493" t="s">
        <v>65</v>
      </c>
      <c r="L9" s="493" t="s">
        <v>66</v>
      </c>
      <c r="M9" s="493" t="s">
        <v>67</v>
      </c>
      <c r="N9" s="493" t="s">
        <v>68</v>
      </c>
      <c r="O9" s="493" t="s">
        <v>69</v>
      </c>
      <c r="P9" s="499" t="s">
        <v>70</v>
      </c>
      <c r="Q9" s="499" t="s">
        <v>43</v>
      </c>
      <c r="R9" s="499" t="s">
        <v>44</v>
      </c>
      <c r="S9" s="499" t="s">
        <v>71</v>
      </c>
      <c r="T9" s="499" t="s">
        <v>149</v>
      </c>
      <c r="U9" s="499" t="s">
        <v>151</v>
      </c>
      <c r="V9" s="499" t="s">
        <v>323</v>
      </c>
      <c r="W9" s="502" t="s">
        <v>336</v>
      </c>
      <c r="X9" s="104"/>
    </row>
    <row r="10" spans="1:24" ht="9" customHeight="1">
      <c r="A10" s="78" t="s">
        <v>136</v>
      </c>
      <c r="C10" s="103"/>
      <c r="D10" s="489"/>
      <c r="E10" s="490"/>
      <c r="F10" s="490"/>
      <c r="G10" s="490"/>
      <c r="H10" s="490"/>
      <c r="I10" s="491"/>
      <c r="J10" s="497"/>
      <c r="K10" s="494"/>
      <c r="L10" s="494"/>
      <c r="M10" s="494"/>
      <c r="N10" s="494"/>
      <c r="O10" s="494"/>
      <c r="P10" s="505"/>
      <c r="Q10" s="500"/>
      <c r="R10" s="500"/>
      <c r="S10" s="500"/>
      <c r="T10" s="500"/>
      <c r="U10" s="500"/>
      <c r="V10" s="500"/>
      <c r="W10" s="503"/>
      <c r="X10" s="104"/>
    </row>
    <row r="11" spans="1:24" ht="9" customHeight="1">
      <c r="A11" s="78" t="s">
        <v>136</v>
      </c>
      <c r="C11" s="103"/>
      <c r="D11" s="489"/>
      <c r="E11" s="490"/>
      <c r="F11" s="490"/>
      <c r="G11" s="490"/>
      <c r="H11" s="490"/>
      <c r="I11" s="491"/>
      <c r="J11" s="497"/>
      <c r="K11" s="494"/>
      <c r="L11" s="494"/>
      <c r="M11" s="494"/>
      <c r="N11" s="494"/>
      <c r="O11" s="494"/>
      <c r="P11" s="505"/>
      <c r="Q11" s="500"/>
      <c r="R11" s="500"/>
      <c r="S11" s="500"/>
      <c r="T11" s="500"/>
      <c r="U11" s="500"/>
      <c r="V11" s="500"/>
      <c r="W11" s="503"/>
      <c r="X11" s="104"/>
    </row>
    <row r="12" spans="1:24" ht="9" customHeight="1">
      <c r="A12" s="78" t="s">
        <v>136</v>
      </c>
      <c r="C12" s="103"/>
      <c r="D12" s="489"/>
      <c r="E12" s="490"/>
      <c r="F12" s="490"/>
      <c r="G12" s="490"/>
      <c r="H12" s="490"/>
      <c r="I12" s="491"/>
      <c r="J12" s="497"/>
      <c r="K12" s="494"/>
      <c r="L12" s="494"/>
      <c r="M12" s="494"/>
      <c r="N12" s="494"/>
      <c r="O12" s="494"/>
      <c r="P12" s="505"/>
      <c r="Q12" s="500"/>
      <c r="R12" s="500"/>
      <c r="S12" s="500"/>
      <c r="T12" s="500"/>
      <c r="U12" s="500"/>
      <c r="V12" s="500"/>
      <c r="W12" s="503"/>
      <c r="X12" s="104"/>
    </row>
    <row r="13" spans="1:24" ht="6" customHeight="1" thickBot="1">
      <c r="A13" s="78" t="s">
        <v>136</v>
      </c>
      <c r="C13" s="103"/>
      <c r="D13" s="492"/>
      <c r="E13" s="466"/>
      <c r="F13" s="466"/>
      <c r="G13" s="466"/>
      <c r="H13" s="466"/>
      <c r="I13" s="467"/>
      <c r="J13" s="498"/>
      <c r="K13" s="495"/>
      <c r="L13" s="495"/>
      <c r="M13" s="495"/>
      <c r="N13" s="495"/>
      <c r="O13" s="495"/>
      <c r="P13" s="506"/>
      <c r="Q13" s="501"/>
      <c r="R13" s="501"/>
      <c r="S13" s="501"/>
      <c r="T13" s="501"/>
      <c r="U13" s="501"/>
      <c r="V13" s="501"/>
      <c r="W13" s="504"/>
      <c r="X13" s="104"/>
    </row>
    <row r="14" spans="1:24" ht="14.25" thickBot="1" thickTop="1">
      <c r="A14" s="105" t="str">
        <f>IF(COUNTBLANK(C14:IV14)=254,"odstr",IF(AND($A$1="TISK",SUM(J14:W14)=0),"odstr","OK"))</f>
        <v>OK</v>
      </c>
      <c r="B14" s="80" t="s">
        <v>143</v>
      </c>
      <c r="C14" s="106"/>
      <c r="D14" s="198"/>
      <c r="E14" s="199" t="s">
        <v>45</v>
      </c>
      <c r="F14" s="199"/>
      <c r="G14" s="199"/>
      <c r="H14" s="200"/>
      <c r="I14" s="201"/>
      <c r="J14" s="202">
        <v>10224.192</v>
      </c>
      <c r="K14" s="203">
        <v>10200.774</v>
      </c>
      <c r="L14" s="203">
        <v>10201.651</v>
      </c>
      <c r="M14" s="203">
        <v>10206.922999999999</v>
      </c>
      <c r="N14" s="204">
        <v>10234.092</v>
      </c>
      <c r="O14" s="204">
        <v>10266.645999999999</v>
      </c>
      <c r="P14" s="204">
        <v>10322.689</v>
      </c>
      <c r="Q14" s="204">
        <v>10429.692000000001</v>
      </c>
      <c r="R14" s="204">
        <v>10491.491999999998</v>
      </c>
      <c r="S14" s="204">
        <v>10517.247</v>
      </c>
      <c r="T14" s="204">
        <v>10496.671999999999</v>
      </c>
      <c r="U14" s="204">
        <v>10509.286</v>
      </c>
      <c r="V14" s="204">
        <v>10512.419</v>
      </c>
      <c r="W14" s="205">
        <v>10538.275</v>
      </c>
      <c r="X14" s="104"/>
    </row>
    <row r="15" spans="1:24" ht="13.5" thickBot="1">
      <c r="A15" s="105" t="s">
        <v>136</v>
      </c>
      <c r="B15" s="80" t="s">
        <v>143</v>
      </c>
      <c r="C15" s="106"/>
      <c r="D15" s="206" t="s">
        <v>46</v>
      </c>
      <c r="E15" s="207"/>
      <c r="F15" s="207"/>
      <c r="G15" s="207"/>
      <c r="H15" s="207"/>
      <c r="I15" s="207"/>
      <c r="J15" s="15"/>
      <c r="K15" s="15"/>
      <c r="L15" s="15"/>
      <c r="M15" s="15"/>
      <c r="N15" s="15"/>
      <c r="O15" s="16"/>
      <c r="P15" s="16"/>
      <c r="Q15" s="17"/>
      <c r="R15" s="17"/>
      <c r="S15" s="17"/>
      <c r="T15" s="17"/>
      <c r="U15" s="17"/>
      <c r="V15" s="17"/>
      <c r="W15" s="28"/>
      <c r="X15" s="104"/>
    </row>
    <row r="16" spans="1:24" ht="12.75">
      <c r="A16" s="105" t="str">
        <f>IF(COUNTBLANK(C16:IV16)=254,"odstr",IF(AND($A$1="TISK",SUM(J16:W16)=0),"odstr","OK"))</f>
        <v>OK</v>
      </c>
      <c r="B16" s="80" t="s">
        <v>143</v>
      </c>
      <c r="C16" s="106"/>
      <c r="D16" s="208"/>
      <c r="E16" s="209" t="s">
        <v>47</v>
      </c>
      <c r="F16" s="209"/>
      <c r="G16" s="209"/>
      <c r="H16" s="210"/>
      <c r="I16" s="211"/>
      <c r="J16" s="18">
        <v>250648.55980795354</v>
      </c>
      <c r="K16" s="19">
        <v>262199.1233214264</v>
      </c>
      <c r="L16" s="19">
        <v>274579.37935732165</v>
      </c>
      <c r="M16" s="19">
        <v>299567.2642969875</v>
      </c>
      <c r="N16" s="20">
        <v>318344.998266578</v>
      </c>
      <c r="O16" s="20">
        <v>341604.356476302</v>
      </c>
      <c r="P16" s="20">
        <v>371203.56914753513</v>
      </c>
      <c r="Q16" s="21">
        <v>384991.80992113665</v>
      </c>
      <c r="R16" s="21">
        <v>373810.22641965514</v>
      </c>
      <c r="S16" s="21">
        <v>375920.7138522087</v>
      </c>
      <c r="T16" s="21">
        <v>383208.1253944108</v>
      </c>
      <c r="U16" s="21">
        <v>385152.2358417118</v>
      </c>
      <c r="V16" s="21">
        <v>388707.87018668116</v>
      </c>
      <c r="W16" s="212">
        <v>404823.46494089405</v>
      </c>
      <c r="X16" s="104"/>
    </row>
    <row r="17" spans="1:24" ht="13.5" thickBot="1">
      <c r="A17" s="105" t="str">
        <f>IF(COUNTBLANK(C17:IV17)=254,"odstr",IF(AND($A$1="TISK",SUM(J17:W17)=0),"odstr","OK"))</f>
        <v>OK</v>
      </c>
      <c r="B17" s="80" t="s">
        <v>143</v>
      </c>
      <c r="C17" s="106"/>
      <c r="D17" s="213"/>
      <c r="E17" s="214" t="s">
        <v>48</v>
      </c>
      <c r="F17" s="214"/>
      <c r="G17" s="214"/>
      <c r="H17" s="215"/>
      <c r="I17" s="216"/>
      <c r="J17" s="22">
        <v>9578.804012092105</v>
      </c>
      <c r="K17" s="23">
        <v>10639.516132795412</v>
      </c>
      <c r="L17" s="23">
        <v>11355.872219114335</v>
      </c>
      <c r="M17" s="23">
        <v>12054.413210523875</v>
      </c>
      <c r="N17" s="24">
        <v>12733.534415168435</v>
      </c>
      <c r="O17" s="24">
        <v>13912.132912735087</v>
      </c>
      <c r="P17" s="24">
        <v>14820.534535139048</v>
      </c>
      <c r="Q17" s="25">
        <v>14478.184043210485</v>
      </c>
      <c r="R17" s="25">
        <v>15626.281770028516</v>
      </c>
      <c r="S17" s="25">
        <v>15495.030102459323</v>
      </c>
      <c r="T17" s="25">
        <v>16550.1950431775</v>
      </c>
      <c r="U17" s="25">
        <v>16306.51880198046</v>
      </c>
      <c r="V17" s="25">
        <v>16438.19317450056</v>
      </c>
      <c r="W17" s="26">
        <v>16958.437644094505</v>
      </c>
      <c r="X17" s="104"/>
    </row>
    <row r="18" spans="1:24" ht="13.5" customHeight="1" thickBot="1">
      <c r="A18" s="105" t="s">
        <v>136</v>
      </c>
      <c r="B18" s="80" t="s">
        <v>143</v>
      </c>
      <c r="C18" s="106"/>
      <c r="D18" s="206" t="s">
        <v>324</v>
      </c>
      <c r="E18" s="207"/>
      <c r="F18" s="207"/>
      <c r="G18" s="207"/>
      <c r="H18" s="207"/>
      <c r="I18" s="207"/>
      <c r="J18" s="15"/>
      <c r="K18" s="15"/>
      <c r="L18" s="15"/>
      <c r="M18" s="15"/>
      <c r="N18" s="15"/>
      <c r="O18" s="16"/>
      <c r="P18" s="16"/>
      <c r="Q18" s="17"/>
      <c r="R18" s="27"/>
      <c r="S18" s="27"/>
      <c r="T18" s="27"/>
      <c r="U18" s="27"/>
      <c r="V18" s="27"/>
      <c r="W18" s="28"/>
      <c r="X18" s="104"/>
    </row>
    <row r="19" spans="1:24" ht="12.75">
      <c r="A19" s="105" t="str">
        <f>IF(COUNTBLANK(C19:IV19)=254,"odstr",IF(AND($A$1="TISK",SUM(J19:W19)=0),"odstr","OK"))</f>
        <v>OK</v>
      </c>
      <c r="B19" s="80" t="s">
        <v>143</v>
      </c>
      <c r="C19" s="106"/>
      <c r="D19" s="217"/>
      <c r="E19" s="128" t="s">
        <v>47</v>
      </c>
      <c r="F19" s="128"/>
      <c r="G19" s="128"/>
      <c r="H19" s="129"/>
      <c r="I19" s="130"/>
      <c r="J19" s="18">
        <v>267786.92287174525</v>
      </c>
      <c r="K19" s="29">
        <v>274841.84834531066</v>
      </c>
      <c r="L19" s="29">
        <v>287517.6747197085</v>
      </c>
      <c r="M19" s="29">
        <v>305369.28062893735</v>
      </c>
      <c r="N19" s="30">
        <v>318344.998266578</v>
      </c>
      <c r="O19" s="30">
        <v>333272.5429037093</v>
      </c>
      <c r="P19" s="30">
        <v>352185.54947583977</v>
      </c>
      <c r="Q19" s="21">
        <v>343436.0481009248</v>
      </c>
      <c r="R19" s="21">
        <v>329929.59083817754</v>
      </c>
      <c r="S19" s="21">
        <v>327172.0747190676</v>
      </c>
      <c r="T19" s="21">
        <v>327248.6126339973</v>
      </c>
      <c r="U19" s="21">
        <v>318307.6329270346</v>
      </c>
      <c r="V19" s="21">
        <v>316795.330225494</v>
      </c>
      <c r="W19" s="212">
        <v>328590.47478968673</v>
      </c>
      <c r="X19" s="104"/>
    </row>
    <row r="20" spans="1:24" ht="13.5" thickBot="1">
      <c r="A20" s="105" t="str">
        <f>IF(COUNTBLANK(C20:IV20)=254,"odstr",IF(AND($A$1="TISK",SUM(J20:W20)=0),"odstr","OK"))</f>
        <v>OK</v>
      </c>
      <c r="B20" s="80" t="s">
        <v>143</v>
      </c>
      <c r="C20" s="106"/>
      <c r="D20" s="167"/>
      <c r="E20" s="168" t="s">
        <v>48</v>
      </c>
      <c r="F20" s="168"/>
      <c r="G20" s="168"/>
      <c r="H20" s="169"/>
      <c r="I20" s="170"/>
      <c r="J20" s="22">
        <v>10233.764970183873</v>
      </c>
      <c r="K20" s="31">
        <v>11152.532633957455</v>
      </c>
      <c r="L20" s="31">
        <v>11890.965674465273</v>
      </c>
      <c r="M20" s="31">
        <v>12287.882987282237</v>
      </c>
      <c r="N20" s="25">
        <v>12733.534415168435</v>
      </c>
      <c r="O20" s="25">
        <v>13572.81259779033</v>
      </c>
      <c r="P20" s="25">
        <v>14061.228211706875</v>
      </c>
      <c r="Q20" s="25">
        <v>12915.418414995975</v>
      </c>
      <c r="R20" s="25">
        <v>13791.9521359475</v>
      </c>
      <c r="S20" s="25">
        <v>13485.665885517252</v>
      </c>
      <c r="T20" s="25">
        <v>14133.386031748507</v>
      </c>
      <c r="U20" s="25">
        <v>13476.461819818562</v>
      </c>
      <c r="V20" s="25">
        <v>13397.060451915699</v>
      </c>
      <c r="W20" s="26">
        <v>13764.965620206578</v>
      </c>
      <c r="X20" s="104"/>
    </row>
    <row r="21" spans="1:24" ht="13.5">
      <c r="A21" s="105" t="s">
        <v>136</v>
      </c>
      <c r="B21" s="105" t="s">
        <v>145</v>
      </c>
      <c r="D21" s="177" t="str">
        <f>IF(D22="","","Komentáře:")</f>
        <v>Komentáře:</v>
      </c>
      <c r="E21" s="178"/>
      <c r="F21" s="178"/>
      <c r="G21" s="178"/>
      <c r="H21" s="178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9" t="str">
        <f>CONCATENATE("Zdroj: ",KNIHOVNA!H5)</f>
        <v>Zdroj: Závěrečný účet – kapitola 333-MŠMT, 700-Obce a DSO; KÚ, 380-OkÚ, 307-MO, ČSÚ</v>
      </c>
      <c r="X21" s="84">
        <f>IF(KNIHOVNA!H4=""," ","")</f>
      </c>
    </row>
    <row r="22" spans="1:23" ht="12.75">
      <c r="A22" s="105" t="str">
        <f>IF(COUNTBLANK(D22:E22)=2,"odstr","OK")</f>
        <v>OK</v>
      </c>
      <c r="B22" s="105"/>
      <c r="D22" s="181" t="s">
        <v>26</v>
      </c>
      <c r="E22" s="485" t="str">
        <f>Komentáře!C7</f>
        <v>ČSÚ – předběžný údaj.</v>
      </c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</row>
    <row r="23" spans="1:23" ht="12.75">
      <c r="A23" s="105" t="str">
        <f>IF(COUNTBLANK(D23:E23)=2,"odstr","OK")</f>
        <v>odstr</v>
      </c>
      <c r="B23" s="105"/>
      <c r="D23" s="181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5"/>
      <c r="V23" s="485"/>
      <c r="W23" s="485"/>
    </row>
    <row r="24" spans="1:2" ht="12.75">
      <c r="A24" s="105" t="s">
        <v>145</v>
      </c>
      <c r="B24" s="105"/>
    </row>
    <row r="25" spans="1:2" ht="12.75">
      <c r="A25" s="105"/>
      <c r="B25" s="105"/>
    </row>
    <row r="26" spans="1:2" ht="12.75">
      <c r="A26" s="105"/>
      <c r="B26" s="105"/>
    </row>
    <row r="27" spans="1:2" ht="12.75">
      <c r="A27" s="105"/>
      <c r="B27" s="105"/>
    </row>
    <row r="28" spans="1:2" ht="12.75">
      <c r="A28" s="105"/>
      <c r="B28" s="105"/>
    </row>
    <row r="29" spans="1:2" ht="12.75">
      <c r="A29" s="105"/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 sheet="1" objects="1" scenarios="1"/>
  <mergeCells count="17">
    <mergeCell ref="M9:M13"/>
    <mergeCell ref="W9:W13"/>
    <mergeCell ref="O9:O13"/>
    <mergeCell ref="P9:P13"/>
    <mergeCell ref="Q9:Q13"/>
    <mergeCell ref="S9:S13"/>
    <mergeCell ref="R9:R13"/>
    <mergeCell ref="E23:W23"/>
    <mergeCell ref="E22:W22"/>
    <mergeCell ref="D9:I13"/>
    <mergeCell ref="N9:N13"/>
    <mergeCell ref="J9:J13"/>
    <mergeCell ref="K9:K13"/>
    <mergeCell ref="L9:L13"/>
    <mergeCell ref="V9:V13"/>
    <mergeCell ref="U9:U13"/>
    <mergeCell ref="T9:T13"/>
  </mergeCells>
  <conditionalFormatting sqref="C1:E1">
    <cfRule type="cellIs" priority="1" dxfId="1" operator="equal" stopIfTrue="1">
      <formula>"nezadána"</formula>
    </cfRule>
  </conditionalFormatting>
  <conditionalFormatting sqref="B14:B20 A2:A23">
    <cfRule type="cellIs" priority="2" dxfId="2" operator="equal" stopIfTrue="1">
      <formula>"odstr"</formula>
    </cfRule>
  </conditionalFormatting>
  <conditionalFormatting sqref="B1">
    <cfRule type="cellIs" priority="3" dxfId="4" operator="equal" stopIfTrue="1">
      <formula>"FUNKCE"</formula>
    </cfRule>
  </conditionalFormatting>
  <conditionalFormatting sqref="G8">
    <cfRule type="expression" priority="4" dxfId="0" stopIfTrue="1">
      <formula>X8=" "</formula>
    </cfRule>
  </conditionalFormatting>
  <conditionalFormatting sqref="W21">
    <cfRule type="expression" priority="5" dxfId="0" stopIfTrue="1">
      <formula>X21=" "</formula>
    </cfRule>
  </conditionalFormatting>
  <conditionalFormatting sqref="W1 F1:I1">
    <cfRule type="cellIs" priority="6" dxfId="3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4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W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Y200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0.625" style="84" customWidth="1"/>
    <col min="9" max="9" width="1.12109375" style="84" customWidth="1"/>
    <col min="10" max="14" width="9.875" style="84" bestFit="1" customWidth="1"/>
    <col min="15" max="15" width="10.875" style="84" bestFit="1" customWidth="1"/>
    <col min="16" max="22" width="10.875" style="84" customWidth="1"/>
    <col min="23" max="23" width="10.125" style="84" customWidth="1"/>
    <col min="24" max="47" width="1.75390625" style="84" customWidth="1"/>
    <col min="48" max="16384" width="9.125" style="84" customWidth="1"/>
  </cols>
  <sheetData>
    <row r="1" spans="1:24" s="78" customFormat="1" ht="13.5" hidden="1">
      <c r="A1" s="73" t="str">
        <f>IF(KNIHOVNA!C4="","ŠABLONA",IF(KNIHOVNA!C4="T","TISK","ELEKTRO"))</f>
        <v>ŠABLONA</v>
      </c>
      <c r="B1" s="73" t="s">
        <v>321</v>
      </c>
      <c r="C1" s="74" t="str">
        <f>CONCATENATE(D1,F1,IF(G1&lt;&gt;"",".",""),G1,IF(H1&lt;&gt;"",".",""),H1,IF(I1&lt;&gt;"",".",""),I1,"")</f>
        <v>A4</v>
      </c>
      <c r="D1" s="75" t="str">
        <f>IF(KNIHOVNA!J4=""," ?",KNIHOVNA!J4)</f>
        <v>A</v>
      </c>
      <c r="E1" s="75" t="str">
        <f>CONCATENATE(C1,W1)</f>
        <v>A4</v>
      </c>
      <c r="F1" s="76">
        <v>4</v>
      </c>
      <c r="G1" s="77"/>
      <c r="H1" s="77"/>
      <c r="I1" s="77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0"/>
      <c r="X1" s="81" t="s">
        <v>135</v>
      </c>
    </row>
    <row r="2" spans="1:3" ht="12.75">
      <c r="A2" s="78" t="s">
        <v>136</v>
      </c>
      <c r="B2" s="82"/>
      <c r="C2" s="83"/>
    </row>
    <row r="3" spans="1:23" s="86" customFormat="1" ht="15.75">
      <c r="A3" s="78" t="s">
        <v>136</v>
      </c>
      <c r="B3" s="85" t="s">
        <v>148</v>
      </c>
      <c r="D3" s="87" t="s">
        <v>124</v>
      </c>
      <c r="E3" s="87"/>
      <c r="F3" s="87"/>
      <c r="G3" s="87"/>
      <c r="H3" s="195" t="s">
        <v>328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s="86" customFormat="1" ht="15.75" hidden="1">
      <c r="A4" s="78" t="s">
        <v>136</v>
      </c>
      <c r="B4" s="90">
        <v>12</v>
      </c>
      <c r="D4" s="91" t="s">
        <v>124</v>
      </c>
      <c r="E4" s="87"/>
      <c r="F4" s="87"/>
      <c r="G4" s="87"/>
      <c r="H4" s="91" t="s">
        <v>49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5.75">
      <c r="A5" s="78" t="s">
        <v>143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218"/>
    </row>
    <row r="7" spans="1:23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4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97"/>
      <c r="X8" s="78">
        <f>IF(KNIHOVNA!E4=""," ","")</f>
      </c>
    </row>
    <row r="9" spans="1:24" ht="9" customHeight="1">
      <c r="A9" s="78" t="s">
        <v>136</v>
      </c>
      <c r="C9" s="103"/>
      <c r="D9" s="486" t="s">
        <v>35</v>
      </c>
      <c r="E9" s="487"/>
      <c r="F9" s="487"/>
      <c r="G9" s="487"/>
      <c r="H9" s="487"/>
      <c r="I9" s="488"/>
      <c r="J9" s="507" t="s">
        <v>335</v>
      </c>
      <c r="K9" s="473" t="s">
        <v>37</v>
      </c>
      <c r="L9" s="473" t="s">
        <v>38</v>
      </c>
      <c r="M9" s="473" t="s">
        <v>39</v>
      </c>
      <c r="N9" s="473" t="s">
        <v>40</v>
      </c>
      <c r="O9" s="473" t="s">
        <v>41</v>
      </c>
      <c r="P9" s="473" t="s">
        <v>42</v>
      </c>
      <c r="Q9" s="468" t="s">
        <v>50</v>
      </c>
      <c r="R9" s="468" t="s">
        <v>51</v>
      </c>
      <c r="S9" s="473" t="s">
        <v>52</v>
      </c>
      <c r="T9" s="473" t="s">
        <v>141</v>
      </c>
      <c r="U9" s="473" t="s">
        <v>142</v>
      </c>
      <c r="V9" s="473" t="s">
        <v>322</v>
      </c>
      <c r="W9" s="479" t="s">
        <v>334</v>
      </c>
      <c r="X9" s="104"/>
    </row>
    <row r="10" spans="1:24" ht="9" customHeight="1">
      <c r="A10" s="78" t="s">
        <v>136</v>
      </c>
      <c r="C10" s="103"/>
      <c r="D10" s="489"/>
      <c r="E10" s="490"/>
      <c r="F10" s="490"/>
      <c r="G10" s="490"/>
      <c r="H10" s="490"/>
      <c r="I10" s="491"/>
      <c r="J10" s="508"/>
      <c r="K10" s="474"/>
      <c r="L10" s="474"/>
      <c r="M10" s="474"/>
      <c r="N10" s="474"/>
      <c r="O10" s="474"/>
      <c r="P10" s="474"/>
      <c r="Q10" s="469"/>
      <c r="R10" s="469"/>
      <c r="S10" s="474"/>
      <c r="T10" s="474"/>
      <c r="U10" s="474"/>
      <c r="V10" s="474"/>
      <c r="W10" s="480"/>
      <c r="X10" s="104"/>
    </row>
    <row r="11" spans="1:24" ht="9" customHeight="1">
      <c r="A11" s="78" t="s">
        <v>136</v>
      </c>
      <c r="C11" s="103"/>
      <c r="D11" s="489"/>
      <c r="E11" s="490"/>
      <c r="F11" s="490"/>
      <c r="G11" s="490"/>
      <c r="H11" s="490"/>
      <c r="I11" s="491"/>
      <c r="J11" s="508"/>
      <c r="K11" s="474"/>
      <c r="L11" s="474"/>
      <c r="M11" s="474"/>
      <c r="N11" s="474"/>
      <c r="O11" s="474"/>
      <c r="P11" s="474"/>
      <c r="Q11" s="469"/>
      <c r="R11" s="469"/>
      <c r="S11" s="474"/>
      <c r="T11" s="474"/>
      <c r="U11" s="474"/>
      <c r="V11" s="474"/>
      <c r="W11" s="480"/>
      <c r="X11" s="104"/>
    </row>
    <row r="12" spans="1:24" ht="9" customHeight="1">
      <c r="A12" s="78" t="s">
        <v>136</v>
      </c>
      <c r="C12" s="103"/>
      <c r="D12" s="489"/>
      <c r="E12" s="490"/>
      <c r="F12" s="490"/>
      <c r="G12" s="490"/>
      <c r="H12" s="490"/>
      <c r="I12" s="491"/>
      <c r="J12" s="508"/>
      <c r="K12" s="474"/>
      <c r="L12" s="474"/>
      <c r="M12" s="474"/>
      <c r="N12" s="474"/>
      <c r="O12" s="474"/>
      <c r="P12" s="474"/>
      <c r="Q12" s="469"/>
      <c r="R12" s="469"/>
      <c r="S12" s="474"/>
      <c r="T12" s="474"/>
      <c r="U12" s="474"/>
      <c r="V12" s="474"/>
      <c r="W12" s="480"/>
      <c r="X12" s="104"/>
    </row>
    <row r="13" spans="1:24" ht="6" customHeight="1" thickBot="1">
      <c r="A13" s="78" t="s">
        <v>136</v>
      </c>
      <c r="C13" s="103"/>
      <c r="D13" s="492"/>
      <c r="E13" s="466"/>
      <c r="F13" s="466"/>
      <c r="G13" s="466"/>
      <c r="H13" s="466"/>
      <c r="I13" s="467"/>
      <c r="J13" s="509"/>
      <c r="K13" s="475"/>
      <c r="L13" s="475"/>
      <c r="M13" s="475"/>
      <c r="N13" s="475"/>
      <c r="O13" s="475"/>
      <c r="P13" s="475"/>
      <c r="Q13" s="470"/>
      <c r="R13" s="470"/>
      <c r="S13" s="475"/>
      <c r="T13" s="475"/>
      <c r="U13" s="475"/>
      <c r="V13" s="475"/>
      <c r="W13" s="481"/>
      <c r="X13" s="104"/>
    </row>
    <row r="14" spans="1:24" ht="14.25" thickBot="1" thickTop="1">
      <c r="A14" s="105" t="str">
        <f>IF(COUNTBLANK(C14:IV14)=254,"odstr",IF(AND($A$1="TISK",SUM(J14:W14)=0),"odstr","OK"))</f>
        <v>OK</v>
      </c>
      <c r="B14" s="80" t="s">
        <v>143</v>
      </c>
      <c r="C14" s="106"/>
      <c r="D14" s="198"/>
      <c r="E14" s="199" t="s">
        <v>53</v>
      </c>
      <c r="F14" s="199"/>
      <c r="G14" s="199"/>
      <c r="H14" s="200"/>
      <c r="I14" s="201"/>
      <c r="J14" s="202" t="s">
        <v>54</v>
      </c>
      <c r="K14" s="203" t="s">
        <v>55</v>
      </c>
      <c r="L14" s="203" t="s">
        <v>56</v>
      </c>
      <c r="M14" s="203" t="s">
        <v>57</v>
      </c>
      <c r="N14" s="204" t="s">
        <v>58</v>
      </c>
      <c r="O14" s="204" t="s">
        <v>59</v>
      </c>
      <c r="P14" s="204" t="s">
        <v>60</v>
      </c>
      <c r="Q14" s="204" t="s">
        <v>61</v>
      </c>
      <c r="R14" s="204" t="s">
        <v>62</v>
      </c>
      <c r="S14" s="219">
        <v>5268.9</v>
      </c>
      <c r="T14" s="219">
        <v>5223</v>
      </c>
      <c r="U14" s="219">
        <v>5257</v>
      </c>
      <c r="V14" s="219">
        <v>5306</v>
      </c>
      <c r="W14" s="220">
        <v>5297</v>
      </c>
      <c r="X14" s="104"/>
    </row>
    <row r="15" spans="1:24" ht="13.5" thickBot="1">
      <c r="A15" s="105" t="s">
        <v>136</v>
      </c>
      <c r="B15" s="80" t="s">
        <v>143</v>
      </c>
      <c r="C15" s="106"/>
      <c r="D15" s="206" t="s">
        <v>46</v>
      </c>
      <c r="E15" s="207"/>
      <c r="F15" s="207"/>
      <c r="G15" s="207"/>
      <c r="H15" s="207"/>
      <c r="I15" s="207"/>
      <c r="J15" s="15"/>
      <c r="K15" s="15"/>
      <c r="L15" s="15"/>
      <c r="M15" s="15"/>
      <c r="N15" s="15"/>
      <c r="O15" s="16"/>
      <c r="P15" s="32"/>
      <c r="Q15" s="32"/>
      <c r="R15" s="15"/>
      <c r="S15" s="15"/>
      <c r="T15" s="15"/>
      <c r="U15" s="15"/>
      <c r="V15" s="15"/>
      <c r="W15" s="33"/>
      <c r="X15" s="104"/>
    </row>
    <row r="16" spans="1:25" ht="12.75">
      <c r="A16" s="105" t="str">
        <f>IF(COUNTBLANK(C16:IV16)=254,"odstr",IF(AND($A$1="TISK",SUM(J16:W16)=0),"odstr","OK"))</f>
        <v>OK</v>
      </c>
      <c r="B16" s="80" t="s">
        <v>143</v>
      </c>
      <c r="C16" s="106"/>
      <c r="D16" s="217"/>
      <c r="E16" s="128" t="s">
        <v>63</v>
      </c>
      <c r="F16" s="128"/>
      <c r="G16" s="128"/>
      <c r="H16" s="129"/>
      <c r="I16" s="130"/>
      <c r="J16" s="18">
        <v>497994.36455499416</v>
      </c>
      <c r="K16" s="29">
        <v>520447.9383549649</v>
      </c>
      <c r="L16" s="29">
        <v>545790.9709097286</v>
      </c>
      <c r="M16" s="29">
        <v>595744.7637603506</v>
      </c>
      <c r="N16" s="30">
        <v>629657.1450659039</v>
      </c>
      <c r="O16" s="30">
        <v>674526.0991652883</v>
      </c>
      <c r="P16" s="30">
        <v>737129.2537945097</v>
      </c>
      <c r="Q16" s="30">
        <v>767415.0947002274</v>
      </c>
      <c r="R16" s="30">
        <v>741856.9942305874</v>
      </c>
      <c r="S16" s="30">
        <v>750375.0308413521</v>
      </c>
      <c r="T16" s="30">
        <v>770134.02259238</v>
      </c>
      <c r="U16" s="30">
        <v>769959.102149515</v>
      </c>
      <c r="V16" s="30">
        <v>770120.6181681117</v>
      </c>
      <c r="W16" s="34">
        <v>805388.1442325845</v>
      </c>
      <c r="X16" s="104"/>
      <c r="Y16" s="180"/>
    </row>
    <row r="17" spans="1:25" ht="13.5" thickBot="1">
      <c r="A17" s="105" t="str">
        <f>IF(COUNTBLANK(C17:IV17)=254,"odstr",IF(AND($A$1="TISK",SUM(J17:W17)=0),"odstr","OK"))</f>
        <v>OK</v>
      </c>
      <c r="B17" s="80" t="s">
        <v>143</v>
      </c>
      <c r="C17" s="106"/>
      <c r="D17" s="213"/>
      <c r="E17" s="214" t="s">
        <v>64</v>
      </c>
      <c r="F17" s="214"/>
      <c r="G17" s="214"/>
      <c r="H17" s="215"/>
      <c r="I17" s="216"/>
      <c r="J17" s="22">
        <v>19031.389691022152</v>
      </c>
      <c r="K17" s="23">
        <v>21118.736654277986</v>
      </c>
      <c r="L17" s="23">
        <v>22572.461699433</v>
      </c>
      <c r="M17" s="23">
        <v>23972.424247442763</v>
      </c>
      <c r="N17" s="24">
        <v>25185.760637393214</v>
      </c>
      <c r="O17" s="24">
        <v>27470.658868330964</v>
      </c>
      <c r="P17" s="24">
        <v>29430.346232422133</v>
      </c>
      <c r="Q17" s="24">
        <v>28859.77491542917</v>
      </c>
      <c r="R17" s="24">
        <v>31011.635331504775</v>
      </c>
      <c r="S17" s="24">
        <v>30929.61697128433</v>
      </c>
      <c r="T17" s="24">
        <v>33260.95517983152</v>
      </c>
      <c r="U17" s="24">
        <v>32598.41539935134</v>
      </c>
      <c r="V17" s="24">
        <v>32567.88056036375</v>
      </c>
      <c r="W17" s="35">
        <v>33738.470731323396</v>
      </c>
      <c r="X17" s="104"/>
      <c r="Y17" s="180"/>
    </row>
    <row r="18" spans="1:24" ht="13.5" thickBot="1">
      <c r="A18" s="105" t="s">
        <v>136</v>
      </c>
      <c r="B18" s="80" t="s">
        <v>143</v>
      </c>
      <c r="C18" s="106"/>
      <c r="D18" s="206" t="s">
        <v>324</v>
      </c>
      <c r="E18" s="207"/>
      <c r="F18" s="207"/>
      <c r="G18" s="207"/>
      <c r="H18" s="207"/>
      <c r="I18" s="207"/>
      <c r="J18" s="15"/>
      <c r="K18" s="15"/>
      <c r="L18" s="15"/>
      <c r="M18" s="15"/>
      <c r="N18" s="15"/>
      <c r="O18" s="16"/>
      <c r="P18" s="32"/>
      <c r="Q18" s="32"/>
      <c r="R18" s="15"/>
      <c r="S18" s="15"/>
      <c r="T18" s="15"/>
      <c r="U18" s="15"/>
      <c r="V18" s="15"/>
      <c r="W18" s="33"/>
      <c r="X18" s="104"/>
    </row>
    <row r="19" spans="1:24" ht="12.75">
      <c r="A19" s="105" t="str">
        <f>IF(COUNTBLANK(C19:IV19)=254,"odstr",IF(AND($A$1="TISK",SUM(J19:W19)=0),"odstr","OK"))</f>
        <v>OK</v>
      </c>
      <c r="B19" s="80" t="s">
        <v>143</v>
      </c>
      <c r="C19" s="106"/>
      <c r="D19" s="217"/>
      <c r="E19" s="128" t="s">
        <v>63</v>
      </c>
      <c r="F19" s="128"/>
      <c r="G19" s="128"/>
      <c r="H19" s="129"/>
      <c r="I19" s="130"/>
      <c r="J19" s="18">
        <v>532045.2612767031</v>
      </c>
      <c r="K19" s="29">
        <v>545542.9123217661</v>
      </c>
      <c r="L19" s="29">
        <v>571508.870062543</v>
      </c>
      <c r="M19" s="29">
        <v>607283.143486596</v>
      </c>
      <c r="N19" s="30">
        <v>629657.1450659039</v>
      </c>
      <c r="O19" s="30">
        <v>658074.2430880861</v>
      </c>
      <c r="P19" s="30">
        <v>699363.618400863</v>
      </c>
      <c r="Q19" s="30">
        <v>684580.8159680887</v>
      </c>
      <c r="R19" s="30">
        <v>654772.2808743048</v>
      </c>
      <c r="S19" s="30">
        <v>653067.9119594012</v>
      </c>
      <c r="T19" s="30">
        <v>657672.0944426814</v>
      </c>
      <c r="U19" s="30">
        <v>636329.8364872024</v>
      </c>
      <c r="V19" s="30">
        <v>627645.1655811832</v>
      </c>
      <c r="W19" s="34">
        <v>653724.1430459289</v>
      </c>
      <c r="X19" s="104"/>
    </row>
    <row r="20" spans="1:24" ht="13.5" thickBot="1">
      <c r="A20" s="105" t="str">
        <f>IF(COUNTBLANK(C20:IV20)=254,"odstr",IF(AND($A$1="TISK",SUM(J20:W20)=0),"odstr","OK"))</f>
        <v>OK</v>
      </c>
      <c r="B20" s="80" t="s">
        <v>143</v>
      </c>
      <c r="C20" s="106"/>
      <c r="D20" s="167"/>
      <c r="E20" s="168" t="s">
        <v>64</v>
      </c>
      <c r="F20" s="168"/>
      <c r="G20" s="168"/>
      <c r="H20" s="169"/>
      <c r="I20" s="170"/>
      <c r="J20" s="22">
        <v>20332.68129382709</v>
      </c>
      <c r="K20" s="31">
        <v>22137.040518111095</v>
      </c>
      <c r="L20" s="31">
        <v>23636.085549144504</v>
      </c>
      <c r="M20" s="31">
        <v>24436.72196477346</v>
      </c>
      <c r="N20" s="25">
        <v>25185.760637393214</v>
      </c>
      <c r="O20" s="25">
        <v>26800.64279837167</v>
      </c>
      <c r="P20" s="25">
        <v>27922.52963227906</v>
      </c>
      <c r="Q20" s="25">
        <v>25744.669862113442</v>
      </c>
      <c r="R20" s="25">
        <v>27371.258015449934</v>
      </c>
      <c r="S20" s="25">
        <v>26918.726693894103</v>
      </c>
      <c r="T20" s="25">
        <v>28403.88999131642</v>
      </c>
      <c r="U20" s="25">
        <v>26940.839173017634</v>
      </c>
      <c r="V20" s="25">
        <v>26542.68994324674</v>
      </c>
      <c r="W20" s="36">
        <v>27385.122346853404</v>
      </c>
      <c r="X20" s="104"/>
    </row>
    <row r="21" spans="1:24" ht="13.5">
      <c r="A21" s="105" t="s">
        <v>136</v>
      </c>
      <c r="B21" s="105" t="s">
        <v>145</v>
      </c>
      <c r="D21" s="177"/>
      <c r="E21" s="178"/>
      <c r="F21" s="178"/>
      <c r="G21" s="178"/>
      <c r="H21" s="178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9" t="str">
        <f>CONCATENATE("Zdroj: ",KNIHOVNA!H5)</f>
        <v>Zdroj: Závěrečný účet – kapitola 333-MŠMT, 700-Obce a DSO; KÚ, 380-OkÚ, 307-MO, ČSÚ</v>
      </c>
      <c r="X21" s="84">
        <f>IF(KNIHOVNA!H4=""," ","")</f>
      </c>
    </row>
    <row r="22" spans="1:23" ht="12.75" customHeight="1">
      <c r="A22" s="105" t="str">
        <f>IF(COUNTBLANK(D22:E22)=2,"odstr","OK")</f>
        <v>odstr</v>
      </c>
      <c r="B22" s="105"/>
      <c r="D22" s="181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</row>
    <row r="23" spans="1:23" ht="12.75">
      <c r="A23" s="105" t="str">
        <f>IF(COUNTBLANK(D23:E23)=2,"odstr","OK")</f>
        <v>odstr</v>
      </c>
      <c r="B23" s="105"/>
      <c r="D23" s="181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5"/>
      <c r="V23" s="485"/>
      <c r="W23" s="485"/>
    </row>
    <row r="24" spans="1:2" ht="12.75">
      <c r="A24" s="105" t="s">
        <v>145</v>
      </c>
      <c r="B24" s="105"/>
    </row>
    <row r="25" spans="1:2" ht="12.75">
      <c r="A25" s="105"/>
      <c r="B25" s="105"/>
    </row>
    <row r="26" spans="1:2" ht="12.75">
      <c r="A26" s="105"/>
      <c r="B26" s="105"/>
    </row>
    <row r="27" spans="1:2" ht="12.75">
      <c r="A27" s="105"/>
      <c r="B27" s="105"/>
    </row>
    <row r="28" spans="1:2" ht="12.75">
      <c r="A28" s="105"/>
      <c r="B28" s="105"/>
    </row>
    <row r="29" spans="1:2" ht="12.75">
      <c r="A29" s="105"/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 sheet="1" objects="1" scenarios="1"/>
  <mergeCells count="17">
    <mergeCell ref="E23:W23"/>
    <mergeCell ref="E22:W22"/>
    <mergeCell ref="D9:I13"/>
    <mergeCell ref="N9:N13"/>
    <mergeCell ref="W9:W13"/>
    <mergeCell ref="J9:J13"/>
    <mergeCell ref="K9:K13"/>
    <mergeCell ref="Q9:Q13"/>
    <mergeCell ref="T9:T13"/>
    <mergeCell ref="L9:L13"/>
    <mergeCell ref="V9:V13"/>
    <mergeCell ref="U9:U13"/>
    <mergeCell ref="M9:M13"/>
    <mergeCell ref="O9:O13"/>
    <mergeCell ref="P9:P13"/>
    <mergeCell ref="S9:S13"/>
    <mergeCell ref="R9:R13"/>
  </mergeCells>
  <conditionalFormatting sqref="C1:E1">
    <cfRule type="cellIs" priority="1" dxfId="1" operator="equal" stopIfTrue="1">
      <formula>"nezadána"</formula>
    </cfRule>
  </conditionalFormatting>
  <conditionalFormatting sqref="B14:B20 A2:A23">
    <cfRule type="cellIs" priority="2" dxfId="2" operator="equal" stopIfTrue="1">
      <formula>"odstr"</formula>
    </cfRule>
  </conditionalFormatting>
  <conditionalFormatting sqref="B1">
    <cfRule type="cellIs" priority="3" dxfId="4" operator="equal" stopIfTrue="1">
      <formula>"FUNKCE"</formula>
    </cfRule>
  </conditionalFormatting>
  <conditionalFormatting sqref="G8">
    <cfRule type="expression" priority="4" dxfId="0" stopIfTrue="1">
      <formula>X8=" "</formula>
    </cfRule>
  </conditionalFormatting>
  <conditionalFormatting sqref="W21">
    <cfRule type="expression" priority="5" dxfId="0" stopIfTrue="1">
      <formula>X21=" "</formula>
    </cfRule>
  </conditionalFormatting>
  <conditionalFormatting sqref="W1 F1:I1">
    <cfRule type="cellIs" priority="6" dxfId="3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4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W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/>
  <dimension ref="A1:X20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6" width="2.125" style="84" customWidth="1"/>
    <col min="7" max="7" width="13.25390625" style="84" customWidth="1"/>
    <col min="8" max="8" width="24.00390625" style="84" customWidth="1"/>
    <col min="9" max="9" width="1.12109375" style="84" customWidth="1"/>
    <col min="10" max="23" width="8.75390625" style="84" customWidth="1"/>
    <col min="24" max="47" width="1.75390625" style="84" customWidth="1"/>
    <col min="48" max="16384" width="9.125" style="84" customWidth="1"/>
  </cols>
  <sheetData>
    <row r="1" spans="1:24" s="78" customFormat="1" ht="13.5" hidden="1">
      <c r="A1" s="73" t="str">
        <f>IF(KNIHOVNA!C4="","ŠABLONA",IF(KNIHOVNA!C4="T","TISK","ELEKTRO"))</f>
        <v>ŠABLONA</v>
      </c>
      <c r="B1" s="73" t="s">
        <v>321</v>
      </c>
      <c r="C1" s="74" t="str">
        <f>CONCATENATE(D1,F1,IF(G1&lt;&gt;"",".",""),G1,IF(H1&lt;&gt;"",".",""),H1,IF(I1&lt;&gt;"",".",""),I1,"")</f>
        <v>A5</v>
      </c>
      <c r="D1" s="75" t="str">
        <f>IF(KNIHOVNA!J4=""," ?",KNIHOVNA!J4)</f>
        <v>A</v>
      </c>
      <c r="E1" s="75" t="str">
        <f>CONCATENATE(C1,W1)</f>
        <v>A5</v>
      </c>
      <c r="F1" s="76">
        <v>5</v>
      </c>
      <c r="G1" s="77"/>
      <c r="H1" s="77"/>
      <c r="I1" s="77"/>
      <c r="K1" s="79"/>
      <c r="L1" s="79"/>
      <c r="M1" s="79"/>
      <c r="N1" s="79"/>
      <c r="O1" s="79"/>
      <c r="P1" s="80"/>
      <c r="Q1" s="80"/>
      <c r="R1" s="80"/>
      <c r="S1" s="80"/>
      <c r="T1" s="80"/>
      <c r="U1" s="80"/>
      <c r="V1" s="80"/>
      <c r="W1" s="80"/>
      <c r="X1" s="81" t="s">
        <v>135</v>
      </c>
    </row>
    <row r="2" spans="1:3" ht="12.75">
      <c r="A2" s="78" t="s">
        <v>136</v>
      </c>
      <c r="B2" s="82"/>
      <c r="C2" s="83"/>
    </row>
    <row r="3" spans="1:23" s="86" customFormat="1" ht="15.75">
      <c r="A3" s="78" t="s">
        <v>136</v>
      </c>
      <c r="B3" s="85" t="s">
        <v>150</v>
      </c>
      <c r="D3" s="87" t="s">
        <v>125</v>
      </c>
      <c r="E3" s="87"/>
      <c r="F3" s="87"/>
      <c r="G3" s="87"/>
      <c r="H3" s="195" t="s">
        <v>329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s="86" customFormat="1" ht="15.75" hidden="1">
      <c r="A4" s="78" t="s">
        <v>136</v>
      </c>
      <c r="B4" s="90">
        <v>180</v>
      </c>
      <c r="D4" s="91" t="s">
        <v>125</v>
      </c>
      <c r="E4" s="87"/>
      <c r="F4" s="87"/>
      <c r="G4" s="87"/>
      <c r="H4" s="91" t="s">
        <v>318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5.75">
      <c r="A5" s="78" t="s">
        <v>316</v>
      </c>
      <c r="B5" s="92">
        <v>0</v>
      </c>
      <c r="D5" s="221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4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2"/>
      <c r="Q8" s="102"/>
      <c r="R8" s="102"/>
      <c r="S8" s="102"/>
      <c r="T8" s="102"/>
      <c r="U8" s="102"/>
      <c r="V8" s="102"/>
      <c r="W8" s="102" t="s">
        <v>14</v>
      </c>
      <c r="X8" s="78">
        <f>IF(KNIHOVNA!E4=""," ","")</f>
      </c>
    </row>
    <row r="9" spans="1:24" ht="3.75" customHeight="1">
      <c r="A9" s="78" t="s">
        <v>136</v>
      </c>
      <c r="C9" s="103"/>
      <c r="D9" s="486"/>
      <c r="E9" s="487"/>
      <c r="F9" s="487"/>
      <c r="G9" s="487"/>
      <c r="H9" s="487"/>
      <c r="I9" s="488"/>
      <c r="J9" s="493" t="s">
        <v>36</v>
      </c>
      <c r="K9" s="493" t="s">
        <v>65</v>
      </c>
      <c r="L9" s="493" t="s">
        <v>66</v>
      </c>
      <c r="M9" s="493" t="s">
        <v>67</v>
      </c>
      <c r="N9" s="493" t="s">
        <v>68</v>
      </c>
      <c r="O9" s="493" t="s">
        <v>69</v>
      </c>
      <c r="P9" s="499" t="s">
        <v>70</v>
      </c>
      <c r="Q9" s="517" t="s">
        <v>86</v>
      </c>
      <c r="R9" s="487" t="s">
        <v>44</v>
      </c>
      <c r="S9" s="493" t="s">
        <v>71</v>
      </c>
      <c r="T9" s="493" t="s">
        <v>149</v>
      </c>
      <c r="U9" s="493" t="s">
        <v>151</v>
      </c>
      <c r="V9" s="493" t="s">
        <v>323</v>
      </c>
      <c r="W9" s="502" t="s">
        <v>333</v>
      </c>
      <c r="X9" s="104"/>
    </row>
    <row r="10" spans="1:24" ht="3.75" customHeight="1">
      <c r="A10" s="78" t="s">
        <v>136</v>
      </c>
      <c r="C10" s="103"/>
      <c r="D10" s="489"/>
      <c r="E10" s="490"/>
      <c r="F10" s="490"/>
      <c r="G10" s="490"/>
      <c r="H10" s="490"/>
      <c r="I10" s="491"/>
      <c r="J10" s="494"/>
      <c r="K10" s="494"/>
      <c r="L10" s="494"/>
      <c r="M10" s="494"/>
      <c r="N10" s="494"/>
      <c r="O10" s="494"/>
      <c r="P10" s="505"/>
      <c r="Q10" s="518"/>
      <c r="R10" s="490"/>
      <c r="S10" s="494"/>
      <c r="T10" s="494"/>
      <c r="U10" s="494"/>
      <c r="V10" s="494"/>
      <c r="W10" s="523"/>
      <c r="X10" s="104"/>
    </row>
    <row r="11" spans="1:24" ht="3.75" customHeight="1">
      <c r="A11" s="78" t="s">
        <v>136</v>
      </c>
      <c r="C11" s="103"/>
      <c r="D11" s="489"/>
      <c r="E11" s="490"/>
      <c r="F11" s="490"/>
      <c r="G11" s="490"/>
      <c r="H11" s="490"/>
      <c r="I11" s="491"/>
      <c r="J11" s="494"/>
      <c r="K11" s="494"/>
      <c r="L11" s="494"/>
      <c r="M11" s="494"/>
      <c r="N11" s="494"/>
      <c r="O11" s="494"/>
      <c r="P11" s="505"/>
      <c r="Q11" s="518"/>
      <c r="R11" s="490"/>
      <c r="S11" s="494"/>
      <c r="T11" s="494"/>
      <c r="U11" s="494"/>
      <c r="V11" s="494"/>
      <c r="W11" s="523"/>
      <c r="X11" s="104"/>
    </row>
    <row r="12" spans="1:24" ht="3.75" customHeight="1">
      <c r="A12" s="78" t="s">
        <v>136</v>
      </c>
      <c r="C12" s="103"/>
      <c r="D12" s="489"/>
      <c r="E12" s="490"/>
      <c r="F12" s="490"/>
      <c r="G12" s="490"/>
      <c r="H12" s="490"/>
      <c r="I12" s="491"/>
      <c r="J12" s="494"/>
      <c r="K12" s="494"/>
      <c r="L12" s="494"/>
      <c r="M12" s="494"/>
      <c r="N12" s="494"/>
      <c r="O12" s="494"/>
      <c r="P12" s="505"/>
      <c r="Q12" s="518"/>
      <c r="R12" s="490"/>
      <c r="S12" s="494"/>
      <c r="T12" s="494"/>
      <c r="U12" s="494"/>
      <c r="V12" s="494"/>
      <c r="W12" s="523"/>
      <c r="X12" s="104"/>
    </row>
    <row r="13" spans="1:24" ht="3.75" customHeight="1" thickBot="1">
      <c r="A13" s="78" t="s">
        <v>136</v>
      </c>
      <c r="C13" s="103"/>
      <c r="D13" s="492"/>
      <c r="E13" s="466"/>
      <c r="F13" s="466"/>
      <c r="G13" s="466"/>
      <c r="H13" s="466"/>
      <c r="I13" s="467"/>
      <c r="J13" s="495"/>
      <c r="K13" s="495"/>
      <c r="L13" s="495"/>
      <c r="M13" s="495"/>
      <c r="N13" s="495"/>
      <c r="O13" s="495"/>
      <c r="P13" s="506"/>
      <c r="Q13" s="519"/>
      <c r="R13" s="466"/>
      <c r="S13" s="495"/>
      <c r="T13" s="495"/>
      <c r="U13" s="495"/>
      <c r="V13" s="495"/>
      <c r="W13" s="524"/>
      <c r="X13" s="104"/>
    </row>
    <row r="14" spans="1:24" ht="15.75" thickTop="1">
      <c r="A14" s="105" t="str">
        <f>IF(COUNTBLANK(C14:IV14)=254,"odstr",IF(AND($A$1="TISK",SUM(J14:W14)=0),"odstr","OK"))</f>
        <v>OK</v>
      </c>
      <c r="B14" s="80" t="s">
        <v>143</v>
      </c>
      <c r="C14" s="106"/>
      <c r="D14" s="222"/>
      <c r="E14" s="223" t="s">
        <v>87</v>
      </c>
      <c r="F14" s="224"/>
      <c r="G14" s="224"/>
      <c r="H14" s="224"/>
      <c r="I14" s="225"/>
      <c r="J14" s="226">
        <v>97935.53332</v>
      </c>
      <c r="K14" s="227">
        <v>108532.70954</v>
      </c>
      <c r="L14" s="227">
        <v>115856.59442999998</v>
      </c>
      <c r="M14" s="227">
        <v>123041.63345000002</v>
      </c>
      <c r="N14" s="228">
        <v>130319.16268999997</v>
      </c>
      <c r="O14" s="228">
        <v>142834.09167999998</v>
      </c>
      <c r="P14" s="228">
        <v>152987.76882000003</v>
      </c>
      <c r="Q14" s="229">
        <v>151002.99028999996</v>
      </c>
      <c r="R14" s="230">
        <v>163943.01017999998</v>
      </c>
      <c r="S14" s="227">
        <v>162965.05845</v>
      </c>
      <c r="T14" s="228">
        <v>173721.96890425996</v>
      </c>
      <c r="U14" s="228">
        <v>171369.86975439</v>
      </c>
      <c r="V14" s="228">
        <v>172805.17425329017</v>
      </c>
      <c r="W14" s="231">
        <v>178712.67946381998</v>
      </c>
      <c r="X14" s="104"/>
    </row>
    <row r="15" spans="1:24" ht="12.75" customHeight="1">
      <c r="A15" s="105" t="str">
        <f>IF(COUNTBLANK(C15:IV15)=254,"odstr",IF(AND($A$1="TISK",SUM(J15:W15)=0),"odstr","OK"))</f>
        <v>OK</v>
      </c>
      <c r="B15" s="80" t="s">
        <v>143</v>
      </c>
      <c r="C15" s="106"/>
      <c r="D15" s="232"/>
      <c r="E15" s="510" t="s">
        <v>72</v>
      </c>
      <c r="F15" s="233" t="s">
        <v>73</v>
      </c>
      <c r="G15" s="234"/>
      <c r="H15" s="234"/>
      <c r="I15" s="235"/>
      <c r="J15" s="236">
        <v>8433.076369999999</v>
      </c>
      <c r="K15" s="237">
        <v>9512.934539999997</v>
      </c>
      <c r="L15" s="237">
        <v>9764.375149999998</v>
      </c>
      <c r="M15" s="237">
        <v>10290.055279999999</v>
      </c>
      <c r="N15" s="238">
        <v>11034.34975</v>
      </c>
      <c r="O15" s="238">
        <v>11974.973939999998</v>
      </c>
      <c r="P15" s="238">
        <v>12677.77841</v>
      </c>
      <c r="Q15" s="239">
        <v>14094.48524</v>
      </c>
      <c r="R15" s="240">
        <v>15983.396369999999</v>
      </c>
      <c r="S15" s="237">
        <v>16283.334950000002</v>
      </c>
      <c r="T15" s="238">
        <v>16279.366759999997</v>
      </c>
      <c r="U15" s="238">
        <v>16933.53722</v>
      </c>
      <c r="V15" s="238">
        <v>17846.30499744</v>
      </c>
      <c r="W15" s="241">
        <v>19317.69882802</v>
      </c>
      <c r="X15" s="104"/>
    </row>
    <row r="16" spans="1:24" ht="12.75" customHeight="1">
      <c r="A16" s="105" t="str">
        <f>IF(COUNTBLANK(C16:IV16)=254,"odstr",IF(AND($A$1="TISK",SUM(J16:W16)=0),"odstr","OK"))</f>
        <v>OK</v>
      </c>
      <c r="B16" s="80" t="s">
        <v>143</v>
      </c>
      <c r="C16" s="106"/>
      <c r="D16" s="136"/>
      <c r="E16" s="511"/>
      <c r="F16" s="242"/>
      <c r="G16" s="148" t="s">
        <v>88</v>
      </c>
      <c r="H16" s="148"/>
      <c r="I16" s="150"/>
      <c r="J16" s="243">
        <v>8120.24233</v>
      </c>
      <c r="K16" s="151">
        <v>9105.131249999999</v>
      </c>
      <c r="L16" s="151">
        <v>9396.746479999998</v>
      </c>
      <c r="M16" s="151">
        <v>9911.52523</v>
      </c>
      <c r="N16" s="154">
        <v>10617.936950000001</v>
      </c>
      <c r="O16" s="154">
        <v>11575.06441</v>
      </c>
      <c r="P16" s="154">
        <v>12315.41104</v>
      </c>
      <c r="Q16" s="244">
        <v>13720.09494</v>
      </c>
      <c r="R16" s="245">
        <v>15620.51833</v>
      </c>
      <c r="S16" s="151">
        <v>15899.430730000002</v>
      </c>
      <c r="T16" s="154">
        <v>15927.107189999997</v>
      </c>
      <c r="U16" s="154">
        <v>16565.92396</v>
      </c>
      <c r="V16" s="154">
        <v>17722.819151099997</v>
      </c>
      <c r="W16" s="152">
        <v>18957.182011689998</v>
      </c>
      <c r="X16" s="104"/>
    </row>
    <row r="17" spans="1:24" ht="12.75" customHeight="1">
      <c r="A17" s="105" t="str">
        <f>IF(COUNTBLANK(C17:IV17)=254,"odstr",IF(AND($A$1="TISK",SUM(J17:W17)=0),"odstr","OK"))</f>
        <v>OK</v>
      </c>
      <c r="B17" s="80" t="s">
        <v>143</v>
      </c>
      <c r="C17" s="106"/>
      <c r="D17" s="136"/>
      <c r="E17" s="511"/>
      <c r="F17" s="233" t="s">
        <v>74</v>
      </c>
      <c r="G17" s="234"/>
      <c r="H17" s="234"/>
      <c r="I17" s="235"/>
      <c r="J17" s="236">
        <v>33675.06775000001</v>
      </c>
      <c r="K17" s="237">
        <v>37197.69126000001</v>
      </c>
      <c r="L17" s="237">
        <v>42717.45427</v>
      </c>
      <c r="M17" s="237">
        <v>44870.66125</v>
      </c>
      <c r="N17" s="238">
        <v>43975.300419999985</v>
      </c>
      <c r="O17" s="238">
        <v>48148.90127</v>
      </c>
      <c r="P17" s="238">
        <v>47866.40385</v>
      </c>
      <c r="Q17" s="239">
        <v>49543.007549999995</v>
      </c>
      <c r="R17" s="240">
        <v>54104.04125000001</v>
      </c>
      <c r="S17" s="237">
        <v>52340.323990000004</v>
      </c>
      <c r="T17" s="238">
        <v>54543.44407199999</v>
      </c>
      <c r="U17" s="238">
        <v>52983.37047019</v>
      </c>
      <c r="V17" s="238">
        <v>54562.37071820001</v>
      </c>
      <c r="W17" s="241">
        <v>58180.00353862</v>
      </c>
      <c r="X17" s="104"/>
    </row>
    <row r="18" spans="1:24" ht="15">
      <c r="A18" s="105" t="str">
        <f>IF(COUNTBLANK(C18:IV18)=254,"odstr",IF(AND($A$1="TISK",SUM(J18:W18)=0),"odstr","OK"))</f>
        <v>OK</v>
      </c>
      <c r="B18" s="80" t="s">
        <v>143</v>
      </c>
      <c r="C18" s="106"/>
      <c r="D18" s="136"/>
      <c r="E18" s="512"/>
      <c r="F18" s="242"/>
      <c r="G18" s="148" t="s">
        <v>89</v>
      </c>
      <c r="H18" s="148"/>
      <c r="I18" s="150"/>
      <c r="J18" s="243">
        <v>30653.918500000007</v>
      </c>
      <c r="K18" s="151">
        <v>33755.40026</v>
      </c>
      <c r="L18" s="151">
        <v>39042.82598</v>
      </c>
      <c r="M18" s="151">
        <v>40856.0215</v>
      </c>
      <c r="N18" s="154">
        <v>39818.74929999999</v>
      </c>
      <c r="O18" s="154">
        <v>43896.3919</v>
      </c>
      <c r="P18" s="154">
        <v>43518.71795</v>
      </c>
      <c r="Q18" s="244">
        <v>45144.15404</v>
      </c>
      <c r="R18" s="245">
        <v>49409.35807</v>
      </c>
      <c r="S18" s="151">
        <v>47794.25290000001</v>
      </c>
      <c r="T18" s="154">
        <v>49807.52200399999</v>
      </c>
      <c r="U18" s="154">
        <v>48479.43838019</v>
      </c>
      <c r="V18" s="154">
        <v>50299.91155936001</v>
      </c>
      <c r="W18" s="152">
        <v>53971.877351580006</v>
      </c>
      <c r="X18" s="104"/>
    </row>
    <row r="19" spans="1:24" ht="12.75">
      <c r="A19" s="105" t="str">
        <f>IF(COUNTBLANK(C19:IV19)=254,"odstr",IF(AND($A$1="TISK",SUM(J19:W19)=0),"odstr","OK"))</f>
        <v>OK</v>
      </c>
      <c r="B19" s="80" t="s">
        <v>143</v>
      </c>
      <c r="C19" s="106"/>
      <c r="D19" s="136"/>
      <c r="E19" s="512"/>
      <c r="F19" s="246" t="s">
        <v>75</v>
      </c>
      <c r="G19" s="247"/>
      <c r="H19" s="247"/>
      <c r="I19" s="248"/>
      <c r="J19" s="249">
        <v>2033.97798</v>
      </c>
      <c r="K19" s="250">
        <v>2266.74423</v>
      </c>
      <c r="L19" s="250">
        <v>2479.89351</v>
      </c>
      <c r="M19" s="250">
        <v>2784.09986</v>
      </c>
      <c r="N19" s="251">
        <v>3037.71911</v>
      </c>
      <c r="O19" s="251">
        <v>3146.0916899999997</v>
      </c>
      <c r="P19" s="251">
        <v>3351.33288</v>
      </c>
      <c r="Q19" s="252">
        <v>3544.35019</v>
      </c>
      <c r="R19" s="253">
        <v>3803.58884</v>
      </c>
      <c r="S19" s="250">
        <v>3854.152</v>
      </c>
      <c r="T19" s="251">
        <v>3813.94366</v>
      </c>
      <c r="U19" s="251">
        <v>3961.82807</v>
      </c>
      <c r="V19" s="251">
        <v>4009.080739899999</v>
      </c>
      <c r="W19" s="254">
        <v>4133.07230201</v>
      </c>
      <c r="X19" s="104"/>
    </row>
    <row r="20" spans="1:24" ht="12.75">
      <c r="A20" s="105" t="str">
        <f>IF(COUNTBLANK(C20:IV20)=254,"odstr",IF(AND($A$1="TISK",SUM(J20:W20)=0),"odstr","OK"))</f>
        <v>OK</v>
      </c>
      <c r="B20" s="80" t="s">
        <v>143</v>
      </c>
      <c r="C20" s="106"/>
      <c r="D20" s="136"/>
      <c r="E20" s="512"/>
      <c r="F20" s="233" t="s">
        <v>76</v>
      </c>
      <c r="G20" s="234"/>
      <c r="H20" s="234"/>
      <c r="I20" s="235"/>
      <c r="J20" s="236">
        <v>21513.21286</v>
      </c>
      <c r="K20" s="237">
        <v>24659.72438</v>
      </c>
      <c r="L20" s="237">
        <v>26536.72746</v>
      </c>
      <c r="M20" s="237">
        <v>27977.68963</v>
      </c>
      <c r="N20" s="238">
        <v>29350.78643</v>
      </c>
      <c r="O20" s="238">
        <v>31495.53558</v>
      </c>
      <c r="P20" s="238">
        <v>32395.028810000003</v>
      </c>
      <c r="Q20" s="239">
        <v>33691.67821</v>
      </c>
      <c r="R20" s="240">
        <v>35585.85208</v>
      </c>
      <c r="S20" s="237">
        <v>34486.49461</v>
      </c>
      <c r="T20" s="238">
        <v>33965.62261213</v>
      </c>
      <c r="U20" s="238">
        <v>33339.10304043999</v>
      </c>
      <c r="V20" s="238">
        <v>32118.28918189</v>
      </c>
      <c r="W20" s="241">
        <v>32558.24343465</v>
      </c>
      <c r="X20" s="104"/>
    </row>
    <row r="21" spans="1:24" ht="15">
      <c r="A21" s="105" t="str">
        <f>IF(COUNTBLANK(C21:IV21)=254,"odstr",IF(AND($A$1="TISK",SUM(J21:W21)=0),"odstr","OK"))</f>
        <v>OK</v>
      </c>
      <c r="B21" s="80" t="s">
        <v>143</v>
      </c>
      <c r="C21" s="106"/>
      <c r="D21" s="136"/>
      <c r="E21" s="512"/>
      <c r="F21" s="514" t="s">
        <v>77</v>
      </c>
      <c r="G21" s="255" t="s">
        <v>90</v>
      </c>
      <c r="H21" s="128"/>
      <c r="I21" s="130"/>
      <c r="J21" s="184">
        <v>4239.70422</v>
      </c>
      <c r="K21" s="131">
        <v>5039.00838</v>
      </c>
      <c r="L21" s="131">
        <v>5319.71119</v>
      </c>
      <c r="M21" s="131">
        <v>5732.57888</v>
      </c>
      <c r="N21" s="134">
        <v>6115.29015</v>
      </c>
      <c r="O21" s="134">
        <v>6764.190870000002</v>
      </c>
      <c r="P21" s="134">
        <v>7134.36723</v>
      </c>
      <c r="Q21" s="256">
        <v>7552.198309999999</v>
      </c>
      <c r="R21" s="257">
        <v>7789.675509999999</v>
      </c>
      <c r="S21" s="131">
        <v>7512.37345</v>
      </c>
      <c r="T21" s="134">
        <v>7556.382929710001</v>
      </c>
      <c r="U21" s="134">
        <v>7539.864811939998</v>
      </c>
      <c r="V21" s="134">
        <v>7601.572531810001</v>
      </c>
      <c r="W21" s="132">
        <v>7725.9975507</v>
      </c>
      <c r="X21" s="104"/>
    </row>
    <row r="22" spans="1:24" ht="15">
      <c r="A22" s="105" t="str">
        <f>IF(COUNTBLANK(C22:IV22)=254,"odstr",IF(AND($A$1="TISK",SUM(J22:W22)=0),"odstr","OK"))</f>
        <v>OK</v>
      </c>
      <c r="B22" s="80" t="s">
        <v>143</v>
      </c>
      <c r="C22" s="106"/>
      <c r="D22" s="136"/>
      <c r="E22" s="512"/>
      <c r="F22" s="515"/>
      <c r="G22" s="255" t="s">
        <v>91</v>
      </c>
      <c r="H22" s="128"/>
      <c r="I22" s="130"/>
      <c r="J22" s="184">
        <v>8431.419609999999</v>
      </c>
      <c r="K22" s="131">
        <v>9430.58213</v>
      </c>
      <c r="L22" s="131">
        <v>9858.05059</v>
      </c>
      <c r="M22" s="131">
        <v>10410.309739999999</v>
      </c>
      <c r="N22" s="134">
        <v>11065.998390000002</v>
      </c>
      <c r="O22" s="134">
        <v>12102.64416</v>
      </c>
      <c r="P22" s="134">
        <v>12448.54913</v>
      </c>
      <c r="Q22" s="256">
        <v>13037.75629</v>
      </c>
      <c r="R22" s="257">
        <v>14439.44181</v>
      </c>
      <c r="S22" s="131">
        <v>14177.464479999997</v>
      </c>
      <c r="T22" s="134">
        <v>14041.649209599998</v>
      </c>
      <c r="U22" s="134">
        <v>13815.291808889999</v>
      </c>
      <c r="V22" s="134">
        <v>13535.29487539</v>
      </c>
      <c r="W22" s="132">
        <v>13821.98046553</v>
      </c>
      <c r="X22" s="104"/>
    </row>
    <row r="23" spans="1:24" ht="15">
      <c r="A23" s="105" t="str">
        <f>IF(COUNTBLANK(C23:IV23)=254,"odstr",IF(AND($A$1="TISK",SUM(J23:W23)=0),"odstr","OK"))</f>
        <v>OK</v>
      </c>
      <c r="B23" s="80" t="s">
        <v>143</v>
      </c>
      <c r="C23" s="106"/>
      <c r="D23" s="136"/>
      <c r="E23" s="512"/>
      <c r="F23" s="516"/>
      <c r="G23" s="147" t="s">
        <v>92</v>
      </c>
      <c r="H23" s="148"/>
      <c r="I23" s="150"/>
      <c r="J23" s="243">
        <v>7528.52496</v>
      </c>
      <c r="K23" s="151">
        <v>8987.03277</v>
      </c>
      <c r="L23" s="151">
        <v>10065.77376</v>
      </c>
      <c r="M23" s="151">
        <v>10450.5431</v>
      </c>
      <c r="N23" s="154">
        <v>10762.92572</v>
      </c>
      <c r="O23" s="154">
        <v>11155.02361</v>
      </c>
      <c r="P23" s="154">
        <v>11500.741039999997</v>
      </c>
      <c r="Q23" s="244">
        <v>11906.128210000003</v>
      </c>
      <c r="R23" s="245">
        <v>12188.267900000003</v>
      </c>
      <c r="S23" s="151">
        <v>11630.046470000003</v>
      </c>
      <c r="T23" s="154">
        <v>11204.133857379999</v>
      </c>
      <c r="U23" s="154">
        <v>10796.654365209999</v>
      </c>
      <c r="V23" s="154">
        <v>9813.856407510002</v>
      </c>
      <c r="W23" s="152">
        <v>9827.390411690001</v>
      </c>
      <c r="X23" s="104"/>
    </row>
    <row r="24" spans="1:24" ht="12.75">
      <c r="A24" s="105" t="str">
        <f>IF(COUNTBLANK(C24:IV24)=254,"odstr",IF(AND($A$1="TISK",SUM(J24:W24)=0),"odstr","OK"))</f>
        <v>OK</v>
      </c>
      <c r="B24" s="80" t="s">
        <v>143</v>
      </c>
      <c r="C24" s="106"/>
      <c r="D24" s="136"/>
      <c r="E24" s="512"/>
      <c r="F24" s="246" t="s">
        <v>78</v>
      </c>
      <c r="G24" s="247"/>
      <c r="H24" s="247"/>
      <c r="I24" s="248"/>
      <c r="J24" s="249">
        <v>5527.05977</v>
      </c>
      <c r="K24" s="250">
        <v>5239.29868</v>
      </c>
      <c r="L24" s="250">
        <v>2064.2135</v>
      </c>
      <c r="M24" s="250">
        <v>2068.14691</v>
      </c>
      <c r="N24" s="251">
        <v>3419.64222</v>
      </c>
      <c r="O24" s="251">
        <v>3409.33806</v>
      </c>
      <c r="P24" s="251">
        <v>3446.5323599999997</v>
      </c>
      <c r="Q24" s="252">
        <v>3616.10727</v>
      </c>
      <c r="R24" s="253">
        <v>3818.99129</v>
      </c>
      <c r="S24" s="250">
        <v>3699.0903599999997</v>
      </c>
      <c r="T24" s="251">
        <v>3275.5415300000004</v>
      </c>
      <c r="U24" s="251">
        <v>3080.05011</v>
      </c>
      <c r="V24" s="251">
        <v>3122.26954401</v>
      </c>
      <c r="W24" s="254">
        <v>3210.9010382099996</v>
      </c>
      <c r="X24" s="104"/>
    </row>
    <row r="25" spans="1:24" ht="12.75">
      <c r="A25" s="105" t="str">
        <f>IF(COUNTBLANK(C25:IV25)=254,"odstr",IF(AND($A$1="TISK",SUM(J25:W25)=0),"odstr","OK"))</f>
        <v>OK</v>
      </c>
      <c r="B25" s="80" t="s">
        <v>143</v>
      </c>
      <c r="C25" s="106"/>
      <c r="D25" s="136"/>
      <c r="E25" s="512"/>
      <c r="F25" s="246" t="s">
        <v>79</v>
      </c>
      <c r="G25" s="247"/>
      <c r="H25" s="247"/>
      <c r="I25" s="248"/>
      <c r="J25" s="249">
        <v>2814.57494</v>
      </c>
      <c r="K25" s="250">
        <v>3019.82328</v>
      </c>
      <c r="L25" s="250">
        <v>3276.24383</v>
      </c>
      <c r="M25" s="250">
        <v>3828.6996</v>
      </c>
      <c r="N25" s="251">
        <v>4055.16119</v>
      </c>
      <c r="O25" s="251">
        <v>4202.06985</v>
      </c>
      <c r="P25" s="251">
        <v>4074.58927</v>
      </c>
      <c r="Q25" s="252">
        <v>4159.85097</v>
      </c>
      <c r="R25" s="253">
        <v>4571.94519</v>
      </c>
      <c r="S25" s="250">
        <v>4325.751409999999</v>
      </c>
      <c r="T25" s="251">
        <v>4186.56486683</v>
      </c>
      <c r="U25" s="251">
        <v>3144.38579431</v>
      </c>
      <c r="V25" s="251">
        <v>3858.6452248999994</v>
      </c>
      <c r="W25" s="254">
        <v>3761.2614107</v>
      </c>
      <c r="X25" s="104"/>
    </row>
    <row r="26" spans="1:24" ht="15">
      <c r="A26" s="105" t="str">
        <f>IF(COUNTBLANK(C26:IV26)=254,"odstr",IF(AND($A$1="TISK",SUM(J26:W26)=0),"odstr","OK"))</f>
        <v>OK</v>
      </c>
      <c r="B26" s="80" t="s">
        <v>143</v>
      </c>
      <c r="C26" s="106"/>
      <c r="D26" s="136"/>
      <c r="E26" s="512"/>
      <c r="F26" s="246" t="s">
        <v>93</v>
      </c>
      <c r="G26" s="247"/>
      <c r="H26" s="247"/>
      <c r="I26" s="248"/>
      <c r="J26" s="249">
        <v>16456.218989999998</v>
      </c>
      <c r="K26" s="250">
        <v>18579.528980000003</v>
      </c>
      <c r="L26" s="250">
        <v>20506.297730000002</v>
      </c>
      <c r="M26" s="250">
        <v>22845.45167</v>
      </c>
      <c r="N26" s="251">
        <v>26442.45614</v>
      </c>
      <c r="O26" s="251">
        <v>29009.17082</v>
      </c>
      <c r="P26" s="251">
        <v>34603.898</v>
      </c>
      <c r="Q26" s="252">
        <v>31244.21324</v>
      </c>
      <c r="R26" s="253">
        <v>33710.30808</v>
      </c>
      <c r="S26" s="250">
        <v>32308.880269999998</v>
      </c>
      <c r="T26" s="251">
        <v>34224.95912739001</v>
      </c>
      <c r="U26" s="251">
        <v>34258.63993609001</v>
      </c>
      <c r="V26" s="251">
        <v>34229.37045039</v>
      </c>
      <c r="W26" s="254">
        <v>32761.441147520003</v>
      </c>
      <c r="X26" s="104"/>
    </row>
    <row r="27" spans="1:24" ht="15">
      <c r="A27" s="105" t="str">
        <f>IF(COUNTBLANK(C27:IV27)=254,"odstr",IF(AND($A$1="TISK",SUM(J27:W27)=0),"odstr","OK"))</f>
        <v>OK</v>
      </c>
      <c r="B27" s="80" t="s">
        <v>143</v>
      </c>
      <c r="C27" s="106"/>
      <c r="D27" s="136"/>
      <c r="E27" s="512"/>
      <c r="F27" s="246" t="s">
        <v>94</v>
      </c>
      <c r="G27" s="247"/>
      <c r="H27" s="247"/>
      <c r="I27" s="248"/>
      <c r="J27" s="249">
        <v>515.50662</v>
      </c>
      <c r="K27" s="250">
        <v>567.62451</v>
      </c>
      <c r="L27" s="250">
        <v>642.52016</v>
      </c>
      <c r="M27" s="250">
        <v>704.2000899999999</v>
      </c>
      <c r="N27" s="251">
        <v>662.0738699999999</v>
      </c>
      <c r="O27" s="251">
        <v>709.20277</v>
      </c>
      <c r="P27" s="251">
        <v>806.5249</v>
      </c>
      <c r="Q27" s="252">
        <v>826.05482</v>
      </c>
      <c r="R27" s="253">
        <v>750.39286</v>
      </c>
      <c r="S27" s="250">
        <v>762.3921799999999</v>
      </c>
      <c r="T27" s="251">
        <v>812.8874118800001</v>
      </c>
      <c r="U27" s="251">
        <v>784.4117533100001</v>
      </c>
      <c r="V27" s="251">
        <v>725.9319588000001</v>
      </c>
      <c r="W27" s="254">
        <v>758.2659568199999</v>
      </c>
      <c r="X27" s="104"/>
    </row>
    <row r="28" spans="1:24" ht="15.75" thickBot="1">
      <c r="A28" s="105" t="str">
        <f>IF(COUNTBLANK(C28:IV28)=254,"odstr",IF(AND($A$1="TISK",SUM(J28:W28)=0),"odstr","OK"))</f>
        <v>OK</v>
      </c>
      <c r="B28" s="80" t="s">
        <v>143</v>
      </c>
      <c r="C28" s="106"/>
      <c r="D28" s="258"/>
      <c r="E28" s="513"/>
      <c r="F28" s="259" t="s">
        <v>95</v>
      </c>
      <c r="G28" s="260"/>
      <c r="H28" s="260"/>
      <c r="I28" s="261"/>
      <c r="J28" s="262">
        <v>6966.838040000002</v>
      </c>
      <c r="K28" s="263">
        <v>7489.339680000005</v>
      </c>
      <c r="L28" s="263">
        <v>7868.868819999974</v>
      </c>
      <c r="M28" s="263">
        <v>7672.629160000026</v>
      </c>
      <c r="N28" s="264">
        <v>8341.673559999996</v>
      </c>
      <c r="O28" s="264">
        <v>10738.8427</v>
      </c>
      <c r="P28" s="264">
        <v>13765.680340000003</v>
      </c>
      <c r="Q28" s="265">
        <v>10283.242799999993</v>
      </c>
      <c r="R28" s="266">
        <v>11614.49422</v>
      </c>
      <c r="S28" s="263">
        <v>14904.638680000007</v>
      </c>
      <c r="T28" s="264">
        <v>22619.63886403</v>
      </c>
      <c r="U28" s="264">
        <v>22884.54336004998</v>
      </c>
      <c r="V28" s="264">
        <v>22332.91143776012</v>
      </c>
      <c r="W28" s="267">
        <v>24031.79180726999</v>
      </c>
      <c r="X28" s="104"/>
    </row>
    <row r="29" spans="1:24" ht="13.5" thickBot="1">
      <c r="A29" s="105" t="s">
        <v>136</v>
      </c>
      <c r="B29" s="80" t="s">
        <v>143</v>
      </c>
      <c r="C29" s="176"/>
      <c r="D29" s="206" t="s">
        <v>80</v>
      </c>
      <c r="E29" s="207"/>
      <c r="F29" s="207"/>
      <c r="G29" s="207"/>
      <c r="H29" s="207"/>
      <c r="I29" s="207"/>
      <c r="J29" s="268"/>
      <c r="K29" s="268"/>
      <c r="L29" s="268"/>
      <c r="M29" s="268"/>
      <c r="N29" s="268"/>
      <c r="O29" s="268"/>
      <c r="P29" s="268"/>
      <c r="Q29" s="268"/>
      <c r="R29" s="269"/>
      <c r="S29" s="270"/>
      <c r="T29" s="269"/>
      <c r="U29" s="269"/>
      <c r="V29" s="269"/>
      <c r="W29" s="271"/>
      <c r="X29" s="180"/>
    </row>
    <row r="30" spans="1:24" ht="12.75" customHeight="1">
      <c r="A30" s="105" t="str">
        <f>IF(COUNTBLANK(C30:IV30)=254,"odstr",IF(AND($A$1="TISK",SUM(J30:W30)=0),"odstr","OK"))</f>
        <v>OK</v>
      </c>
      <c r="B30" s="80" t="s">
        <v>143</v>
      </c>
      <c r="C30" s="106"/>
      <c r="D30" s="272"/>
      <c r="E30" s="273" t="s">
        <v>9</v>
      </c>
      <c r="F30" s="273"/>
      <c r="G30" s="273"/>
      <c r="H30" s="274"/>
      <c r="I30" s="275"/>
      <c r="J30" s="37">
        <v>0.08610844383156925</v>
      </c>
      <c r="K30" s="38">
        <v>0.08765039203682629</v>
      </c>
      <c r="L30" s="38">
        <v>0.08427983921018486</v>
      </c>
      <c r="M30" s="38">
        <v>0.08363067842545775</v>
      </c>
      <c r="N30" s="39">
        <v>0.08467173608418771</v>
      </c>
      <c r="O30" s="39">
        <v>0.08383834558788857</v>
      </c>
      <c r="P30" s="39">
        <v>0.08286792145401</v>
      </c>
      <c r="Q30" s="40">
        <v>0.0933391134369701</v>
      </c>
      <c r="R30" s="41">
        <v>0.09960724488111326</v>
      </c>
      <c r="S30" s="38">
        <v>0.09960724488111326</v>
      </c>
      <c r="T30" s="39">
        <v>0.09370931530813889</v>
      </c>
      <c r="U30" s="39">
        <v>0.09881280323238507</v>
      </c>
      <c r="V30" s="39">
        <v>0.10327413559550985</v>
      </c>
      <c r="W30" s="42">
        <v>0.10809361085054307</v>
      </c>
      <c r="X30" s="104"/>
    </row>
    <row r="31" spans="1:24" ht="12.75" customHeight="1">
      <c r="A31" s="105" t="str">
        <f>IF(COUNTBLANK(C31:IV31)=254,"odstr",IF(AND($A$1="TISK",SUM(J31:W31)=0),"odstr","OK"))</f>
        <v>OK</v>
      </c>
      <c r="B31" s="80" t="s">
        <v>143</v>
      </c>
      <c r="C31" s="106"/>
      <c r="D31" s="276"/>
      <c r="E31" s="148"/>
      <c r="F31" s="148" t="s">
        <v>88</v>
      </c>
      <c r="G31" s="148"/>
      <c r="H31" s="149"/>
      <c r="I31" s="150"/>
      <c r="J31" s="43">
        <v>0.08291415847471284</v>
      </c>
      <c r="K31" s="44">
        <v>0.08389296912046852</v>
      </c>
      <c r="L31" s="44">
        <v>0.08110670373344582</v>
      </c>
      <c r="M31" s="44">
        <v>0.08055423966740258</v>
      </c>
      <c r="N31" s="45">
        <v>0.08147640554795221</v>
      </c>
      <c r="O31" s="45">
        <v>0.08103852710410572</v>
      </c>
      <c r="P31" s="45">
        <v>0.08049931791926371</v>
      </c>
      <c r="Q31" s="46">
        <v>0.09085975657601664</v>
      </c>
      <c r="R31" s="47">
        <v>0.09734581802567338</v>
      </c>
      <c r="S31" s="44">
        <v>0.09734581802567338</v>
      </c>
      <c r="T31" s="45">
        <v>0.09168159496728705</v>
      </c>
      <c r="U31" s="45">
        <v>0.0966676579946203</v>
      </c>
      <c r="V31" s="45">
        <v>0.102559539826757</v>
      </c>
      <c r="W31" s="48">
        <v>0.10607631237227262</v>
      </c>
      <c r="X31" s="104"/>
    </row>
    <row r="32" spans="1:24" ht="12.75" customHeight="1">
      <c r="A32" s="105" t="str">
        <f>IF(COUNTBLANK(C32:IV32)=254,"odstr",IF(AND($A$1="TISK",SUM(J32:W32)=0),"odstr","OK"))</f>
        <v>OK</v>
      </c>
      <c r="B32" s="80" t="s">
        <v>143</v>
      </c>
      <c r="C32" s="106"/>
      <c r="D32" s="277"/>
      <c r="E32" s="234" t="s">
        <v>81</v>
      </c>
      <c r="F32" s="234"/>
      <c r="G32" s="234"/>
      <c r="H32" s="278"/>
      <c r="I32" s="235"/>
      <c r="J32" s="49">
        <v>0.3438493323967331</v>
      </c>
      <c r="K32" s="50">
        <v>0.34273254042635604</v>
      </c>
      <c r="L32" s="50">
        <v>0.3687097353427706</v>
      </c>
      <c r="M32" s="50">
        <v>0.3646786863263964</v>
      </c>
      <c r="N32" s="51">
        <v>0.3374430859765985</v>
      </c>
      <c r="O32" s="51">
        <v>0.3370967022205802</v>
      </c>
      <c r="P32" s="51">
        <v>0.312877324894632</v>
      </c>
      <c r="Q32" s="52">
        <v>0.32809289044444134</v>
      </c>
      <c r="R32" s="53">
        <v>0.3371720478609769</v>
      </c>
      <c r="S32" s="50">
        <v>0.3371720478609769</v>
      </c>
      <c r="T32" s="51">
        <v>0.31396975532817883</v>
      </c>
      <c r="U32" s="51">
        <v>0.30917553095025746</v>
      </c>
      <c r="V32" s="51">
        <v>0.31574500563406105</v>
      </c>
      <c r="W32" s="54">
        <v>0.325550507737748</v>
      </c>
      <c r="X32" s="104"/>
    </row>
    <row r="33" spans="1:24" ht="15">
      <c r="A33" s="105" t="str">
        <f>IF(COUNTBLANK(C33:IV33)=254,"odstr",IF(AND($A$1="TISK",SUM(J33:W33)=0),"odstr","OK"))</f>
        <v>OK</v>
      </c>
      <c r="B33" s="80" t="s">
        <v>143</v>
      </c>
      <c r="C33" s="106"/>
      <c r="D33" s="276"/>
      <c r="E33" s="148"/>
      <c r="F33" s="148" t="s">
        <v>89</v>
      </c>
      <c r="G33" s="148"/>
      <c r="H33" s="149"/>
      <c r="I33" s="150"/>
      <c r="J33" s="43">
        <v>0.3130009860653915</v>
      </c>
      <c r="K33" s="44">
        <v>0.311015917717961</v>
      </c>
      <c r="L33" s="44">
        <v>0.33699269490947703</v>
      </c>
      <c r="M33" s="44">
        <v>0.3320503829023248</v>
      </c>
      <c r="N33" s="45">
        <v>0.30554792156484195</v>
      </c>
      <c r="O33" s="45">
        <v>0.30732433261341974</v>
      </c>
      <c r="P33" s="45">
        <v>0.2844588053388933</v>
      </c>
      <c r="Q33" s="46">
        <v>0.2989619871321822</v>
      </c>
      <c r="R33" s="47">
        <v>0.30791515862889784</v>
      </c>
      <c r="S33" s="44">
        <v>0.30791515862889784</v>
      </c>
      <c r="T33" s="45">
        <v>0.2867082518011838</v>
      </c>
      <c r="U33" s="45">
        <v>0.2828935941287199</v>
      </c>
      <c r="V33" s="45">
        <v>0.2910787352098186</v>
      </c>
      <c r="W33" s="48">
        <v>0.30200362679082604</v>
      </c>
      <c r="X33" s="104"/>
    </row>
    <row r="34" spans="1:24" ht="12.75">
      <c r="A34" s="105" t="str">
        <f>IF(COUNTBLANK(C34:IV34)=254,"odstr",IF(AND($A$1="TISK",SUM(J34:W34)=0),"odstr","OK"))</f>
        <v>OK</v>
      </c>
      <c r="B34" s="80" t="s">
        <v>143</v>
      </c>
      <c r="C34" s="106"/>
      <c r="D34" s="279"/>
      <c r="E34" s="247" t="s">
        <v>10</v>
      </c>
      <c r="F34" s="247"/>
      <c r="G34" s="247"/>
      <c r="H34" s="280"/>
      <c r="I34" s="248"/>
      <c r="J34" s="55">
        <v>0.02076853937532629</v>
      </c>
      <c r="K34" s="56">
        <v>0.02088535557259432</v>
      </c>
      <c r="L34" s="56">
        <v>0.021404854183749895</v>
      </c>
      <c r="M34" s="56">
        <v>0.022627299247708413</v>
      </c>
      <c r="N34" s="57">
        <v>0.023309842139072456</v>
      </c>
      <c r="O34" s="57">
        <v>0.022026195938210487</v>
      </c>
      <c r="P34" s="57">
        <v>0.02190588767879254</v>
      </c>
      <c r="Q34" s="58">
        <v>0.02347205299175272</v>
      </c>
      <c r="R34" s="59">
        <v>0.023703660739094187</v>
      </c>
      <c r="S34" s="56">
        <v>0.023703660739094187</v>
      </c>
      <c r="T34" s="57">
        <v>0.021954296765436185</v>
      </c>
      <c r="U34" s="57">
        <v>0.023118580154598674</v>
      </c>
      <c r="V34" s="57">
        <v>0.02320000403473837</v>
      </c>
      <c r="W34" s="60">
        <v>0.023126911388773243</v>
      </c>
      <c r="X34" s="104"/>
    </row>
    <row r="35" spans="1:24" ht="12.75">
      <c r="A35" s="105" t="str">
        <f>IF(COUNTBLANK(C35:IV35)=254,"odstr",IF(AND($A$1="TISK",SUM(J35:W35)=0),"odstr","OK"))</f>
        <v>OK</v>
      </c>
      <c r="B35" s="80" t="s">
        <v>143</v>
      </c>
      <c r="C35" s="106"/>
      <c r="D35" s="277"/>
      <c r="E35" s="234" t="s">
        <v>11</v>
      </c>
      <c r="F35" s="234"/>
      <c r="G35" s="234"/>
      <c r="H35" s="278"/>
      <c r="I35" s="235"/>
      <c r="J35" s="49">
        <v>0.2196670823214546</v>
      </c>
      <c r="K35" s="50">
        <v>0.22721006860067008</v>
      </c>
      <c r="L35" s="50">
        <v>0.22904805367840642</v>
      </c>
      <c r="M35" s="50">
        <v>0.22738392563171872</v>
      </c>
      <c r="N35" s="51">
        <v>0.22522233740726935</v>
      </c>
      <c r="O35" s="51">
        <v>0.22050432925048027</v>
      </c>
      <c r="P35" s="51">
        <v>0.2117491421691027</v>
      </c>
      <c r="Q35" s="52">
        <v>0.22311927826922776</v>
      </c>
      <c r="R35" s="53">
        <v>0.22176817744998673</v>
      </c>
      <c r="S35" s="50">
        <v>0.22176817744998673</v>
      </c>
      <c r="T35" s="51">
        <v>0.1955171405572131</v>
      </c>
      <c r="U35" s="51">
        <v>0.19454471832313416</v>
      </c>
      <c r="V35" s="51">
        <v>0.18586416362054317</v>
      </c>
      <c r="W35" s="54">
        <v>0.18218205631705808</v>
      </c>
      <c r="X35" s="104"/>
    </row>
    <row r="36" spans="1:24" ht="15">
      <c r="A36" s="105" t="str">
        <f>IF(COUNTBLANK(C36:IV36)=254,"odstr",IF(AND($A$1="TISK",SUM(J36:W36)=0),"odstr","OK"))</f>
        <v>OK</v>
      </c>
      <c r="B36" s="80" t="s">
        <v>143</v>
      </c>
      <c r="C36" s="106"/>
      <c r="D36" s="127"/>
      <c r="E36" s="520" t="s">
        <v>77</v>
      </c>
      <c r="F36" s="255" t="s">
        <v>90</v>
      </c>
      <c r="G36" s="128"/>
      <c r="H36" s="129"/>
      <c r="I36" s="130"/>
      <c r="J36" s="61">
        <v>0.0432907656319893</v>
      </c>
      <c r="K36" s="62">
        <v>0.04642847673624937</v>
      </c>
      <c r="L36" s="62">
        <v>0.045916343529449635</v>
      </c>
      <c r="M36" s="62">
        <v>0.04659056222891845</v>
      </c>
      <c r="N36" s="63">
        <v>0.046925486810768594</v>
      </c>
      <c r="O36" s="63">
        <v>0.04735697752854574</v>
      </c>
      <c r="P36" s="63">
        <v>0.04663357917451586</v>
      </c>
      <c r="Q36" s="64">
        <v>0.0500135679134305</v>
      </c>
      <c r="R36" s="65">
        <v>0.04854463332494962</v>
      </c>
      <c r="S36" s="62">
        <v>0.04854463332494962</v>
      </c>
      <c r="T36" s="63">
        <v>0.04349699106780447</v>
      </c>
      <c r="U36" s="63">
        <v>0.04399761068119064</v>
      </c>
      <c r="V36" s="63">
        <v>0.04398926458456593</v>
      </c>
      <c r="W36" s="66">
        <v>0.043231390038355466</v>
      </c>
      <c r="X36" s="104"/>
    </row>
    <row r="37" spans="1:24" ht="15">
      <c r="A37" s="105" t="str">
        <f>IF(COUNTBLANK(C37:IV37)=254,"odstr",IF(AND($A$1="TISK",SUM(J37:W37)=0),"odstr","OK"))</f>
        <v>OK</v>
      </c>
      <c r="B37" s="80" t="s">
        <v>143</v>
      </c>
      <c r="C37" s="106"/>
      <c r="D37" s="136"/>
      <c r="E37" s="521"/>
      <c r="F37" s="255" t="s">
        <v>91</v>
      </c>
      <c r="G37" s="128"/>
      <c r="H37" s="129"/>
      <c r="I37" s="130"/>
      <c r="J37" s="61">
        <v>0.08609152698899092</v>
      </c>
      <c r="K37" s="62">
        <v>0.08689161239934157</v>
      </c>
      <c r="L37" s="62">
        <v>0.08508838567627836</v>
      </c>
      <c r="M37" s="62">
        <v>0.0846080261461288</v>
      </c>
      <c r="N37" s="63">
        <v>0.08491459092876101</v>
      </c>
      <c r="O37" s="63">
        <v>0.08473218135565491</v>
      </c>
      <c r="P37" s="63">
        <v>0.08136957108412059</v>
      </c>
      <c r="Q37" s="64">
        <v>0.086341047054506</v>
      </c>
      <c r="R37" s="65">
        <v>0.0899854438331279</v>
      </c>
      <c r="S37" s="62">
        <v>0.0899854438331279</v>
      </c>
      <c r="T37" s="63">
        <v>0.08082828728091668</v>
      </c>
      <c r="U37" s="63">
        <v>0.08061680754435008</v>
      </c>
      <c r="V37" s="63">
        <v>0.07832690736187427</v>
      </c>
      <c r="W37" s="66">
        <v>0.0773419127674611</v>
      </c>
      <c r="X37" s="104"/>
    </row>
    <row r="38" spans="1:24" ht="15">
      <c r="A38" s="105" t="str">
        <f>IF(COUNTBLANK(C38:IV38)=254,"odstr",IF(AND($A$1="TISK",SUM(J38:W38)=0),"odstr","OK"))</f>
        <v>OK</v>
      </c>
      <c r="B38" s="80" t="s">
        <v>143</v>
      </c>
      <c r="C38" s="106"/>
      <c r="D38" s="281"/>
      <c r="E38" s="522" t="s">
        <v>77</v>
      </c>
      <c r="F38" s="147" t="s">
        <v>92</v>
      </c>
      <c r="G38" s="148"/>
      <c r="H38" s="149"/>
      <c r="I38" s="150"/>
      <c r="J38" s="43">
        <v>0.0768722516208788</v>
      </c>
      <c r="K38" s="44">
        <v>0.08280483190818899</v>
      </c>
      <c r="L38" s="44">
        <v>0.08688131918189339</v>
      </c>
      <c r="M38" s="44">
        <v>0.08493501595333379</v>
      </c>
      <c r="N38" s="45">
        <v>0.08258897231869562</v>
      </c>
      <c r="O38" s="45">
        <v>0.07809776698822916</v>
      </c>
      <c r="P38" s="45">
        <v>0.07517425169806458</v>
      </c>
      <c r="Q38" s="46">
        <v>0.07884696976619063</v>
      </c>
      <c r="R38" s="47">
        <v>0.07595630848964001</v>
      </c>
      <c r="S38" s="44">
        <v>0.07595630848964001</v>
      </c>
      <c r="T38" s="45">
        <v>0.06449462856108151</v>
      </c>
      <c r="U38" s="45">
        <v>0.06300205736681679</v>
      </c>
      <c r="V38" s="45">
        <v>0.056791449966222</v>
      </c>
      <c r="W38" s="48">
        <v>0.05498988902843649</v>
      </c>
      <c r="X38" s="104"/>
    </row>
    <row r="39" spans="1:24" ht="12.75">
      <c r="A39" s="105" t="str">
        <f>IF(COUNTBLANK(C39:IV39)=254,"odstr",IF(AND($A$1="TISK",SUM(J39:W39)=0),"odstr","OK"))</f>
        <v>OK</v>
      </c>
      <c r="B39" s="80" t="s">
        <v>143</v>
      </c>
      <c r="C39" s="106"/>
      <c r="D39" s="279"/>
      <c r="E39" s="247" t="s">
        <v>82</v>
      </c>
      <c r="F39" s="247"/>
      <c r="G39" s="247"/>
      <c r="H39" s="280"/>
      <c r="I39" s="248"/>
      <c r="J39" s="55">
        <v>0.05643569379400404</v>
      </c>
      <c r="K39" s="56">
        <v>0.04827391393991729</v>
      </c>
      <c r="L39" s="56">
        <v>0.017816970282577987</v>
      </c>
      <c r="M39" s="56">
        <v>0.016808513118776378</v>
      </c>
      <c r="N39" s="57">
        <v>0.026240517122831437</v>
      </c>
      <c r="O39" s="57">
        <v>0.023869217914992944</v>
      </c>
      <c r="P39" s="57">
        <v>0.022528156247935527</v>
      </c>
      <c r="Q39" s="58">
        <v>0.023947256031521605</v>
      </c>
      <c r="R39" s="59">
        <v>0.023799647572768583</v>
      </c>
      <c r="S39" s="56">
        <v>0.023799647572768583</v>
      </c>
      <c r="T39" s="57">
        <v>0.018855079473599486</v>
      </c>
      <c r="U39" s="57">
        <v>0.017973113444121634</v>
      </c>
      <c r="V39" s="57">
        <v>0.018068148465470807</v>
      </c>
      <c r="W39" s="60">
        <v>0.01796683395852749</v>
      </c>
      <c r="X39" s="104"/>
    </row>
    <row r="40" spans="1:24" ht="12.75">
      <c r="A40" s="105" t="str">
        <f>IF(COUNTBLANK(C40:IV40)=254,"odstr",IF(AND($A$1="TISK",SUM(J40:W40)=0),"odstr","OK"))</f>
        <v>OK</v>
      </c>
      <c r="B40" s="80" t="s">
        <v>143</v>
      </c>
      <c r="C40" s="106"/>
      <c r="D40" s="279"/>
      <c r="E40" s="247" t="s">
        <v>12</v>
      </c>
      <c r="F40" s="247"/>
      <c r="G40" s="247"/>
      <c r="H40" s="280"/>
      <c r="I40" s="248"/>
      <c r="J40" s="55">
        <v>0.02873905766973772</v>
      </c>
      <c r="K40" s="56">
        <v>0.02782408448843744</v>
      </c>
      <c r="L40" s="56">
        <v>0.02827844065431676</v>
      </c>
      <c r="M40" s="56">
        <v>0.031117106402491435</v>
      </c>
      <c r="N40" s="57">
        <v>0.03111715196978604</v>
      </c>
      <c r="O40" s="57">
        <v>0.029419235986140872</v>
      </c>
      <c r="P40" s="57">
        <v>0.02663343155748625</v>
      </c>
      <c r="Q40" s="58">
        <v>0.027548136378034913</v>
      </c>
      <c r="R40" s="59">
        <v>0.01715459987390842</v>
      </c>
      <c r="S40" s="56">
        <v>0.01715459987390842</v>
      </c>
      <c r="T40" s="57">
        <v>0.02409922529220965</v>
      </c>
      <c r="U40" s="57">
        <v>0.018348533489676938</v>
      </c>
      <c r="V40" s="57">
        <v>0.02232945420513953</v>
      </c>
      <c r="W40" s="60">
        <v>0.021046416079623827</v>
      </c>
      <c r="X40" s="104"/>
    </row>
    <row r="41" spans="1:24" ht="15">
      <c r="A41" s="105" t="str">
        <f>IF(COUNTBLANK(C41:IV41)=254,"odstr",IF(AND($A$1="TISK",SUM(J41:W41)=0),"odstr","OK"))</f>
        <v>OK</v>
      </c>
      <c r="B41" s="80" t="s">
        <v>143</v>
      </c>
      <c r="C41" s="106"/>
      <c r="D41" s="279"/>
      <c r="E41" s="247" t="s">
        <v>96</v>
      </c>
      <c r="F41" s="247"/>
      <c r="G41" s="247"/>
      <c r="H41" s="280"/>
      <c r="I41" s="248"/>
      <c r="J41" s="55">
        <v>0.16803113672981218</v>
      </c>
      <c r="K41" s="56">
        <v>0.17118829022832488</v>
      </c>
      <c r="L41" s="56">
        <v>0.17699724241756315</v>
      </c>
      <c r="M41" s="56">
        <v>0.18567253237322814</v>
      </c>
      <c r="N41" s="57">
        <v>0.2029053563127985</v>
      </c>
      <c r="O41" s="57">
        <v>0.20309696710916209</v>
      </c>
      <c r="P41" s="57">
        <v>0.22618734992281453</v>
      </c>
      <c r="Q41" s="58">
        <v>0.20691122195657025</v>
      </c>
      <c r="R41" s="59">
        <v>0.21007993759353485</v>
      </c>
      <c r="S41" s="56">
        <v>0.21007993759353485</v>
      </c>
      <c r="T41" s="57">
        <v>0.19700996565524623</v>
      </c>
      <c r="U41" s="57">
        <v>0.1999105209404082</v>
      </c>
      <c r="V41" s="57">
        <v>0.19808070330242603</v>
      </c>
      <c r="W41" s="60">
        <v>0.18331906413026777</v>
      </c>
      <c r="X41" s="104"/>
    </row>
    <row r="42" spans="1:24" ht="15">
      <c r="A42" s="105" t="str">
        <f>IF(COUNTBLANK(C42:IV42)=254,"odstr",IF(AND($A$1="TISK",SUM(J42:W42)=0),"odstr","OK"))</f>
        <v>OK</v>
      </c>
      <c r="B42" s="80" t="s">
        <v>143</v>
      </c>
      <c r="C42" s="106"/>
      <c r="D42" s="279"/>
      <c r="E42" s="247" t="s">
        <v>97</v>
      </c>
      <c r="F42" s="247"/>
      <c r="G42" s="247"/>
      <c r="H42" s="280"/>
      <c r="I42" s="248"/>
      <c r="J42" s="55">
        <v>0.005263734239498191</v>
      </c>
      <c r="K42" s="56">
        <v>0.005229985618214024</v>
      </c>
      <c r="L42" s="56">
        <v>0.005545822947421501</v>
      </c>
      <c r="M42" s="56">
        <v>0.005723266753331613</v>
      </c>
      <c r="N42" s="57">
        <v>0.005080403037693889</v>
      </c>
      <c r="O42" s="57">
        <v>0.004965220569252267</v>
      </c>
      <c r="P42" s="57">
        <v>0.005271826017339521</v>
      </c>
      <c r="Q42" s="58">
        <v>0.005470453389125399</v>
      </c>
      <c r="R42" s="59">
        <v>0.004676388148851178</v>
      </c>
      <c r="S42" s="56">
        <v>0.004676388148851178</v>
      </c>
      <c r="T42" s="57">
        <v>0.004679243604060181</v>
      </c>
      <c r="U42" s="57">
        <v>0.004577302617048326</v>
      </c>
      <c r="V42" s="57">
        <v>0.0042008693428123925</v>
      </c>
      <c r="W42" s="60">
        <v>0.004242933176845515</v>
      </c>
      <c r="X42" s="104"/>
    </row>
    <row r="43" spans="1:24" ht="15.75" thickBot="1">
      <c r="A43" s="105" t="str">
        <f>IF(COUNTBLANK(C43:IV43)=254,"odstr",IF(AND($A$1="TISK",SUM(J43:W43)=0),"odstr","OK"))</f>
        <v>OK</v>
      </c>
      <c r="B43" s="80" t="s">
        <v>143</v>
      </c>
      <c r="C43" s="106"/>
      <c r="D43" s="282"/>
      <c r="E43" s="260" t="s">
        <v>98</v>
      </c>
      <c r="F43" s="260"/>
      <c r="G43" s="260"/>
      <c r="H43" s="283"/>
      <c r="I43" s="261"/>
      <c r="J43" s="67">
        <v>0.0711369796418647</v>
      </c>
      <c r="K43" s="68">
        <v>0.06900536908865977</v>
      </c>
      <c r="L43" s="68">
        <v>0.06791904128300878</v>
      </c>
      <c r="M43" s="68">
        <v>0.062357991720891154</v>
      </c>
      <c r="N43" s="69">
        <v>0.06400956994976222</v>
      </c>
      <c r="O43" s="69">
        <v>0.07518403046283159</v>
      </c>
      <c r="P43" s="69">
        <v>0.0899789600578868</v>
      </c>
      <c r="Q43" s="70">
        <v>0.06809959710235614</v>
      </c>
      <c r="R43" s="71">
        <v>0.062038295879766094</v>
      </c>
      <c r="S43" s="68">
        <v>0.062038295879766094</v>
      </c>
      <c r="T43" s="69">
        <v>0.13020597801591763</v>
      </c>
      <c r="U43" s="69">
        <v>0.13353889684836937</v>
      </c>
      <c r="V43" s="69">
        <v>0.1292375157992985</v>
      </c>
      <c r="W43" s="72">
        <v>0.13447166636061308</v>
      </c>
      <c r="X43" s="104"/>
    </row>
    <row r="44" spans="1:24" ht="13.5">
      <c r="A44" s="105" t="s">
        <v>136</v>
      </c>
      <c r="B44" s="105" t="s">
        <v>145</v>
      </c>
      <c r="D44" s="177" t="str">
        <f>IF(D45="","","Komentáře:")</f>
        <v>Komentáře:</v>
      </c>
      <c r="E44" s="178"/>
      <c r="F44" s="178"/>
      <c r="G44" s="178"/>
      <c r="H44" s="178"/>
      <c r="I44" s="177"/>
      <c r="J44" s="177"/>
      <c r="K44" s="177"/>
      <c r="L44" s="177"/>
      <c r="M44" s="177"/>
      <c r="N44" s="177"/>
      <c r="O44" s="177"/>
      <c r="P44" s="179"/>
      <c r="Q44" s="179"/>
      <c r="R44" s="179"/>
      <c r="S44" s="179"/>
      <c r="T44" s="179"/>
      <c r="U44" s="179"/>
      <c r="V44" s="179"/>
      <c r="W44" s="179" t="str">
        <f>CONCATENATE("Zdroj: ",KNIHOVNA!H6)</f>
        <v>Zdroj: Závěrečný účet – kapitola 333-MŠMT, 700-Obce a DSO; KÚ, 380-OkÚ, 307-MO, 329-MZe</v>
      </c>
      <c r="X44" s="84">
        <f>IF(KNIHOVNA!H4=""," ","")</f>
      </c>
    </row>
    <row r="45" spans="1:23" ht="12.75" customHeight="1">
      <c r="A45" s="105" t="str">
        <f aca="true" t="shared" si="0" ref="A45:A51">IF(COUNTBLANK(D45:E45)=2,"odstr","OK")</f>
        <v>OK</v>
      </c>
      <c r="B45" s="105"/>
      <c r="D45" s="181" t="s">
        <v>26</v>
      </c>
      <c r="E45" s="485" t="str">
        <f>Komentáře!C5</f>
        <v>Celkové výdaje na školství: údaje z kapitol 333-MŠMT; 700-Obce a DSO; KÚ; 380-Okresní úřady (rozpočtová opatření z MŠMT) a z jiných resortů</v>
      </c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</row>
    <row r="46" spans="1:23" ht="12" customHeight="1">
      <c r="A46" s="105" t="str">
        <f t="shared" si="0"/>
        <v>OK</v>
      </c>
      <c r="B46" s="105"/>
      <c r="D46" s="181"/>
      <c r="E46" s="485" t="str">
        <f>Komentáře!C6</f>
        <v>(Ministerstvo obrany, Ministerstvo zemědělství do r. 2001, data za Ministerstvo vnitra nejsou k dispozici a Ministerstvo spravedlnosti o výdajích na vzdělávání neúčtuje).</v>
      </c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/>
    </row>
    <row r="47" spans="1:23" ht="12.75">
      <c r="A47" s="105" t="str">
        <f t="shared" si="0"/>
        <v>OK</v>
      </c>
      <c r="B47" s="105"/>
      <c r="D47" s="181" t="s">
        <v>27</v>
      </c>
      <c r="E47" s="485" t="str">
        <f>Komentáře!C16</f>
        <v>Bez škol pro děti, žáky, studenty se speciálními vzdělávacími potřebami.</v>
      </c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5"/>
      <c r="U47" s="485"/>
      <c r="V47" s="485"/>
      <c r="W47" s="485"/>
    </row>
    <row r="48" spans="1:23" ht="12.75">
      <c r="A48" s="105" t="str">
        <f t="shared" si="0"/>
        <v>OK</v>
      </c>
      <c r="B48" s="105"/>
      <c r="D48" s="181" t="s">
        <v>28</v>
      </c>
      <c r="E48" s="485" t="str">
        <f>Komentáře!C9</f>
        <v>Včetně výdajů na koleje a menzy vysokých škol a výzkum a vývoj na VŠ.</v>
      </c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5"/>
      <c r="V48" s="485"/>
      <c r="W48" s="485"/>
    </row>
    <row r="49" spans="1:23" ht="13.5" customHeight="1">
      <c r="A49" s="105" t="str">
        <f t="shared" si="0"/>
        <v>OK</v>
      </c>
      <c r="B49" s="105"/>
      <c r="D49" s="181" t="s">
        <v>83</v>
      </c>
      <c r="E49" s="485" t="str">
        <f>Komentáře!C10</f>
        <v>Zahrnuty výdaje na vlastní úřad MŠMT, ČŠI a další OSS.</v>
      </c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  <c r="W49" s="485"/>
    </row>
    <row r="50" spans="1:23" ht="12.75" customHeight="1">
      <c r="A50" s="105" t="str">
        <f t="shared" si="0"/>
        <v>OK</v>
      </c>
      <c r="B50" s="105"/>
      <c r="D50" s="181" t="s">
        <v>84</v>
      </c>
      <c r="E50" s="485" t="str">
        <f>Komentáře!C11</f>
        <v>Zahrnuty výdaje na peněžní a statistické služby, domy dětí a mládeže, zařízení výchovného poradenství, tělovýchovu a sport, kulturu, zdravotnictví, ochranu životního prostředí a ekologii apod.</v>
      </c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</row>
    <row r="51" spans="1:23" ht="25.5" customHeight="1">
      <c r="A51" s="105" t="str">
        <f t="shared" si="0"/>
        <v>OK</v>
      </c>
      <c r="B51" s="105"/>
      <c r="D51" s="181" t="s">
        <v>85</v>
      </c>
      <c r="E51" s="485" t="str">
        <f>Komentáře!C21</f>
        <v>Meziroční snížení výdajů v roce 2008 je dáno aplikací zákona č. 26/2008 Sb. a z něj vyplývajícím nepřeváděním nevyčerpaných prostředků OSS do rezervních fondů, a tudíž jejich nezahrnutím do čerpání.</v>
      </c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/>
      <c r="U51" s="485"/>
      <c r="V51" s="485"/>
      <c r="W51" s="485"/>
    </row>
    <row r="52" spans="1:2" ht="12.75">
      <c r="A52" s="105" t="s">
        <v>145</v>
      </c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  <row r="201" spans="1:2" ht="12.75">
      <c r="A201" s="105"/>
      <c r="B201" s="105"/>
    </row>
  </sheetData>
  <sheetProtection sheet="1" objects="1" scenarios="1"/>
  <mergeCells count="25">
    <mergeCell ref="M9:M13"/>
    <mergeCell ref="O9:O13"/>
    <mergeCell ref="D9:I13"/>
    <mergeCell ref="E47:W47"/>
    <mergeCell ref="E36:E38"/>
    <mergeCell ref="W9:W13"/>
    <mergeCell ref="K9:K13"/>
    <mergeCell ref="L9:L13"/>
    <mergeCell ref="S9:S13"/>
    <mergeCell ref="J9:J13"/>
    <mergeCell ref="R9:R13"/>
    <mergeCell ref="P9:P13"/>
    <mergeCell ref="N9:N13"/>
    <mergeCell ref="T9:T13"/>
    <mergeCell ref="Q9:Q13"/>
    <mergeCell ref="V9:V13"/>
    <mergeCell ref="U9:U13"/>
    <mergeCell ref="E51:W51"/>
    <mergeCell ref="E49:W49"/>
    <mergeCell ref="E15:E28"/>
    <mergeCell ref="E45:W45"/>
    <mergeCell ref="E46:W46"/>
    <mergeCell ref="F21:F23"/>
    <mergeCell ref="E50:W50"/>
    <mergeCell ref="E48:W48"/>
  </mergeCells>
  <conditionalFormatting sqref="G8">
    <cfRule type="expression" priority="1" dxfId="0" stopIfTrue="1">
      <formula>X8=" "</formula>
    </cfRule>
  </conditionalFormatting>
  <conditionalFormatting sqref="G3">
    <cfRule type="expression" priority="2" dxfId="0" stopIfTrue="1">
      <formula>D1=" ?"</formula>
    </cfRule>
  </conditionalFormatting>
  <conditionalFormatting sqref="F1:I1 P1:W1">
    <cfRule type="cellIs" priority="3" dxfId="3" operator="notEqual" stopIfTrue="1">
      <formula>""</formula>
    </cfRule>
  </conditionalFormatting>
  <conditionalFormatting sqref="C1:E1">
    <cfRule type="cellIs" priority="4" dxfId="1" operator="equal" stopIfTrue="1">
      <formula>"nezadána"</formula>
    </cfRule>
  </conditionalFormatting>
  <conditionalFormatting sqref="A14:B43 A2:A13 A44:A51">
    <cfRule type="cellIs" priority="5" dxfId="2" operator="equal" stopIfTrue="1">
      <formula>"odstr"</formula>
    </cfRule>
  </conditionalFormatting>
  <conditionalFormatting sqref="B1">
    <cfRule type="cellIs" priority="6" dxfId="4" operator="equal" stopIfTrue="1">
      <formula>"FUNKCE"</formula>
    </cfRule>
  </conditionalFormatting>
  <conditionalFormatting sqref="B4">
    <cfRule type="expression" priority="7" dxfId="4" stopIfTrue="1">
      <formula>COUNTIF(Datova_oblast,"")-$B$5&gt;0</formula>
    </cfRule>
  </conditionalFormatting>
  <conditionalFormatting sqref="P44:V44">
    <cfRule type="expression" priority="8" dxfId="0" stopIfTrue="1">
      <formula>W44=" "</formula>
    </cfRule>
  </conditionalFormatting>
  <conditionalFormatting sqref="W44">
    <cfRule type="expression" priority="9" dxfId="0" stopIfTrue="1">
      <formula>X44=" "</formula>
    </cfRule>
  </conditionalFormatting>
  <dataValidations count="2">
    <dataValidation type="list" allowBlank="1" showErrorMessage="1" errorTitle="  Zadané nelze přijmout" error="Do buňky lze vložit pouze malé písmeno (od a do p)." sqref="P1:W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8" min="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"/>
  <dimension ref="A1:X20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6" width="2.125" style="84" customWidth="1"/>
    <col min="7" max="7" width="13.25390625" style="84" customWidth="1"/>
    <col min="8" max="8" width="24.00390625" style="84" customWidth="1"/>
    <col min="9" max="9" width="1.12109375" style="84" customWidth="1"/>
    <col min="10" max="23" width="8.75390625" style="84" customWidth="1"/>
    <col min="24" max="24" width="11.125" style="84" customWidth="1"/>
    <col min="25" max="47" width="1.75390625" style="84" customWidth="1"/>
    <col min="48" max="16384" width="9.125" style="84" customWidth="1"/>
  </cols>
  <sheetData>
    <row r="1" spans="1:24" s="78" customFormat="1" ht="13.5" hidden="1">
      <c r="A1" s="73" t="str">
        <f>IF(KNIHOVNA!C4="","ŠABLONA",IF(KNIHOVNA!C4="T","TISK","ELEKTRO"))</f>
        <v>ŠABLONA</v>
      </c>
      <c r="B1" s="73" t="s">
        <v>321</v>
      </c>
      <c r="C1" s="74" t="str">
        <f>CONCATENATE(D1,F1,IF(G1&lt;&gt;"",".",""),G1,IF(H1&lt;&gt;"",".",""),H1,IF(I1&lt;&gt;"",".",""),I1,"")</f>
        <v>A6</v>
      </c>
      <c r="D1" s="75" t="str">
        <f>IF(KNIHOVNA!J4=""," ?",KNIHOVNA!J4)</f>
        <v>A</v>
      </c>
      <c r="E1" s="75" t="str">
        <f>CONCATENATE(C1,W1)</f>
        <v>A6</v>
      </c>
      <c r="F1" s="76">
        <v>6</v>
      </c>
      <c r="G1" s="77"/>
      <c r="H1" s="77"/>
      <c r="I1" s="77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0"/>
      <c r="X1" s="81" t="s">
        <v>135</v>
      </c>
    </row>
    <row r="2" spans="1:3" ht="12.75">
      <c r="A2" s="78" t="s">
        <v>136</v>
      </c>
      <c r="B2" s="82"/>
      <c r="C2" s="83"/>
    </row>
    <row r="3" spans="1:23" s="86" customFormat="1" ht="15.75">
      <c r="A3" s="78" t="s">
        <v>136</v>
      </c>
      <c r="B3" s="85" t="s">
        <v>150</v>
      </c>
      <c r="D3" s="87" t="s">
        <v>133</v>
      </c>
      <c r="E3" s="87"/>
      <c r="F3" s="87"/>
      <c r="G3" s="87"/>
      <c r="H3" s="195" t="s">
        <v>330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s="86" customFormat="1" ht="15.75" hidden="1">
      <c r="A4" s="78" t="s">
        <v>136</v>
      </c>
      <c r="B4" s="90">
        <v>180</v>
      </c>
      <c r="D4" s="91" t="s">
        <v>133</v>
      </c>
      <c r="E4" s="87"/>
      <c r="F4" s="87"/>
      <c r="G4" s="87"/>
      <c r="H4" s="91" t="s">
        <v>317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5.75">
      <c r="A5" s="78" t="s">
        <v>316</v>
      </c>
      <c r="B5" s="92">
        <v>0</v>
      </c>
      <c r="D5" s="221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4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2" t="s">
        <v>14</v>
      </c>
      <c r="X8" s="78">
        <f>IF(KNIHOVNA!E4=""," ","")</f>
      </c>
    </row>
    <row r="9" spans="1:24" ht="3.75" customHeight="1">
      <c r="A9" s="78" t="s">
        <v>136</v>
      </c>
      <c r="C9" s="103"/>
      <c r="D9" s="486"/>
      <c r="E9" s="487"/>
      <c r="F9" s="487"/>
      <c r="G9" s="487"/>
      <c r="H9" s="487"/>
      <c r="I9" s="488"/>
      <c r="J9" s="493" t="s">
        <v>36</v>
      </c>
      <c r="K9" s="493" t="s">
        <v>65</v>
      </c>
      <c r="L9" s="493" t="s">
        <v>66</v>
      </c>
      <c r="M9" s="493" t="s">
        <v>67</v>
      </c>
      <c r="N9" s="493" t="s">
        <v>68</v>
      </c>
      <c r="O9" s="493" t="s">
        <v>69</v>
      </c>
      <c r="P9" s="499" t="s">
        <v>70</v>
      </c>
      <c r="Q9" s="486" t="s">
        <v>86</v>
      </c>
      <c r="R9" s="493" t="s">
        <v>44</v>
      </c>
      <c r="S9" s="493" t="s">
        <v>71</v>
      </c>
      <c r="T9" s="499" t="s">
        <v>149</v>
      </c>
      <c r="U9" s="499" t="s">
        <v>151</v>
      </c>
      <c r="V9" s="499" t="s">
        <v>323</v>
      </c>
      <c r="W9" s="502" t="s">
        <v>333</v>
      </c>
      <c r="X9" s="104"/>
    </row>
    <row r="10" spans="1:24" ht="3.75" customHeight="1">
      <c r="A10" s="78" t="s">
        <v>136</v>
      </c>
      <c r="C10" s="103"/>
      <c r="D10" s="489"/>
      <c r="E10" s="490"/>
      <c r="F10" s="490"/>
      <c r="G10" s="490"/>
      <c r="H10" s="490"/>
      <c r="I10" s="491"/>
      <c r="J10" s="494"/>
      <c r="K10" s="494"/>
      <c r="L10" s="494"/>
      <c r="M10" s="494"/>
      <c r="N10" s="494"/>
      <c r="O10" s="494"/>
      <c r="P10" s="505"/>
      <c r="Q10" s="489"/>
      <c r="R10" s="494"/>
      <c r="S10" s="494"/>
      <c r="T10" s="505"/>
      <c r="U10" s="505"/>
      <c r="V10" s="505"/>
      <c r="W10" s="523"/>
      <c r="X10" s="104"/>
    </row>
    <row r="11" spans="1:24" ht="3.75" customHeight="1">
      <c r="A11" s="78" t="s">
        <v>136</v>
      </c>
      <c r="C11" s="103"/>
      <c r="D11" s="489"/>
      <c r="E11" s="490"/>
      <c r="F11" s="490"/>
      <c r="G11" s="490"/>
      <c r="H11" s="490"/>
      <c r="I11" s="491"/>
      <c r="J11" s="494"/>
      <c r="K11" s="494"/>
      <c r="L11" s="494"/>
      <c r="M11" s="494"/>
      <c r="N11" s="494"/>
      <c r="O11" s="494"/>
      <c r="P11" s="505"/>
      <c r="Q11" s="489"/>
      <c r="R11" s="494"/>
      <c r="S11" s="494"/>
      <c r="T11" s="505"/>
      <c r="U11" s="505"/>
      <c r="V11" s="505"/>
      <c r="W11" s="523"/>
      <c r="X11" s="104"/>
    </row>
    <row r="12" spans="1:24" ht="3.75" customHeight="1">
      <c r="A12" s="78" t="s">
        <v>136</v>
      </c>
      <c r="C12" s="103"/>
      <c r="D12" s="489"/>
      <c r="E12" s="490"/>
      <c r="F12" s="490"/>
      <c r="G12" s="490"/>
      <c r="H12" s="490"/>
      <c r="I12" s="491"/>
      <c r="J12" s="494"/>
      <c r="K12" s="494"/>
      <c r="L12" s="494"/>
      <c r="M12" s="494"/>
      <c r="N12" s="494"/>
      <c r="O12" s="494"/>
      <c r="P12" s="505"/>
      <c r="Q12" s="489"/>
      <c r="R12" s="494"/>
      <c r="S12" s="494"/>
      <c r="T12" s="505"/>
      <c r="U12" s="505"/>
      <c r="V12" s="505"/>
      <c r="W12" s="523"/>
      <c r="X12" s="104"/>
    </row>
    <row r="13" spans="1:24" ht="3.75" customHeight="1" thickBot="1">
      <c r="A13" s="78" t="s">
        <v>136</v>
      </c>
      <c r="C13" s="103"/>
      <c r="D13" s="492"/>
      <c r="E13" s="466"/>
      <c r="F13" s="466"/>
      <c r="G13" s="466"/>
      <c r="H13" s="466"/>
      <c r="I13" s="467"/>
      <c r="J13" s="495"/>
      <c r="K13" s="495"/>
      <c r="L13" s="495"/>
      <c r="M13" s="495"/>
      <c r="N13" s="495"/>
      <c r="O13" s="495"/>
      <c r="P13" s="506"/>
      <c r="Q13" s="492"/>
      <c r="R13" s="495"/>
      <c r="S13" s="495"/>
      <c r="T13" s="506"/>
      <c r="U13" s="506"/>
      <c r="V13" s="506"/>
      <c r="W13" s="524"/>
      <c r="X13" s="104"/>
    </row>
    <row r="14" spans="1:24" ht="15.75" customHeight="1" thickTop="1">
      <c r="A14" s="105" t="str">
        <f>IF(COUNTBLANK(C14:IV14)=254,"odstr",IF(AND($A$1="TISK",SUM(J14:W14)=0),"odstr","OK"))</f>
        <v>OK</v>
      </c>
      <c r="B14" s="80" t="s">
        <v>143</v>
      </c>
      <c r="C14" s="106"/>
      <c r="D14" s="222"/>
      <c r="E14" s="223" t="s">
        <v>100</v>
      </c>
      <c r="F14" s="224"/>
      <c r="G14" s="224"/>
      <c r="H14" s="224"/>
      <c r="I14" s="225"/>
      <c r="J14" s="226">
        <v>104631.98004273506</v>
      </c>
      <c r="K14" s="227">
        <v>113765.94291404611</v>
      </c>
      <c r="L14" s="227">
        <v>121315.80568586386</v>
      </c>
      <c r="M14" s="227">
        <v>125424.70280326201</v>
      </c>
      <c r="N14" s="228">
        <v>130319.16268999997</v>
      </c>
      <c r="O14" s="228">
        <v>139350.33334634145</v>
      </c>
      <c r="P14" s="228">
        <v>145149.6857874763</v>
      </c>
      <c r="Q14" s="284">
        <v>134703.8271989295</v>
      </c>
      <c r="R14" s="227">
        <v>146247.1098840321</v>
      </c>
      <c r="S14" s="227">
        <v>145374.71761819805</v>
      </c>
      <c r="T14" s="228">
        <v>154970.5342589295</v>
      </c>
      <c r="U14" s="228">
        <v>152872.3191386173</v>
      </c>
      <c r="V14" s="228">
        <v>140263.94014065762</v>
      </c>
      <c r="W14" s="231">
        <v>145058.99307128243</v>
      </c>
      <c r="X14" s="104"/>
    </row>
    <row r="15" spans="1:24" ht="12.75" customHeight="1">
      <c r="A15" s="105" t="str">
        <f>IF(COUNTBLANK(C15:IV15)=254,"odstr",IF(AND($A$1="TISK",SUM(J15:W15)=0),"odstr","OK"))</f>
        <v>OK</v>
      </c>
      <c r="B15" s="80" t="s">
        <v>143</v>
      </c>
      <c r="C15" s="106"/>
      <c r="D15" s="232"/>
      <c r="E15" s="510" t="s">
        <v>72</v>
      </c>
      <c r="F15" s="233" t="s">
        <v>73</v>
      </c>
      <c r="G15" s="234"/>
      <c r="H15" s="234"/>
      <c r="I15" s="235"/>
      <c r="J15" s="236">
        <v>9009.696976495725</v>
      </c>
      <c r="K15" s="237">
        <v>9971.629496855341</v>
      </c>
      <c r="L15" s="237">
        <v>10224.476596858636</v>
      </c>
      <c r="M15" s="237">
        <v>10489.352986748216</v>
      </c>
      <c r="N15" s="238">
        <v>11034.34975</v>
      </c>
      <c r="O15" s="238">
        <v>11682.901404878048</v>
      </c>
      <c r="P15" s="238">
        <v>12028.252760910815</v>
      </c>
      <c r="Q15" s="285">
        <v>12573.135807314899</v>
      </c>
      <c r="R15" s="237">
        <v>14258.159116859946</v>
      </c>
      <c r="S15" s="237">
        <v>14525.72252453167</v>
      </c>
      <c r="T15" s="238">
        <v>14522.182658340766</v>
      </c>
      <c r="U15" s="238">
        <v>15105.74239072257</v>
      </c>
      <c r="V15" s="238">
        <v>14485.637173246752</v>
      </c>
      <c r="W15" s="241">
        <v>15679.95034741883</v>
      </c>
      <c r="X15" s="104"/>
    </row>
    <row r="16" spans="1:24" ht="12.75" customHeight="1">
      <c r="A16" s="105" t="str">
        <f>IF(COUNTBLANK(C16:IV16)=254,"odstr",IF(AND($A$1="TISK",SUM(J16:W16)=0),"odstr","OK"))</f>
        <v>OK</v>
      </c>
      <c r="B16" s="80" t="s">
        <v>143</v>
      </c>
      <c r="C16" s="106"/>
      <c r="D16" s="136"/>
      <c r="E16" s="511"/>
      <c r="F16" s="242"/>
      <c r="G16" s="148" t="s">
        <v>88</v>
      </c>
      <c r="H16" s="148"/>
      <c r="I16" s="150"/>
      <c r="J16" s="243">
        <v>8675.472574786325</v>
      </c>
      <c r="K16" s="151">
        <v>9544.162735849055</v>
      </c>
      <c r="L16" s="151">
        <v>9839.525109947643</v>
      </c>
      <c r="M16" s="151">
        <v>10103.491569826707</v>
      </c>
      <c r="N16" s="154">
        <v>10617.936950000001</v>
      </c>
      <c r="O16" s="154">
        <v>11292.74576585366</v>
      </c>
      <c r="P16" s="154">
        <v>11684.450702087286</v>
      </c>
      <c r="Q16" s="155">
        <v>12239.156949152544</v>
      </c>
      <c r="R16" s="151">
        <v>13934.449892952722</v>
      </c>
      <c r="S16" s="151">
        <v>14183.25667261374</v>
      </c>
      <c r="T16" s="154">
        <v>14207.945753791257</v>
      </c>
      <c r="U16" s="154">
        <v>14777.809063336306</v>
      </c>
      <c r="V16" s="154">
        <v>14385.405155113634</v>
      </c>
      <c r="W16" s="152">
        <v>15387.323061436686</v>
      </c>
      <c r="X16" s="104"/>
    </row>
    <row r="17" spans="1:24" ht="12.75" customHeight="1">
      <c r="A17" s="105" t="str">
        <f>IF(COUNTBLANK(C17:IV17)=254,"odstr",IF(AND($A$1="TISK",SUM(J17:W17)=0),"odstr","OK"))</f>
        <v>OK</v>
      </c>
      <c r="B17" s="80" t="s">
        <v>143</v>
      </c>
      <c r="C17" s="106"/>
      <c r="D17" s="136"/>
      <c r="E17" s="511"/>
      <c r="F17" s="233" t="s">
        <v>74</v>
      </c>
      <c r="G17" s="234"/>
      <c r="H17" s="234"/>
      <c r="I17" s="235"/>
      <c r="J17" s="236">
        <v>35977.63648504275</v>
      </c>
      <c r="K17" s="237">
        <v>38991.29062893082</v>
      </c>
      <c r="L17" s="237">
        <v>44730.31860732984</v>
      </c>
      <c r="M17" s="237">
        <v>45739.715851172274</v>
      </c>
      <c r="N17" s="238">
        <v>43975.300419999985</v>
      </c>
      <c r="O17" s="238">
        <v>46974.537824390245</v>
      </c>
      <c r="P17" s="238">
        <v>45414.04539848197</v>
      </c>
      <c r="Q17" s="285">
        <v>44195.36801962533</v>
      </c>
      <c r="R17" s="237">
        <v>48264.08675289921</v>
      </c>
      <c r="S17" s="237">
        <v>46690.743969669944</v>
      </c>
      <c r="T17" s="238">
        <v>48656.06072435325</v>
      </c>
      <c r="U17" s="238">
        <v>47264.38043727922</v>
      </c>
      <c r="V17" s="238">
        <v>44287.63856996754</v>
      </c>
      <c r="W17" s="241">
        <v>47224.02884628247</v>
      </c>
      <c r="X17" s="104"/>
    </row>
    <row r="18" spans="1:24" ht="15">
      <c r="A18" s="105" t="str">
        <f>IF(COUNTBLANK(C18:IV18)=254,"odstr",IF(AND($A$1="TISK",SUM(J18:W18)=0),"odstr","OK"))</f>
        <v>OK</v>
      </c>
      <c r="B18" s="80" t="s">
        <v>143</v>
      </c>
      <c r="C18" s="106"/>
      <c r="D18" s="136"/>
      <c r="E18" s="512"/>
      <c r="F18" s="242"/>
      <c r="G18" s="148" t="s">
        <v>89</v>
      </c>
      <c r="H18" s="148"/>
      <c r="I18" s="150"/>
      <c r="J18" s="243">
        <v>32749.912927350437</v>
      </c>
      <c r="K18" s="151">
        <v>35383.01914046121</v>
      </c>
      <c r="L18" s="151">
        <v>40882.54029319372</v>
      </c>
      <c r="M18" s="151">
        <v>41647.32059123344</v>
      </c>
      <c r="N18" s="154">
        <v>39818.74929999999</v>
      </c>
      <c r="O18" s="154">
        <v>42825.74819512195</v>
      </c>
      <c r="P18" s="154">
        <v>41289.10621442125</v>
      </c>
      <c r="Q18" s="155">
        <v>40271.32385370205</v>
      </c>
      <c r="R18" s="151">
        <v>44076.14457627119</v>
      </c>
      <c r="S18" s="151">
        <v>42635.37279214988</v>
      </c>
      <c r="T18" s="154">
        <v>44431.330958073144</v>
      </c>
      <c r="U18" s="154">
        <v>43246.59980391614</v>
      </c>
      <c r="V18" s="154">
        <v>40827.850291688315</v>
      </c>
      <c r="W18" s="152">
        <v>43808.3420061526</v>
      </c>
      <c r="X18" s="104"/>
    </row>
    <row r="19" spans="1:24" ht="12.75">
      <c r="A19" s="105" t="str">
        <f>IF(COUNTBLANK(C19:IV19)=254,"odstr",IF(AND($A$1="TISK",SUM(J19:W19)=0),"odstr","OK"))</f>
        <v>OK</v>
      </c>
      <c r="B19" s="80" t="s">
        <v>143</v>
      </c>
      <c r="C19" s="106"/>
      <c r="D19" s="136"/>
      <c r="E19" s="512"/>
      <c r="F19" s="246" t="s">
        <v>99</v>
      </c>
      <c r="G19" s="247"/>
      <c r="H19" s="247"/>
      <c r="I19" s="248"/>
      <c r="J19" s="249">
        <v>2173.0533974358973</v>
      </c>
      <c r="K19" s="250">
        <v>2376.0421698113205</v>
      </c>
      <c r="L19" s="250">
        <v>2596.747130890052</v>
      </c>
      <c r="M19" s="250">
        <v>2838.0222833843018</v>
      </c>
      <c r="N19" s="251">
        <v>3037.71911</v>
      </c>
      <c r="O19" s="251">
        <v>3069.3577463414636</v>
      </c>
      <c r="P19" s="251">
        <v>3179.6327134724856</v>
      </c>
      <c r="Q19" s="286">
        <v>3161.7753702051746</v>
      </c>
      <c r="R19" s="250">
        <v>3393.0319714540587</v>
      </c>
      <c r="S19" s="250">
        <v>3438.1373773416594</v>
      </c>
      <c r="T19" s="251">
        <v>3402.2690990187334</v>
      </c>
      <c r="U19" s="251">
        <v>3534.1909634255135</v>
      </c>
      <c r="V19" s="251">
        <v>3254.1239771915575</v>
      </c>
      <c r="W19" s="254">
        <v>3354.766478904221</v>
      </c>
      <c r="X19" s="104"/>
    </row>
    <row r="20" spans="1:24" ht="12.75">
      <c r="A20" s="105" t="str">
        <f>IF(COUNTBLANK(C20:IV20)=254,"odstr",IF(AND($A$1="TISK",SUM(J20:W20)=0),"odstr","OK"))</f>
        <v>OK</v>
      </c>
      <c r="B20" s="80" t="s">
        <v>143</v>
      </c>
      <c r="C20" s="106"/>
      <c r="D20" s="136"/>
      <c r="E20" s="512"/>
      <c r="F20" s="233" t="s">
        <v>76</v>
      </c>
      <c r="G20" s="234"/>
      <c r="H20" s="234"/>
      <c r="I20" s="235"/>
      <c r="J20" s="236">
        <v>22984.201773504272</v>
      </c>
      <c r="K20" s="237">
        <v>25848.767693920334</v>
      </c>
      <c r="L20" s="237">
        <v>27787.14917277487</v>
      </c>
      <c r="M20" s="237">
        <v>28519.56129459735</v>
      </c>
      <c r="N20" s="238">
        <v>29350.78643</v>
      </c>
      <c r="O20" s="238">
        <v>30727.351785365856</v>
      </c>
      <c r="P20" s="238">
        <v>30735.32145161291</v>
      </c>
      <c r="Q20" s="285">
        <v>30055.020704727922</v>
      </c>
      <c r="R20" s="237">
        <v>31744.738697591434</v>
      </c>
      <c r="S20" s="237">
        <v>30764.045147190012</v>
      </c>
      <c r="T20" s="238">
        <v>30299.39572892953</v>
      </c>
      <c r="U20" s="238">
        <v>29740.50226622658</v>
      </c>
      <c r="V20" s="238">
        <v>26070.03992036526</v>
      </c>
      <c r="W20" s="241">
        <v>26427.145645008117</v>
      </c>
      <c r="X20" s="104"/>
    </row>
    <row r="21" spans="1:24" ht="12.75" customHeight="1">
      <c r="A21" s="105" t="str">
        <f>IF(COUNTBLANK(C21:IV21)=254,"odstr",IF(AND($A$1="TISK",SUM(J21:W21)=0),"odstr","OK"))</f>
        <v>OK</v>
      </c>
      <c r="B21" s="80" t="s">
        <v>143</v>
      </c>
      <c r="C21" s="106"/>
      <c r="D21" s="136"/>
      <c r="E21" s="512"/>
      <c r="F21" s="514" t="s">
        <v>77</v>
      </c>
      <c r="G21" s="255" t="s">
        <v>90</v>
      </c>
      <c r="H21" s="128"/>
      <c r="I21" s="130"/>
      <c r="J21" s="184">
        <v>4529.598525641026</v>
      </c>
      <c r="K21" s="131">
        <v>5281.979433962264</v>
      </c>
      <c r="L21" s="131">
        <v>5570.378209424083</v>
      </c>
      <c r="M21" s="131">
        <v>5843.607420998981</v>
      </c>
      <c r="N21" s="134">
        <v>6115.29015</v>
      </c>
      <c r="O21" s="134">
        <v>6599.210604878051</v>
      </c>
      <c r="P21" s="134">
        <v>6768.8493643263755</v>
      </c>
      <c r="Q21" s="135">
        <v>6737.019009812667</v>
      </c>
      <c r="R21" s="131">
        <v>6948.863077609277</v>
      </c>
      <c r="S21" s="131">
        <v>6701.492818911686</v>
      </c>
      <c r="T21" s="134">
        <v>6740.751944433542</v>
      </c>
      <c r="U21" s="134">
        <v>6726.016781391613</v>
      </c>
      <c r="V21" s="134">
        <v>6170.107574521105</v>
      </c>
      <c r="W21" s="132">
        <v>6271.101908035714</v>
      </c>
      <c r="X21" s="104"/>
    </row>
    <row r="22" spans="1:24" ht="15">
      <c r="A22" s="105" t="str">
        <f>IF(COUNTBLANK(C22:IV22)=254,"odstr",IF(AND($A$1="TISK",SUM(J22:W22)=0),"odstr","OK"))</f>
        <v>OK</v>
      </c>
      <c r="B22" s="80" t="s">
        <v>143</v>
      </c>
      <c r="C22" s="106"/>
      <c r="D22" s="136"/>
      <c r="E22" s="512"/>
      <c r="F22" s="528"/>
      <c r="G22" s="255" t="s">
        <v>91</v>
      </c>
      <c r="H22" s="128"/>
      <c r="I22" s="130"/>
      <c r="J22" s="184">
        <v>9007.926933760684</v>
      </c>
      <c r="K22" s="131">
        <v>9885.306215932915</v>
      </c>
      <c r="L22" s="131">
        <v>10322.566062827227</v>
      </c>
      <c r="M22" s="131">
        <v>10611.936534148828</v>
      </c>
      <c r="N22" s="134">
        <v>11065.99839</v>
      </c>
      <c r="O22" s="134">
        <v>11807.45771707317</v>
      </c>
      <c r="P22" s="134">
        <v>11810.76767552182</v>
      </c>
      <c r="Q22" s="135">
        <v>11630.469482604818</v>
      </c>
      <c r="R22" s="131">
        <v>12880.857992863515</v>
      </c>
      <c r="S22" s="131">
        <v>12647.158322925956</v>
      </c>
      <c r="T22" s="134">
        <v>12526.002863157893</v>
      </c>
      <c r="U22" s="134">
        <v>12324.078330856379</v>
      </c>
      <c r="V22" s="134">
        <v>10986.440645608767</v>
      </c>
      <c r="W22" s="132">
        <v>11219.139988254869</v>
      </c>
      <c r="X22" s="104"/>
    </row>
    <row r="23" spans="1:24" ht="15">
      <c r="A23" s="105" t="str">
        <f>IF(COUNTBLANK(C23:IV23)=254,"odstr",IF(AND($A$1="TISK",SUM(J23:W23)=0),"odstr","OK"))</f>
        <v>OK</v>
      </c>
      <c r="B23" s="80" t="s">
        <v>143</v>
      </c>
      <c r="C23" s="106"/>
      <c r="D23" s="136"/>
      <c r="E23" s="512"/>
      <c r="F23" s="529"/>
      <c r="G23" s="147" t="s">
        <v>92</v>
      </c>
      <c r="H23" s="148"/>
      <c r="I23" s="150"/>
      <c r="J23" s="243">
        <v>8043.295897435897</v>
      </c>
      <c r="K23" s="151">
        <v>9420.369779874214</v>
      </c>
      <c r="L23" s="151">
        <v>10540.077235602095</v>
      </c>
      <c r="M23" s="151">
        <v>10652.949133537208</v>
      </c>
      <c r="N23" s="154">
        <v>10762.92572</v>
      </c>
      <c r="O23" s="154">
        <v>10882.949863414635</v>
      </c>
      <c r="P23" s="154">
        <v>10911.51901328273</v>
      </c>
      <c r="Q23" s="155">
        <v>10620.988590544159</v>
      </c>
      <c r="R23" s="151">
        <v>10872.674308652991</v>
      </c>
      <c r="S23" s="151">
        <v>10374.706931311333</v>
      </c>
      <c r="T23" s="154">
        <v>9994.767044942015</v>
      </c>
      <c r="U23" s="154">
        <v>9631.270620169493</v>
      </c>
      <c r="V23" s="154">
        <v>7965.792538563313</v>
      </c>
      <c r="W23" s="152">
        <v>7976.777931566559</v>
      </c>
      <c r="X23" s="104"/>
    </row>
    <row r="24" spans="1:24" ht="12.75">
      <c r="A24" s="105" t="str">
        <f>IF(COUNTBLANK(C24:IV24)=254,"odstr",IF(AND($A$1="TISK",SUM(J24:W24)=0),"odstr","OK"))</f>
        <v>OK</v>
      </c>
      <c r="B24" s="80" t="s">
        <v>143</v>
      </c>
      <c r="C24" s="106"/>
      <c r="D24" s="136"/>
      <c r="E24" s="512"/>
      <c r="F24" s="246" t="s">
        <v>78</v>
      </c>
      <c r="G24" s="247"/>
      <c r="H24" s="247"/>
      <c r="I24" s="248"/>
      <c r="J24" s="249">
        <v>5904.978386752136</v>
      </c>
      <c r="K24" s="250">
        <v>5491.9273375262055</v>
      </c>
      <c r="L24" s="250">
        <v>2161.480104712042</v>
      </c>
      <c r="M24" s="250">
        <v>2108.202762487258</v>
      </c>
      <c r="N24" s="251">
        <v>3419.64222</v>
      </c>
      <c r="O24" s="251">
        <v>3326.1834731707318</v>
      </c>
      <c r="P24" s="251">
        <v>3269.954800759013</v>
      </c>
      <c r="Q24" s="286">
        <v>3225.7870383586087</v>
      </c>
      <c r="R24" s="250">
        <v>3406.7718911685997</v>
      </c>
      <c r="S24" s="250">
        <v>3299.8129884032114</v>
      </c>
      <c r="T24" s="251">
        <v>2921.9817395182877</v>
      </c>
      <c r="U24" s="251">
        <v>2747.5915343443357</v>
      </c>
      <c r="V24" s="251">
        <v>2534.3096948133116</v>
      </c>
      <c r="W24" s="254">
        <v>2606.2508427029215</v>
      </c>
      <c r="X24" s="104"/>
    </row>
    <row r="25" spans="1:24" ht="12.75">
      <c r="A25" s="105" t="str">
        <f>IF(COUNTBLANK(C25:IV25)=254,"odstr",IF(AND($A$1="TISK",SUM(J25:W25)=0),"odstr","OK"))</f>
        <v>OK</v>
      </c>
      <c r="B25" s="80" t="s">
        <v>143</v>
      </c>
      <c r="C25" s="106"/>
      <c r="D25" s="136"/>
      <c r="E25" s="512"/>
      <c r="F25" s="246" t="s">
        <v>79</v>
      </c>
      <c r="G25" s="247"/>
      <c r="H25" s="247"/>
      <c r="I25" s="248"/>
      <c r="J25" s="249">
        <v>3007.0245085470087</v>
      </c>
      <c r="K25" s="250">
        <v>3165.4332075471693</v>
      </c>
      <c r="L25" s="250">
        <v>3430.621811518324</v>
      </c>
      <c r="M25" s="250">
        <v>3902.8538226299693</v>
      </c>
      <c r="N25" s="251">
        <v>4055.1611900000003</v>
      </c>
      <c r="O25" s="251">
        <v>4099.580341463415</v>
      </c>
      <c r="P25" s="251">
        <v>3865.8342220113846</v>
      </c>
      <c r="Q25" s="286">
        <v>3710.8394023193587</v>
      </c>
      <c r="R25" s="250">
        <v>4078.4524442462093</v>
      </c>
      <c r="S25" s="250">
        <v>3858.8326583407666</v>
      </c>
      <c r="T25" s="251">
        <v>3734.669818760036</v>
      </c>
      <c r="U25" s="251">
        <v>2804.9828673595007</v>
      </c>
      <c r="V25" s="251">
        <v>3132.017228003246</v>
      </c>
      <c r="W25" s="254">
        <v>3052.9719242694805</v>
      </c>
      <c r="X25" s="104"/>
    </row>
    <row r="26" spans="1:24" ht="15">
      <c r="A26" s="105" t="str">
        <f>IF(COUNTBLANK(C26:IV26)=254,"odstr",IF(AND($A$1="TISK",SUM(J26:W26)=0),"odstr","OK"))</f>
        <v>OK</v>
      </c>
      <c r="B26" s="80" t="s">
        <v>143</v>
      </c>
      <c r="C26" s="106"/>
      <c r="D26" s="136"/>
      <c r="E26" s="512"/>
      <c r="F26" s="246" t="s">
        <v>93</v>
      </c>
      <c r="G26" s="247"/>
      <c r="H26" s="247"/>
      <c r="I26" s="248"/>
      <c r="J26" s="249">
        <v>17581.430544871793</v>
      </c>
      <c r="K26" s="250">
        <v>19475.397253668765</v>
      </c>
      <c r="L26" s="250">
        <v>21472.56306806283</v>
      </c>
      <c r="M26" s="250">
        <v>23287.922191641184</v>
      </c>
      <c r="N26" s="251">
        <v>26442.456140000002</v>
      </c>
      <c r="O26" s="251">
        <v>28301.63006829268</v>
      </c>
      <c r="P26" s="251">
        <v>32831.022770398486</v>
      </c>
      <c r="Q26" s="286">
        <v>27871.733487957183</v>
      </c>
      <c r="R26" s="250">
        <v>30071.639678858166</v>
      </c>
      <c r="S26" s="250">
        <v>28821.481061552186</v>
      </c>
      <c r="T26" s="251">
        <v>30530.73963192686</v>
      </c>
      <c r="U26" s="251">
        <v>30560.784956369323</v>
      </c>
      <c r="V26" s="251">
        <v>27783.579911030844</v>
      </c>
      <c r="W26" s="254">
        <v>26592.078853506493</v>
      </c>
      <c r="X26" s="104"/>
    </row>
    <row r="27" spans="1:24" ht="15">
      <c r="A27" s="105" t="str">
        <f>IF(COUNTBLANK(C27:IV27)=254,"odstr",IF(AND($A$1="TISK",SUM(J27:W27)=0),"odstr","OK"))</f>
        <v>OK</v>
      </c>
      <c r="B27" s="80" t="s">
        <v>143</v>
      </c>
      <c r="C27" s="106"/>
      <c r="D27" s="136"/>
      <c r="E27" s="512"/>
      <c r="F27" s="246" t="s">
        <v>94</v>
      </c>
      <c r="G27" s="247"/>
      <c r="H27" s="247"/>
      <c r="I27" s="248"/>
      <c r="J27" s="249">
        <v>550.7549358974359</v>
      </c>
      <c r="K27" s="250">
        <v>594.9942452830188</v>
      </c>
      <c r="L27" s="250">
        <v>672.7959790575917</v>
      </c>
      <c r="M27" s="250">
        <v>717.8390316004077</v>
      </c>
      <c r="N27" s="251">
        <v>662.0738699999998</v>
      </c>
      <c r="O27" s="251">
        <v>691.9051414634147</v>
      </c>
      <c r="P27" s="251">
        <v>765.203889943074</v>
      </c>
      <c r="Q27" s="286">
        <v>736.8910080285459</v>
      </c>
      <c r="R27" s="250">
        <v>669.3959500446032</v>
      </c>
      <c r="S27" s="250">
        <v>680.1000713648527</v>
      </c>
      <c r="T27" s="251">
        <v>725.144881248885</v>
      </c>
      <c r="U27" s="251">
        <v>699.7428664674399</v>
      </c>
      <c r="V27" s="251">
        <v>589.2304860389611</v>
      </c>
      <c r="W27" s="254">
        <v>615.475614301948</v>
      </c>
      <c r="X27" s="104"/>
    </row>
    <row r="28" spans="1:24" ht="15.75" thickBot="1">
      <c r="A28" s="105" t="str">
        <f>IF(COUNTBLANK(C28:IV28)=254,"odstr",IF(AND($A$1="TISK",SUM(J28:W28)=0),"odstr","OK"))</f>
        <v>OK</v>
      </c>
      <c r="B28" s="80" t="s">
        <v>143</v>
      </c>
      <c r="C28" s="106"/>
      <c r="D28" s="258"/>
      <c r="E28" s="513"/>
      <c r="F28" s="259" t="s">
        <v>95</v>
      </c>
      <c r="G28" s="260"/>
      <c r="H28" s="260"/>
      <c r="I28" s="261"/>
      <c r="J28" s="262">
        <v>7443.203034188037</v>
      </c>
      <c r="K28" s="263">
        <v>7850.460880503149</v>
      </c>
      <c r="L28" s="263">
        <v>8239.653214659658</v>
      </c>
      <c r="M28" s="263">
        <v>7821.232579001045</v>
      </c>
      <c r="N28" s="264">
        <v>8341.673559999996</v>
      </c>
      <c r="O28" s="264">
        <v>10476.919707317073</v>
      </c>
      <c r="P28" s="264">
        <v>13060.41777988615</v>
      </c>
      <c r="Q28" s="287">
        <v>9173.276360392501</v>
      </c>
      <c r="R28" s="263">
        <v>10360.833380909902</v>
      </c>
      <c r="S28" s="263">
        <v>13295.841819803754</v>
      </c>
      <c r="T28" s="264">
        <v>20178.089976833184</v>
      </c>
      <c r="U28" s="264">
        <v>20414.400856422817</v>
      </c>
      <c r="V28" s="264">
        <v>18127.3631800001</v>
      </c>
      <c r="W28" s="267">
        <v>19506.324518887977</v>
      </c>
      <c r="X28" s="104"/>
    </row>
    <row r="29" spans="1:24" ht="13.5" thickBot="1">
      <c r="A29" s="105" t="s">
        <v>136</v>
      </c>
      <c r="B29" s="80" t="s">
        <v>143</v>
      </c>
      <c r="C29" s="176"/>
      <c r="D29" s="206" t="s">
        <v>80</v>
      </c>
      <c r="E29" s="207"/>
      <c r="F29" s="207"/>
      <c r="G29" s="207"/>
      <c r="H29" s="207"/>
      <c r="I29" s="207"/>
      <c r="J29" s="268"/>
      <c r="K29" s="268"/>
      <c r="L29" s="268"/>
      <c r="M29" s="268"/>
      <c r="N29" s="268"/>
      <c r="O29" s="288"/>
      <c r="P29" s="268"/>
      <c r="Q29" s="268"/>
      <c r="R29" s="270"/>
      <c r="S29" s="270"/>
      <c r="T29" s="269"/>
      <c r="U29" s="268"/>
      <c r="V29" s="268"/>
      <c r="W29" s="289"/>
      <c r="X29" s="180"/>
    </row>
    <row r="30" spans="1:24" ht="12.75" customHeight="1">
      <c r="A30" s="105" t="str">
        <f>IF(COUNTBLANK(C30:IV30)=254,"odstr",IF(AND($A$1="TISK",SUM(J30:W30)=0),"odstr","OK"))</f>
        <v>OK</v>
      </c>
      <c r="B30" s="80" t="s">
        <v>143</v>
      </c>
      <c r="C30" s="106"/>
      <c r="D30" s="272"/>
      <c r="E30" s="273" t="s">
        <v>9</v>
      </c>
      <c r="F30" s="273"/>
      <c r="G30" s="273"/>
      <c r="H30" s="274"/>
      <c r="I30" s="275"/>
      <c r="J30" s="37">
        <v>0.08610844383156924</v>
      </c>
      <c r="K30" s="38">
        <v>0.08765039203682629</v>
      </c>
      <c r="L30" s="38">
        <v>0.08427983921018486</v>
      </c>
      <c r="M30" s="38">
        <v>0.08363067842545775</v>
      </c>
      <c r="N30" s="39">
        <v>0.08467173608418771</v>
      </c>
      <c r="O30" s="39">
        <v>0.08383834558788858</v>
      </c>
      <c r="P30" s="39">
        <v>0.08286792145400998</v>
      </c>
      <c r="Q30" s="290">
        <v>0.0933391134369701</v>
      </c>
      <c r="R30" s="38">
        <v>0.09749361288688764</v>
      </c>
      <c r="S30" s="38">
        <v>0.09991917963810604</v>
      </c>
      <c r="T30" s="39">
        <v>0.0937093153081389</v>
      </c>
      <c r="U30" s="39">
        <v>0.09881280323238509</v>
      </c>
      <c r="V30" s="39">
        <v>0.10327413559550985</v>
      </c>
      <c r="W30" s="42">
        <v>0.10809361085054309</v>
      </c>
      <c r="X30" s="104"/>
    </row>
    <row r="31" spans="1:24" ht="12.75" customHeight="1">
      <c r="A31" s="105" t="str">
        <f>IF(COUNTBLANK(C31:IV31)=254,"odstr",IF(AND($A$1="TISK",SUM(J31:W31)=0),"odstr","OK"))</f>
        <v>OK</v>
      </c>
      <c r="B31" s="80" t="s">
        <v>143</v>
      </c>
      <c r="C31" s="106"/>
      <c r="D31" s="276"/>
      <c r="E31" s="148"/>
      <c r="F31" s="148" t="s">
        <v>88</v>
      </c>
      <c r="G31" s="148"/>
      <c r="H31" s="149"/>
      <c r="I31" s="150"/>
      <c r="J31" s="43">
        <v>0.08291415847471283</v>
      </c>
      <c r="K31" s="44">
        <v>0.08389296912046852</v>
      </c>
      <c r="L31" s="44">
        <v>0.08110670373344582</v>
      </c>
      <c r="M31" s="44">
        <v>0.08055423966740256</v>
      </c>
      <c r="N31" s="45">
        <v>0.08147640554795221</v>
      </c>
      <c r="O31" s="45">
        <v>0.08103852710410574</v>
      </c>
      <c r="P31" s="45">
        <v>0.0804993179192637</v>
      </c>
      <c r="Q31" s="291">
        <v>0.09085975657601664</v>
      </c>
      <c r="R31" s="44">
        <v>0.09528017274325737</v>
      </c>
      <c r="S31" s="44">
        <v>0.09756343403440788</v>
      </c>
      <c r="T31" s="45">
        <v>0.09168159496728706</v>
      </c>
      <c r="U31" s="45">
        <v>0.0966676579946203</v>
      </c>
      <c r="V31" s="45">
        <v>0.102559539826757</v>
      </c>
      <c r="W31" s="48">
        <v>0.10607631237227264</v>
      </c>
      <c r="X31" s="104"/>
    </row>
    <row r="32" spans="1:24" ht="12.75" customHeight="1">
      <c r="A32" s="105" t="str">
        <f>IF(COUNTBLANK(C32:IV32)=254,"odstr",IF(AND($A$1="TISK",SUM(J32:W32)=0),"odstr","OK"))</f>
        <v>OK</v>
      </c>
      <c r="B32" s="80" t="s">
        <v>143</v>
      </c>
      <c r="C32" s="106"/>
      <c r="D32" s="277"/>
      <c r="E32" s="234" t="s">
        <v>81</v>
      </c>
      <c r="F32" s="234"/>
      <c r="G32" s="234"/>
      <c r="H32" s="278"/>
      <c r="I32" s="235"/>
      <c r="J32" s="49">
        <v>0.3438493323967331</v>
      </c>
      <c r="K32" s="50">
        <v>0.34273254042635604</v>
      </c>
      <c r="L32" s="50">
        <v>0.3687097353427706</v>
      </c>
      <c r="M32" s="50">
        <v>0.36467868632639633</v>
      </c>
      <c r="N32" s="51">
        <v>0.3374430859765985</v>
      </c>
      <c r="O32" s="51">
        <v>0.3370967022205802</v>
      </c>
      <c r="P32" s="51">
        <v>0.312877324894632</v>
      </c>
      <c r="Q32" s="292">
        <v>0.32809289044444134</v>
      </c>
      <c r="R32" s="50">
        <v>0.3300173712230664</v>
      </c>
      <c r="S32" s="50">
        <v>0.32117513096256006</v>
      </c>
      <c r="T32" s="51">
        <v>0.31396975532817883</v>
      </c>
      <c r="U32" s="51">
        <v>0.3091755309502575</v>
      </c>
      <c r="V32" s="51">
        <v>0.315745005634061</v>
      </c>
      <c r="W32" s="54">
        <v>0.325550507737748</v>
      </c>
      <c r="X32" s="104"/>
    </row>
    <row r="33" spans="1:24" ht="15">
      <c r="A33" s="105" t="str">
        <f>IF(COUNTBLANK(C33:IV33)=254,"odstr",IF(AND($A$1="TISK",SUM(J33:W33)=0),"odstr","OK"))</f>
        <v>OK</v>
      </c>
      <c r="B33" s="80" t="s">
        <v>143</v>
      </c>
      <c r="C33" s="106"/>
      <c r="D33" s="276"/>
      <c r="E33" s="148"/>
      <c r="F33" s="148" t="s">
        <v>89</v>
      </c>
      <c r="G33" s="148"/>
      <c r="H33" s="149"/>
      <c r="I33" s="150"/>
      <c r="J33" s="43">
        <v>0.3130009860653915</v>
      </c>
      <c r="K33" s="44">
        <v>0.311015917717961</v>
      </c>
      <c r="L33" s="44">
        <v>0.33699269490947703</v>
      </c>
      <c r="M33" s="44">
        <v>0.33205038290232475</v>
      </c>
      <c r="N33" s="45">
        <v>0.30554792156484195</v>
      </c>
      <c r="O33" s="45">
        <v>0.30732433261341974</v>
      </c>
      <c r="P33" s="45">
        <v>0.2844588053388933</v>
      </c>
      <c r="Q33" s="291">
        <v>0.29896198713218214</v>
      </c>
      <c r="R33" s="44">
        <v>0.30138130326966284</v>
      </c>
      <c r="S33" s="44">
        <v>0.29327914434285907</v>
      </c>
      <c r="T33" s="45">
        <v>0.28670825180118387</v>
      </c>
      <c r="U33" s="45">
        <v>0.2828935941287199</v>
      </c>
      <c r="V33" s="45">
        <v>0.29107873520981853</v>
      </c>
      <c r="W33" s="48">
        <v>0.30200362679082604</v>
      </c>
      <c r="X33" s="104"/>
    </row>
    <row r="34" spans="1:24" ht="12.75">
      <c r="A34" s="105" t="str">
        <f>IF(COUNTBLANK(C34:IV34)=254,"odstr",IF(AND($A$1="TISK",SUM(J34:W34)=0),"odstr","OK"))</f>
        <v>OK</v>
      </c>
      <c r="B34" s="80" t="s">
        <v>143</v>
      </c>
      <c r="C34" s="106"/>
      <c r="D34" s="279"/>
      <c r="E34" s="247" t="s">
        <v>10</v>
      </c>
      <c r="F34" s="247"/>
      <c r="G34" s="247"/>
      <c r="H34" s="280"/>
      <c r="I34" s="248"/>
      <c r="J34" s="55">
        <v>0.020768539375326286</v>
      </c>
      <c r="K34" s="56">
        <v>0.02088535557259432</v>
      </c>
      <c r="L34" s="56">
        <v>0.021404854183749895</v>
      </c>
      <c r="M34" s="56">
        <v>0.022627299247708413</v>
      </c>
      <c r="N34" s="57">
        <v>0.023309842139072456</v>
      </c>
      <c r="O34" s="57">
        <v>0.022026195938210487</v>
      </c>
      <c r="P34" s="57">
        <v>0.02190588767879254</v>
      </c>
      <c r="Q34" s="293">
        <v>0.02347205299175272</v>
      </c>
      <c r="R34" s="56">
        <v>0.02320067708787266</v>
      </c>
      <c r="S34" s="56">
        <v>0.0236501740720236</v>
      </c>
      <c r="T34" s="57">
        <v>0.02195429676543619</v>
      </c>
      <c r="U34" s="57">
        <v>0.023118580154598674</v>
      </c>
      <c r="V34" s="57">
        <v>0.023200004034738365</v>
      </c>
      <c r="W34" s="60">
        <v>0.023126911388773246</v>
      </c>
      <c r="X34" s="104"/>
    </row>
    <row r="35" spans="1:24" ht="12.75">
      <c r="A35" s="105" t="str">
        <f>IF(COUNTBLANK(C35:IV35)=254,"odstr",IF(AND($A$1="TISK",SUM(J35:W35)=0),"odstr","OK"))</f>
        <v>OK</v>
      </c>
      <c r="B35" s="80" t="s">
        <v>143</v>
      </c>
      <c r="C35" s="106"/>
      <c r="D35" s="277"/>
      <c r="E35" s="234" t="s">
        <v>11</v>
      </c>
      <c r="F35" s="234"/>
      <c r="G35" s="234"/>
      <c r="H35" s="278"/>
      <c r="I35" s="235"/>
      <c r="J35" s="49">
        <v>0.21966708232145454</v>
      </c>
      <c r="K35" s="50">
        <v>0.22721006860067008</v>
      </c>
      <c r="L35" s="50">
        <v>0.22904805367840642</v>
      </c>
      <c r="M35" s="50">
        <v>0.22738392563171872</v>
      </c>
      <c r="N35" s="51">
        <v>0.22522233740726935</v>
      </c>
      <c r="O35" s="51">
        <v>0.22050432925048027</v>
      </c>
      <c r="P35" s="51">
        <v>0.2117491421691027</v>
      </c>
      <c r="Q35" s="292">
        <v>0.22311927826922776</v>
      </c>
      <c r="R35" s="50">
        <v>0.2170623318489076</v>
      </c>
      <c r="S35" s="50">
        <v>0.2116189503321103</v>
      </c>
      <c r="T35" s="51">
        <v>0.19551714055721311</v>
      </c>
      <c r="U35" s="51">
        <v>0.1945447183231342</v>
      </c>
      <c r="V35" s="51">
        <v>0.18586416362054317</v>
      </c>
      <c r="W35" s="54">
        <v>0.1821820563170581</v>
      </c>
      <c r="X35" s="104"/>
    </row>
    <row r="36" spans="1:24" ht="15">
      <c r="A36" s="105" t="str">
        <f>IF(COUNTBLANK(C36:IV36)=254,"odstr",IF(AND($A$1="TISK",SUM(J36:W36)=0),"odstr","OK"))</f>
        <v>OK</v>
      </c>
      <c r="B36" s="80" t="s">
        <v>143</v>
      </c>
      <c r="C36" s="106"/>
      <c r="D36" s="127"/>
      <c r="E36" s="525" t="s">
        <v>77</v>
      </c>
      <c r="F36" s="255" t="s">
        <v>101</v>
      </c>
      <c r="G36" s="128"/>
      <c r="H36" s="129"/>
      <c r="I36" s="130"/>
      <c r="J36" s="61">
        <v>0.04329076563198931</v>
      </c>
      <c r="K36" s="62">
        <v>0.04642847673624937</v>
      </c>
      <c r="L36" s="62">
        <v>0.04591634352944963</v>
      </c>
      <c r="M36" s="62">
        <v>0.04659056222891845</v>
      </c>
      <c r="N36" s="63">
        <v>0.046925486810768594</v>
      </c>
      <c r="O36" s="63">
        <v>0.04735697752854574</v>
      </c>
      <c r="P36" s="63">
        <v>0.046633579174515855</v>
      </c>
      <c r="Q36" s="294">
        <v>0.0500135679134305</v>
      </c>
      <c r="R36" s="62">
        <v>0.04751453265038493</v>
      </c>
      <c r="S36" s="62">
        <v>0.04609806250156934</v>
      </c>
      <c r="T36" s="63">
        <v>0.04349699106780447</v>
      </c>
      <c r="U36" s="63">
        <v>0.04399761068119064</v>
      </c>
      <c r="V36" s="63">
        <v>0.043989264584565924</v>
      </c>
      <c r="W36" s="66">
        <v>0.043231390038355466</v>
      </c>
      <c r="X36" s="104"/>
    </row>
    <row r="37" spans="1:24" ht="15">
      <c r="A37" s="105" t="str">
        <f>IF(COUNTBLANK(C37:IV37)=254,"odstr",IF(AND($A$1="TISK",SUM(J37:W37)=0),"odstr","OK"))</f>
        <v>OK</v>
      </c>
      <c r="B37" s="80" t="s">
        <v>143</v>
      </c>
      <c r="C37" s="106"/>
      <c r="D37" s="136"/>
      <c r="E37" s="526"/>
      <c r="F37" s="255" t="s">
        <v>102</v>
      </c>
      <c r="G37" s="128"/>
      <c r="H37" s="129"/>
      <c r="I37" s="130"/>
      <c r="J37" s="61">
        <v>0.08609152698899092</v>
      </c>
      <c r="K37" s="62">
        <v>0.08689161239934157</v>
      </c>
      <c r="L37" s="62">
        <v>0.08508838567627836</v>
      </c>
      <c r="M37" s="62">
        <v>0.0846080261461288</v>
      </c>
      <c r="N37" s="63">
        <v>0.084914590928761</v>
      </c>
      <c r="O37" s="63">
        <v>0.08473218135565491</v>
      </c>
      <c r="P37" s="63">
        <v>0.08136957108412057</v>
      </c>
      <c r="Q37" s="294">
        <v>0.086341047054506</v>
      </c>
      <c r="R37" s="62">
        <v>0.08807598319773637</v>
      </c>
      <c r="S37" s="62">
        <v>0.08699695882568498</v>
      </c>
      <c r="T37" s="63">
        <v>0.08082828728091668</v>
      </c>
      <c r="U37" s="63">
        <v>0.08061680754435009</v>
      </c>
      <c r="V37" s="63">
        <v>0.07832690736187427</v>
      </c>
      <c r="W37" s="66">
        <v>0.0773419127674611</v>
      </c>
      <c r="X37" s="104"/>
    </row>
    <row r="38" spans="1:24" ht="15">
      <c r="A38" s="105" t="str">
        <f>IF(COUNTBLANK(C38:IV38)=254,"odstr",IF(AND($A$1="TISK",SUM(J38:W38)=0),"odstr","OK"))</f>
        <v>OK</v>
      </c>
      <c r="B38" s="80" t="s">
        <v>143</v>
      </c>
      <c r="C38" s="106"/>
      <c r="D38" s="281"/>
      <c r="E38" s="527"/>
      <c r="F38" s="147" t="s">
        <v>103</v>
      </c>
      <c r="G38" s="148"/>
      <c r="H38" s="149"/>
      <c r="I38" s="150"/>
      <c r="J38" s="43">
        <v>0.0768722516208788</v>
      </c>
      <c r="K38" s="44">
        <v>0.082804831908189</v>
      </c>
      <c r="L38" s="44">
        <v>0.08688131918189339</v>
      </c>
      <c r="M38" s="44">
        <v>0.08493501595333379</v>
      </c>
      <c r="N38" s="45">
        <v>0.08258897231869562</v>
      </c>
      <c r="O38" s="45">
        <v>0.07809776698822916</v>
      </c>
      <c r="P38" s="45">
        <v>0.07517425169806458</v>
      </c>
      <c r="Q38" s="291">
        <v>0.07884696976619061</v>
      </c>
      <c r="R38" s="44">
        <v>0.07434454135383989</v>
      </c>
      <c r="S38" s="44">
        <v>0.07136527658515379</v>
      </c>
      <c r="T38" s="45">
        <v>0.06449462856108151</v>
      </c>
      <c r="U38" s="45">
        <v>0.0630020573668168</v>
      </c>
      <c r="V38" s="45">
        <v>0.05679144996622199</v>
      </c>
      <c r="W38" s="48">
        <v>0.054989889028436496</v>
      </c>
      <c r="X38" s="104"/>
    </row>
    <row r="39" spans="1:24" ht="12.75">
      <c r="A39" s="105" t="str">
        <f>IF(COUNTBLANK(C39:IV39)=254,"odstr",IF(AND($A$1="TISK",SUM(J39:W39)=0),"odstr","OK"))</f>
        <v>OK</v>
      </c>
      <c r="B39" s="80" t="s">
        <v>143</v>
      </c>
      <c r="C39" s="106"/>
      <c r="D39" s="279"/>
      <c r="E39" s="247" t="s">
        <v>82</v>
      </c>
      <c r="F39" s="247"/>
      <c r="G39" s="247"/>
      <c r="H39" s="280"/>
      <c r="I39" s="248"/>
      <c r="J39" s="55">
        <v>0.05643569379400403</v>
      </c>
      <c r="K39" s="56">
        <v>0.04827391393991729</v>
      </c>
      <c r="L39" s="56">
        <v>0.017816970282577987</v>
      </c>
      <c r="M39" s="56">
        <v>0.016808513118776378</v>
      </c>
      <c r="N39" s="57">
        <v>0.026240517122831437</v>
      </c>
      <c r="O39" s="57">
        <v>0.023869217914992944</v>
      </c>
      <c r="P39" s="57">
        <v>0.022528156247935527</v>
      </c>
      <c r="Q39" s="293">
        <v>0.023947256031521605</v>
      </c>
      <c r="R39" s="56">
        <v>0.023294627113452215</v>
      </c>
      <c r="S39" s="56">
        <v>0.02269867169798815</v>
      </c>
      <c r="T39" s="57">
        <v>0.01885507947359949</v>
      </c>
      <c r="U39" s="57">
        <v>0.017973113444121634</v>
      </c>
      <c r="V39" s="57">
        <v>0.018068148465470803</v>
      </c>
      <c r="W39" s="60">
        <v>0.017966833958527495</v>
      </c>
      <c r="X39" s="104"/>
    </row>
    <row r="40" spans="1:24" ht="12.75">
      <c r="A40" s="105" t="str">
        <f>IF(COUNTBLANK(C40:IV40)=254,"odstr",IF(AND($A$1="TISK",SUM(J40:W40)=0),"odstr","OK"))</f>
        <v>OK</v>
      </c>
      <c r="B40" s="80" t="s">
        <v>143</v>
      </c>
      <c r="C40" s="106"/>
      <c r="D40" s="279"/>
      <c r="E40" s="247" t="s">
        <v>12</v>
      </c>
      <c r="F40" s="247"/>
      <c r="G40" s="247"/>
      <c r="H40" s="280"/>
      <c r="I40" s="248"/>
      <c r="J40" s="55">
        <v>0.02873905766973772</v>
      </c>
      <c r="K40" s="56">
        <v>0.027824084488437435</v>
      </c>
      <c r="L40" s="56">
        <v>0.028278440654316755</v>
      </c>
      <c r="M40" s="56">
        <v>0.03111710640249143</v>
      </c>
      <c r="N40" s="57">
        <v>0.031117151969786042</v>
      </c>
      <c r="O40" s="57">
        <v>0.029419235986140872</v>
      </c>
      <c r="P40" s="57">
        <v>0.026633431557486247</v>
      </c>
      <c r="Q40" s="293">
        <v>0.027548136378034913</v>
      </c>
      <c r="R40" s="56">
        <v>0.02788740541594465</v>
      </c>
      <c r="S40" s="56">
        <v>0.026544042331179855</v>
      </c>
      <c r="T40" s="57">
        <v>0.02409922529220965</v>
      </c>
      <c r="U40" s="57">
        <v>0.018348533489676938</v>
      </c>
      <c r="V40" s="57">
        <v>0.022329454205139525</v>
      </c>
      <c r="W40" s="60">
        <v>0.02104641607962383</v>
      </c>
      <c r="X40" s="104"/>
    </row>
    <row r="41" spans="1:24" ht="15">
      <c r="A41" s="105" t="str">
        <f>IF(COUNTBLANK(C41:IV41)=254,"odstr",IF(AND($A$1="TISK",SUM(J41:W41)=0),"odstr","OK"))</f>
        <v>OK</v>
      </c>
      <c r="B41" s="80" t="s">
        <v>143</v>
      </c>
      <c r="C41" s="106"/>
      <c r="D41" s="279"/>
      <c r="E41" s="247" t="s">
        <v>96</v>
      </c>
      <c r="F41" s="247"/>
      <c r="G41" s="247"/>
      <c r="H41" s="280"/>
      <c r="I41" s="248"/>
      <c r="J41" s="55">
        <v>0.16803113672981218</v>
      </c>
      <c r="K41" s="56">
        <v>0.17118829022832488</v>
      </c>
      <c r="L41" s="56">
        <v>0.17699724241756315</v>
      </c>
      <c r="M41" s="56">
        <v>0.18567253237322814</v>
      </c>
      <c r="N41" s="57">
        <v>0.20290535631279852</v>
      </c>
      <c r="O41" s="57">
        <v>0.20309696710916209</v>
      </c>
      <c r="P41" s="57">
        <v>0.22618734992281456</v>
      </c>
      <c r="Q41" s="293">
        <v>0.20691122195657022</v>
      </c>
      <c r="R41" s="56">
        <v>0.20562211248279524</v>
      </c>
      <c r="S41" s="56">
        <v>0.19825648870560078</v>
      </c>
      <c r="T41" s="57">
        <v>0.19700996565524623</v>
      </c>
      <c r="U41" s="57">
        <v>0.1999105209404082</v>
      </c>
      <c r="V41" s="57">
        <v>0.198080703302426</v>
      </c>
      <c r="W41" s="60">
        <v>0.18331906413026777</v>
      </c>
      <c r="X41" s="104"/>
    </row>
    <row r="42" spans="1:24" ht="15">
      <c r="A42" s="105" t="str">
        <f>IF(COUNTBLANK(C42:IV42)=254,"odstr",IF(AND($A$1="TISK",SUM(J42:W42)=0),"odstr","OK"))</f>
        <v>OK</v>
      </c>
      <c r="B42" s="80" t="s">
        <v>143</v>
      </c>
      <c r="C42" s="106"/>
      <c r="D42" s="279"/>
      <c r="E42" s="247" t="s">
        <v>97</v>
      </c>
      <c r="F42" s="247"/>
      <c r="G42" s="247"/>
      <c r="H42" s="280"/>
      <c r="I42" s="248"/>
      <c r="J42" s="55">
        <v>0.00526373423949819</v>
      </c>
      <c r="K42" s="56">
        <v>0.005229985618214024</v>
      </c>
      <c r="L42" s="56">
        <v>0.005545822947421502</v>
      </c>
      <c r="M42" s="56">
        <v>0.005723266753331612</v>
      </c>
      <c r="N42" s="57">
        <v>0.005080403037693888</v>
      </c>
      <c r="O42" s="57">
        <v>0.004965220569252267</v>
      </c>
      <c r="P42" s="57">
        <v>0.005271826017339521</v>
      </c>
      <c r="Q42" s="293">
        <v>0.005470453389125399</v>
      </c>
      <c r="R42" s="56">
        <v>0.00457715677646831</v>
      </c>
      <c r="S42" s="56">
        <v>0.004678255493854301</v>
      </c>
      <c r="T42" s="57">
        <v>0.004679243604060181</v>
      </c>
      <c r="U42" s="57">
        <v>0.004577302617048326</v>
      </c>
      <c r="V42" s="57">
        <v>0.0042008693428123925</v>
      </c>
      <c r="W42" s="60">
        <v>0.004242933176845516</v>
      </c>
      <c r="X42" s="104"/>
    </row>
    <row r="43" spans="1:24" ht="15.75" thickBot="1">
      <c r="A43" s="105" t="str">
        <f>IF(COUNTBLANK(C43:IV43)=254,"odstr",IF(AND($A$1="TISK",SUM(J43:W43)=0),"odstr","OK"))</f>
        <v>OK</v>
      </c>
      <c r="B43" s="80" t="s">
        <v>143</v>
      </c>
      <c r="C43" s="106"/>
      <c r="D43" s="282"/>
      <c r="E43" s="260" t="s">
        <v>98</v>
      </c>
      <c r="F43" s="260"/>
      <c r="G43" s="260"/>
      <c r="H43" s="283"/>
      <c r="I43" s="261"/>
      <c r="J43" s="67">
        <v>0.0711369796418647</v>
      </c>
      <c r="K43" s="68">
        <v>0.06900536908865977</v>
      </c>
      <c r="L43" s="68">
        <v>0.06791904128300878</v>
      </c>
      <c r="M43" s="68">
        <v>0.06235799172089115</v>
      </c>
      <c r="N43" s="69">
        <v>0.06400956994976222</v>
      </c>
      <c r="O43" s="69">
        <v>0.07518403046283159</v>
      </c>
      <c r="P43" s="69">
        <v>0.08997896005788679</v>
      </c>
      <c r="Q43" s="295">
        <v>0.06809959710235614</v>
      </c>
      <c r="R43" s="68">
        <v>0.07084470516460539</v>
      </c>
      <c r="S43" s="68">
        <v>0.09145910676657698</v>
      </c>
      <c r="T43" s="69">
        <v>0.13020597801591763</v>
      </c>
      <c r="U43" s="69">
        <v>0.13353889684836934</v>
      </c>
      <c r="V43" s="69">
        <v>0.1292375157992985</v>
      </c>
      <c r="W43" s="72">
        <v>0.13447166636061308</v>
      </c>
      <c r="X43" s="104"/>
    </row>
    <row r="44" spans="1:24" ht="13.5">
      <c r="A44" s="105" t="s">
        <v>136</v>
      </c>
      <c r="B44" s="105" t="s">
        <v>145</v>
      </c>
      <c r="D44" s="177" t="str">
        <f>IF(D45="","","Komentáře:")</f>
        <v>Komentáře:</v>
      </c>
      <c r="E44" s="178"/>
      <c r="F44" s="178"/>
      <c r="G44" s="178"/>
      <c r="H44" s="178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9" t="str">
        <f>CONCATENATE("Zdroj: ",KNIHOVNA!H6)</f>
        <v>Zdroj: Závěrečný účet – kapitola 333-MŠMT, 700-Obce a DSO; KÚ, 380-OkÚ, 307-MO, 329-MZe</v>
      </c>
      <c r="X44" s="84">
        <f>IF(KNIHOVNA!H4=""," ","")</f>
      </c>
    </row>
    <row r="45" spans="1:23" ht="12.75" customHeight="1">
      <c r="A45" s="105" t="str">
        <f aca="true" t="shared" si="0" ref="A45:A51">IF(COUNTBLANK(D45:E45)=2,"odstr","OK")</f>
        <v>OK</v>
      </c>
      <c r="B45" s="105"/>
      <c r="D45" s="181" t="s">
        <v>26</v>
      </c>
      <c r="E45" s="485" t="str">
        <f>Komentáře!C5</f>
        <v>Celkové výdaje na školství: údaje z kapitol 333-MŠMT; 700-Obce a DSO; KÚ; 380-Okresní úřady (rozpočtová opatření z MŠMT) a z jiných resortů</v>
      </c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</row>
    <row r="46" spans="1:23" ht="12" customHeight="1">
      <c r="A46" s="105" t="str">
        <f t="shared" si="0"/>
        <v>OK</v>
      </c>
      <c r="B46" s="105"/>
      <c r="D46" s="181"/>
      <c r="E46" s="485" t="str">
        <f>Komentáře!C6</f>
        <v>(Ministerstvo obrany, Ministerstvo zemědělství do r. 2001, data za Ministerstvo vnitra nejsou k dispozici a Ministerstvo spravedlnosti o výdajích na vzdělávání neúčtuje).</v>
      </c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/>
    </row>
    <row r="47" spans="1:23" ht="12.75">
      <c r="A47" s="105" t="str">
        <f t="shared" si="0"/>
        <v>OK</v>
      </c>
      <c r="B47" s="105"/>
      <c r="D47" s="181" t="s">
        <v>27</v>
      </c>
      <c r="E47" s="485" t="str">
        <f>Komentáře!C16</f>
        <v>Bez škol pro děti, žáky, studenty se speciálními vzdělávacími potřebami.</v>
      </c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5"/>
      <c r="U47" s="485"/>
      <c r="V47" s="485"/>
      <c r="W47" s="485"/>
    </row>
    <row r="48" spans="1:23" ht="12.75" customHeight="1">
      <c r="A48" s="105" t="str">
        <f t="shared" si="0"/>
        <v>OK</v>
      </c>
      <c r="B48" s="105"/>
      <c r="D48" s="181" t="s">
        <v>28</v>
      </c>
      <c r="E48" s="485" t="str">
        <f>Komentáře!C9</f>
        <v>Včetně výdajů na koleje a menzy vysokých škol a výzkum a vývoj na VŠ.</v>
      </c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5"/>
      <c r="V48" s="485"/>
      <c r="W48" s="485"/>
    </row>
    <row r="49" spans="1:23" ht="13.5" customHeight="1">
      <c r="A49" s="105" t="str">
        <f t="shared" si="0"/>
        <v>OK</v>
      </c>
      <c r="B49" s="105"/>
      <c r="D49" s="181" t="s">
        <v>83</v>
      </c>
      <c r="E49" s="485" t="str">
        <f>Komentáře!C10</f>
        <v>Zahrnuty výdaje na vlastní úřad MŠMT, ČŠI a další OSS.</v>
      </c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  <c r="W49" s="485"/>
    </row>
    <row r="50" spans="1:23" ht="24.75" customHeight="1">
      <c r="A50" s="105" t="str">
        <f t="shared" si="0"/>
        <v>OK</v>
      </c>
      <c r="B50" s="105"/>
      <c r="D50" s="181" t="s">
        <v>84</v>
      </c>
      <c r="E50" s="485" t="str">
        <f>Komentáře!C11</f>
        <v>Zahrnuty výdaje na peněžní a statistické služby, domy dětí a mládeže, zařízení výchovného poradenství, tělovýchovu a sport, kulturu, zdravotnictví, ochranu životního prostředí a ekologii apod.</v>
      </c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</row>
    <row r="51" spans="1:23" ht="26.25" customHeight="1">
      <c r="A51" s="105" t="str">
        <f t="shared" si="0"/>
        <v>OK</v>
      </c>
      <c r="B51" s="105"/>
      <c r="D51" s="181" t="s">
        <v>85</v>
      </c>
      <c r="E51" s="485" t="str">
        <f>Komentáře!C21</f>
        <v>Meziroční snížení výdajů v roce 2008 je dáno aplikací zákona č. 26/2008 Sb. a z něj vyplývajícím nepřeváděním nevyčerpaných prostředků OSS do rezervních fondů, a tudíž jejich nezahrnutím do čerpání.</v>
      </c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/>
      <c r="U51" s="485"/>
      <c r="V51" s="485"/>
      <c r="W51" s="485"/>
    </row>
    <row r="52" spans="1:2" ht="12.75">
      <c r="A52" s="105" t="s">
        <v>145</v>
      </c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  <row r="201" spans="1:2" ht="12.75">
      <c r="A201" s="105"/>
      <c r="B201" s="105"/>
    </row>
  </sheetData>
  <sheetProtection sheet="1" objects="1" scenarios="1"/>
  <mergeCells count="25">
    <mergeCell ref="E46:W46"/>
    <mergeCell ref="F21:F23"/>
    <mergeCell ref="W9:W13"/>
    <mergeCell ref="P9:P13"/>
    <mergeCell ref="L9:L13"/>
    <mergeCell ref="M9:M13"/>
    <mergeCell ref="O9:O13"/>
    <mergeCell ref="E45:W45"/>
    <mergeCell ref="Q9:Q13"/>
    <mergeCell ref="R9:R13"/>
    <mergeCell ref="E51:W51"/>
    <mergeCell ref="E49:W49"/>
    <mergeCell ref="E47:W47"/>
    <mergeCell ref="E50:W50"/>
    <mergeCell ref="E48:W48"/>
    <mergeCell ref="E36:E38"/>
    <mergeCell ref="D9:I13"/>
    <mergeCell ref="E15:E28"/>
    <mergeCell ref="N9:N13"/>
    <mergeCell ref="V9:V13"/>
    <mergeCell ref="U9:U13"/>
    <mergeCell ref="T9:T13"/>
    <mergeCell ref="J9:J13"/>
    <mergeCell ref="K9:K13"/>
    <mergeCell ref="S9:S13"/>
  </mergeCells>
  <conditionalFormatting sqref="C1:E1">
    <cfRule type="cellIs" priority="1" dxfId="1" operator="equal" stopIfTrue="1">
      <formula>"nezadána"</formula>
    </cfRule>
  </conditionalFormatting>
  <conditionalFormatting sqref="A14:B43 A2:A13 A44:A51">
    <cfRule type="cellIs" priority="2" dxfId="2" operator="equal" stopIfTrue="1">
      <formula>"odstr"</formula>
    </cfRule>
  </conditionalFormatting>
  <conditionalFormatting sqref="B1">
    <cfRule type="cellIs" priority="3" dxfId="4" operator="equal" stopIfTrue="1">
      <formula>"FUNKCE"</formula>
    </cfRule>
  </conditionalFormatting>
  <conditionalFormatting sqref="G8">
    <cfRule type="expression" priority="4" dxfId="0" stopIfTrue="1">
      <formula>X8=" "</formula>
    </cfRule>
  </conditionalFormatting>
  <conditionalFormatting sqref="W44">
    <cfRule type="expression" priority="5" dxfId="0" stopIfTrue="1">
      <formula>X44=" "</formula>
    </cfRule>
  </conditionalFormatting>
  <conditionalFormatting sqref="W1 F1:I1">
    <cfRule type="cellIs" priority="6" dxfId="3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4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W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8" min="3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6"/>
  <dimension ref="A1:O198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6" width="2.125" style="84" customWidth="1"/>
    <col min="7" max="7" width="12.625" style="84" customWidth="1"/>
    <col min="8" max="8" width="38.25390625" style="84" customWidth="1"/>
    <col min="9" max="9" width="1.12109375" style="84" customWidth="1"/>
    <col min="10" max="10" width="11.375" style="84" customWidth="1"/>
    <col min="11" max="11" width="12.625" style="84" bestFit="1" customWidth="1"/>
    <col min="12" max="13" width="11.00390625" style="84" customWidth="1"/>
    <col min="14" max="14" width="10.75390625" style="84" customWidth="1"/>
    <col min="15" max="37" width="1.75390625" style="84" customWidth="1"/>
    <col min="38" max="38" width="5.75390625" style="84" customWidth="1"/>
    <col min="39" max="39" width="24.00390625" style="84" customWidth="1"/>
    <col min="40" max="16384" width="9.125" style="84" customWidth="1"/>
  </cols>
  <sheetData>
    <row r="1" spans="1:15" s="78" customFormat="1" ht="13.5" hidden="1">
      <c r="A1" s="73" t="str">
        <f>IF(KNIHOVNA!C4="","ŠABLONA",IF(KNIHOVNA!C4="T","TISK","ELEKTRO"))</f>
        <v>ŠABLONA</v>
      </c>
      <c r="B1" s="73">
        <v>0</v>
      </c>
      <c r="C1" s="74" t="str">
        <f>CONCATENATE(D1,F1,IF(G1&lt;&gt;"",".",""),G1,IF(H1&lt;&gt;"",".",""),H1,IF(I1&lt;&gt;"",".",""),I1,"")</f>
        <v>A7</v>
      </c>
      <c r="D1" s="75" t="str">
        <f>IF(KNIHOVNA!J4=""," ?",KNIHOVNA!J4)</f>
        <v>A</v>
      </c>
      <c r="E1" s="75" t="str">
        <f>CONCATENATE(C1,N1)</f>
        <v>A7</v>
      </c>
      <c r="F1" s="76">
        <v>7</v>
      </c>
      <c r="G1" s="77"/>
      <c r="H1" s="77"/>
      <c r="I1" s="77"/>
      <c r="J1" s="77"/>
      <c r="L1" s="79"/>
      <c r="M1" s="79"/>
      <c r="N1" s="80"/>
      <c r="O1" s="81" t="s">
        <v>135</v>
      </c>
    </row>
    <row r="2" spans="1:3" ht="12.75">
      <c r="A2" s="78" t="s">
        <v>136</v>
      </c>
      <c r="B2" s="82"/>
      <c r="C2" s="83"/>
    </row>
    <row r="3" spans="1:14" s="86" customFormat="1" ht="15.75">
      <c r="A3" s="78" t="s">
        <v>136</v>
      </c>
      <c r="B3" s="85" t="s">
        <v>152</v>
      </c>
      <c r="D3" s="87" t="s">
        <v>134</v>
      </c>
      <c r="E3" s="87"/>
      <c r="F3" s="87"/>
      <c r="G3" s="87"/>
      <c r="H3" s="88" t="s">
        <v>104</v>
      </c>
      <c r="I3" s="89"/>
      <c r="J3" s="89"/>
      <c r="K3" s="87"/>
      <c r="L3" s="87"/>
      <c r="M3" s="87"/>
      <c r="N3" s="87"/>
    </row>
    <row r="4" spans="1:14" s="86" customFormat="1" ht="15.75" hidden="1">
      <c r="A4" s="78" t="s">
        <v>136</v>
      </c>
      <c r="B4" s="90">
        <v>36</v>
      </c>
      <c r="D4" s="91" t="s">
        <v>134</v>
      </c>
      <c r="E4" s="87"/>
      <c r="F4" s="87"/>
      <c r="G4" s="87"/>
      <c r="H4" s="91" t="s">
        <v>104</v>
      </c>
      <c r="I4" s="89"/>
      <c r="J4" s="89"/>
      <c r="K4" s="87"/>
      <c r="L4" s="87"/>
      <c r="M4" s="87"/>
      <c r="N4" s="87"/>
    </row>
    <row r="5" spans="1:14" s="86" customFormat="1" ht="15.75">
      <c r="A5" s="78" t="s">
        <v>316</v>
      </c>
      <c r="B5" s="92">
        <v>0</v>
      </c>
      <c r="D5" s="296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5" s="98" customFormat="1" ht="21" customHeight="1" thickBot="1">
      <c r="A8" s="78" t="s">
        <v>136</v>
      </c>
      <c r="B8" s="78"/>
      <c r="D8" s="99" t="s">
        <v>331</v>
      </c>
      <c r="E8" s="100"/>
      <c r="F8" s="100"/>
      <c r="G8" s="100"/>
      <c r="H8" s="100"/>
      <c r="I8" s="101"/>
      <c r="J8" s="101"/>
      <c r="K8" s="101"/>
      <c r="L8" s="101"/>
      <c r="M8" s="101"/>
      <c r="N8" s="102" t="s">
        <v>105</v>
      </c>
      <c r="O8" s="78" t="s">
        <v>320</v>
      </c>
    </row>
    <row r="9" spans="1:15" ht="9" customHeight="1">
      <c r="A9" s="78" t="s">
        <v>136</v>
      </c>
      <c r="C9" s="103"/>
      <c r="D9" s="540"/>
      <c r="E9" s="541"/>
      <c r="F9" s="541"/>
      <c r="G9" s="541"/>
      <c r="H9" s="541"/>
      <c r="I9" s="542"/>
      <c r="J9" s="549">
        <v>2013</v>
      </c>
      <c r="K9" s="530">
        <v>2014</v>
      </c>
      <c r="L9" s="531"/>
      <c r="M9" s="531"/>
      <c r="N9" s="534" t="s">
        <v>332</v>
      </c>
      <c r="O9" s="104"/>
    </row>
    <row r="10" spans="1:15" ht="9" customHeight="1">
      <c r="A10" s="78" t="s">
        <v>136</v>
      </c>
      <c r="C10" s="103"/>
      <c r="D10" s="543"/>
      <c r="E10" s="544"/>
      <c r="F10" s="544"/>
      <c r="G10" s="544"/>
      <c r="H10" s="544"/>
      <c r="I10" s="545"/>
      <c r="J10" s="550"/>
      <c r="K10" s="532"/>
      <c r="L10" s="533"/>
      <c r="M10" s="533"/>
      <c r="N10" s="535"/>
      <c r="O10" s="104"/>
    </row>
    <row r="11" spans="1:15" ht="6" customHeight="1">
      <c r="A11" s="78" t="s">
        <v>136</v>
      </c>
      <c r="C11" s="103"/>
      <c r="D11" s="543"/>
      <c r="E11" s="544"/>
      <c r="F11" s="544"/>
      <c r="G11" s="544"/>
      <c r="H11" s="544"/>
      <c r="I11" s="545"/>
      <c r="J11" s="550"/>
      <c r="K11" s="552" t="s">
        <v>106</v>
      </c>
      <c r="L11" s="555" t="s">
        <v>107</v>
      </c>
      <c r="M11" s="558" t="s">
        <v>108</v>
      </c>
      <c r="N11" s="535"/>
      <c r="O11" s="104"/>
    </row>
    <row r="12" spans="1:15" ht="6" customHeight="1">
      <c r="A12" s="78" t="s">
        <v>136</v>
      </c>
      <c r="C12" s="103"/>
      <c r="D12" s="543"/>
      <c r="E12" s="544"/>
      <c r="F12" s="544"/>
      <c r="G12" s="544"/>
      <c r="H12" s="544"/>
      <c r="I12" s="545"/>
      <c r="J12" s="550"/>
      <c r="K12" s="553"/>
      <c r="L12" s="556"/>
      <c r="M12" s="559"/>
      <c r="N12" s="535"/>
      <c r="O12" s="104"/>
    </row>
    <row r="13" spans="1:15" ht="6" customHeight="1" thickBot="1">
      <c r="A13" s="78" t="s">
        <v>136</v>
      </c>
      <c r="C13" s="103"/>
      <c r="D13" s="546"/>
      <c r="E13" s="547"/>
      <c r="F13" s="547"/>
      <c r="G13" s="547"/>
      <c r="H13" s="547"/>
      <c r="I13" s="548"/>
      <c r="J13" s="551"/>
      <c r="K13" s="554"/>
      <c r="L13" s="557"/>
      <c r="M13" s="560"/>
      <c r="N13" s="536"/>
      <c r="O13" s="104"/>
    </row>
    <row r="14" spans="1:15" ht="13.5" thickTop="1">
      <c r="A14" s="105" t="str">
        <f>IF(COUNTBLANK(C14:IV14)=254,"odstr",IF(AND($A$1="TISK",SUM(K14:N14)=0),"odstr","OK"))</f>
        <v>OK</v>
      </c>
      <c r="B14" s="80" t="s">
        <v>143</v>
      </c>
      <c r="C14" s="106"/>
      <c r="D14" s="222"/>
      <c r="E14" s="223" t="s">
        <v>109</v>
      </c>
      <c r="F14" s="223"/>
      <c r="G14" s="223"/>
      <c r="H14" s="297"/>
      <c r="I14" s="298"/>
      <c r="J14" s="299">
        <v>15577179.25</v>
      </c>
      <c r="K14" s="300">
        <v>12397426.667</v>
      </c>
      <c r="L14" s="301">
        <v>4372899.474000001</v>
      </c>
      <c r="M14" s="302">
        <v>16770326.141</v>
      </c>
      <c r="N14" s="303">
        <v>23457644.1628</v>
      </c>
      <c r="O14" s="104"/>
    </row>
    <row r="15" spans="1:15" ht="12.75">
      <c r="A15" s="105" t="str">
        <f>IF(COUNTBLANK(C15:IV15)=254,"odstr",IF(AND($A$1="TISK",SUM(K15:N15)=0),"odstr","OK"))</f>
        <v>OK</v>
      </c>
      <c r="B15" s="80" t="s">
        <v>143</v>
      </c>
      <c r="C15" s="106"/>
      <c r="D15" s="304"/>
      <c r="E15" s="305"/>
      <c r="F15" s="306" t="s">
        <v>110</v>
      </c>
      <c r="G15" s="306"/>
      <c r="H15" s="307"/>
      <c r="I15" s="308"/>
      <c r="J15" s="309">
        <v>15424799.42</v>
      </c>
      <c r="K15" s="310">
        <v>12217474.67</v>
      </c>
      <c r="L15" s="311">
        <v>4372899.47</v>
      </c>
      <c r="M15" s="312">
        <v>16590374.14</v>
      </c>
      <c r="N15" s="313">
        <v>23313339.06</v>
      </c>
      <c r="O15" s="104"/>
    </row>
    <row r="16" spans="1:15" ht="12.75" customHeight="1">
      <c r="A16" s="105" t="str">
        <f>IF(COUNTBLANK(C16:IV16)=254,"odstr",IF(AND($A$1="TISK",SUM(K16:N16)=0),"odstr","OK"))</f>
        <v>OK</v>
      </c>
      <c r="B16" s="80" t="s">
        <v>143</v>
      </c>
      <c r="C16" s="106"/>
      <c r="D16" s="279"/>
      <c r="E16" s="157" t="s">
        <v>111</v>
      </c>
      <c r="F16" s="247"/>
      <c r="G16" s="247"/>
      <c r="H16" s="280"/>
      <c r="I16" s="248"/>
      <c r="J16" s="314">
        <v>138442836.42</v>
      </c>
      <c r="K16" s="315">
        <v>137301155.903</v>
      </c>
      <c r="L16" s="316">
        <v>5196806.407999992</v>
      </c>
      <c r="M16" s="317">
        <v>142497962.311</v>
      </c>
      <c r="N16" s="318">
        <v>140046248.03388</v>
      </c>
      <c r="O16" s="104"/>
    </row>
    <row r="17" spans="1:15" ht="12.75" customHeight="1">
      <c r="A17" s="105" t="str">
        <f>IF(COUNTBLANK(C17:IV17)=254,"odstr",IF(AND($A$1="TISK",SUM(K17:N17)=0),"odstr","OK"))</f>
        <v>OK</v>
      </c>
      <c r="B17" s="80" t="s">
        <v>143</v>
      </c>
      <c r="C17" s="106"/>
      <c r="D17" s="319"/>
      <c r="E17" s="537" t="s">
        <v>72</v>
      </c>
      <c r="F17" s="320" t="s">
        <v>112</v>
      </c>
      <c r="G17" s="234"/>
      <c r="H17" s="278"/>
      <c r="I17" s="235"/>
      <c r="J17" s="321">
        <v>41634214.46</v>
      </c>
      <c r="K17" s="322">
        <v>38296363.1</v>
      </c>
      <c r="L17" s="323">
        <v>4938684.074000001</v>
      </c>
      <c r="M17" s="324">
        <v>43235047.174</v>
      </c>
      <c r="N17" s="325">
        <v>41615726.30715</v>
      </c>
      <c r="O17" s="104"/>
    </row>
    <row r="18" spans="1:15" ht="12.75">
      <c r="A18" s="105" t="str">
        <f>IF(COUNTBLANK(C18:IV18)=254,"odstr",IF(AND($A$1="TISK",SUM(K18:N18)=0),"odstr","OK"))</f>
        <v>OK</v>
      </c>
      <c r="B18" s="80" t="s">
        <v>143</v>
      </c>
      <c r="C18" s="106"/>
      <c r="D18" s="326"/>
      <c r="E18" s="538"/>
      <c r="F18" s="327" t="s">
        <v>113</v>
      </c>
      <c r="G18" s="128"/>
      <c r="H18" s="129"/>
      <c r="I18" s="130"/>
      <c r="J18" s="328">
        <v>85077810.45</v>
      </c>
      <c r="K18" s="329">
        <v>86773439.015</v>
      </c>
      <c r="L18" s="330">
        <v>447283.701000005</v>
      </c>
      <c r="M18" s="331">
        <v>87220722.716</v>
      </c>
      <c r="N18" s="332">
        <v>87265810.40486</v>
      </c>
      <c r="O18" s="104"/>
    </row>
    <row r="19" spans="1:15" ht="12.75">
      <c r="A19" s="105" t="str">
        <f>IF(COUNTBLANK(C19:IV19)=254,"odstr",IF(AND($A$1="TISK",SUM(K19:N19)=0),"odstr","OK"))</f>
        <v>OK</v>
      </c>
      <c r="B19" s="80" t="s">
        <v>143</v>
      </c>
      <c r="C19" s="106"/>
      <c r="D19" s="326"/>
      <c r="E19" s="538"/>
      <c r="F19" s="333" t="s">
        <v>114</v>
      </c>
      <c r="G19" s="137"/>
      <c r="H19" s="138"/>
      <c r="I19" s="139"/>
      <c r="J19" s="334">
        <v>205803.25</v>
      </c>
      <c r="K19" s="329">
        <v>206073</v>
      </c>
      <c r="L19" s="330">
        <v>-4010.25</v>
      </c>
      <c r="M19" s="331">
        <v>202062.75</v>
      </c>
      <c r="N19" s="332">
        <v>213092.5875</v>
      </c>
      <c r="O19" s="104"/>
    </row>
    <row r="20" spans="1:15" ht="12.75">
      <c r="A20" s="105" t="str">
        <f>IF(COUNTBLANK(C20:IV20)=254,"odstr",IF(AND($A$1="TISK",SUM(K20:N20)=0),"odstr","OK"))</f>
        <v>OK</v>
      </c>
      <c r="B20" s="80" t="s">
        <v>143</v>
      </c>
      <c r="C20" s="106"/>
      <c r="D20" s="326"/>
      <c r="E20" s="538"/>
      <c r="F20" s="333" t="s">
        <v>115</v>
      </c>
      <c r="G20" s="335"/>
      <c r="H20" s="138"/>
      <c r="I20" s="139"/>
      <c r="J20" s="334">
        <v>3005458.46</v>
      </c>
      <c r="K20" s="329">
        <v>2979541.397</v>
      </c>
      <c r="L20" s="330">
        <v>14732.854000000283</v>
      </c>
      <c r="M20" s="331">
        <v>2994274.251</v>
      </c>
      <c r="N20" s="332">
        <v>3116074.78197</v>
      </c>
      <c r="O20" s="104"/>
    </row>
    <row r="21" spans="1:15" ht="12.75">
      <c r="A21" s="105" t="str">
        <f>IF(COUNTBLANK(C21:IV21)=254,"odstr",IF(AND($A$1="TISK",SUM(K21:N21)=0),"odstr","OK"))</f>
        <v>OK</v>
      </c>
      <c r="B21" s="80" t="s">
        <v>143</v>
      </c>
      <c r="C21" s="106"/>
      <c r="D21" s="326"/>
      <c r="E21" s="538"/>
      <c r="F21" s="327" t="s">
        <v>116</v>
      </c>
      <c r="G21" s="214"/>
      <c r="H21" s="138"/>
      <c r="I21" s="139"/>
      <c r="J21" s="334">
        <v>7030099.61</v>
      </c>
      <c r="K21" s="329">
        <v>7469611.917</v>
      </c>
      <c r="L21" s="330">
        <v>-151079.96400000062</v>
      </c>
      <c r="M21" s="331">
        <v>7318531.953</v>
      </c>
      <c r="N21" s="332">
        <v>6314486.19057</v>
      </c>
      <c r="O21" s="104"/>
    </row>
    <row r="22" spans="1:15" ht="13.5" thickBot="1">
      <c r="A22" s="105" t="str">
        <f>IF(COUNTBLANK(C22:IV22)=254,"odstr",IF(AND($A$1="TISK",SUM(K22:N22)=0),"odstr","OK"))</f>
        <v>OK</v>
      </c>
      <c r="B22" s="80" t="s">
        <v>143</v>
      </c>
      <c r="C22" s="106"/>
      <c r="D22" s="336"/>
      <c r="E22" s="539"/>
      <c r="F22" s="337" t="s">
        <v>117</v>
      </c>
      <c r="G22" s="338"/>
      <c r="H22" s="169"/>
      <c r="I22" s="170"/>
      <c r="J22" s="339">
        <v>1489450.19</v>
      </c>
      <c r="K22" s="340">
        <v>1576127.474</v>
      </c>
      <c r="L22" s="341">
        <v>-48804.00699999998</v>
      </c>
      <c r="M22" s="342">
        <v>1527323.467</v>
      </c>
      <c r="N22" s="343">
        <v>1521057.76183</v>
      </c>
      <c r="O22" s="104"/>
    </row>
    <row r="23" spans="1:15" ht="13.5">
      <c r="A23" s="105" t="s">
        <v>136</v>
      </c>
      <c r="B23" s="105" t="s">
        <v>145</v>
      </c>
      <c r="D23" s="177">
        <f>IF(D24="","","Komentáře:")</f>
      </c>
      <c r="E23" s="178"/>
      <c r="F23" s="178"/>
      <c r="G23" s="178"/>
      <c r="H23" s="178"/>
      <c r="I23" s="177"/>
      <c r="J23" s="177"/>
      <c r="K23" s="177"/>
      <c r="L23" s="177"/>
      <c r="M23" s="177"/>
      <c r="N23" s="179" t="str">
        <f>CONCATENATE("Zdroj: ",KNIHOVNA!H7)</f>
        <v>Zdroj: Závěrečný účet – kapitola 333-MŠMT</v>
      </c>
      <c r="O23" s="84">
        <f>IF(KNIHOVNA!H4=""," ","")</f>
      </c>
    </row>
    <row r="24" spans="1:14" ht="12.75">
      <c r="A24" s="105" t="str">
        <f>IF(COUNTBLANK(D24:E24)=2,"odstr","OK")</f>
        <v>odstr</v>
      </c>
      <c r="B24" s="105"/>
      <c r="D24" s="181"/>
      <c r="E24" s="485"/>
      <c r="F24" s="485"/>
      <c r="G24" s="485"/>
      <c r="H24" s="485"/>
      <c r="I24" s="485"/>
      <c r="J24" s="485"/>
      <c r="K24" s="485"/>
      <c r="L24" s="485"/>
      <c r="M24" s="485"/>
      <c r="N24" s="485"/>
    </row>
    <row r="25" spans="1:14" ht="24.75" customHeight="1">
      <c r="A25" s="105" t="str">
        <f>IF(COUNTBLANK(D25:E25)=2,"odstr","OK")</f>
        <v>odstr</v>
      </c>
      <c r="B25" s="105"/>
      <c r="D25" s="181"/>
      <c r="E25" s="485"/>
      <c r="F25" s="485"/>
      <c r="G25" s="485"/>
      <c r="H25" s="485"/>
      <c r="I25" s="485"/>
      <c r="J25" s="485"/>
      <c r="K25" s="485"/>
      <c r="L25" s="485"/>
      <c r="M25" s="485"/>
      <c r="N25" s="485"/>
    </row>
    <row r="26" spans="1:2" ht="12.75">
      <c r="A26" s="105" t="s">
        <v>145</v>
      </c>
      <c r="B26" s="105"/>
    </row>
    <row r="27" spans="1:2" ht="12.75">
      <c r="A27" s="105"/>
      <c r="B27" s="105"/>
    </row>
    <row r="28" spans="1:2" ht="12.75">
      <c r="A28" s="105"/>
      <c r="B28" s="105"/>
    </row>
    <row r="29" spans="1:2" ht="12.75">
      <c r="A29" s="105"/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</sheetData>
  <sheetProtection sheet="1" objects="1" scenarios="1"/>
  <mergeCells count="10">
    <mergeCell ref="K9:M10"/>
    <mergeCell ref="N9:N13"/>
    <mergeCell ref="E17:E22"/>
    <mergeCell ref="E25:N25"/>
    <mergeCell ref="E24:N24"/>
    <mergeCell ref="D9:I13"/>
    <mergeCell ref="J9:J13"/>
    <mergeCell ref="K11:K13"/>
    <mergeCell ref="L11:L13"/>
    <mergeCell ref="M11:M13"/>
  </mergeCells>
  <conditionalFormatting sqref="G8">
    <cfRule type="expression" priority="1" dxfId="0" stopIfTrue="1">
      <formula>O8=" "</formula>
    </cfRule>
  </conditionalFormatting>
  <conditionalFormatting sqref="N23">
    <cfRule type="expression" priority="2" dxfId="0" stopIfTrue="1">
      <formula>O23=" "</formula>
    </cfRule>
  </conditionalFormatting>
  <conditionalFormatting sqref="G3">
    <cfRule type="expression" priority="3" dxfId="0" stopIfTrue="1">
      <formula>D1=" ?"</formula>
    </cfRule>
  </conditionalFormatting>
  <conditionalFormatting sqref="C1:E1">
    <cfRule type="cellIs" priority="4" dxfId="1" operator="equal" stopIfTrue="1">
      <formula>"nezadána"</formula>
    </cfRule>
  </conditionalFormatting>
  <conditionalFormatting sqref="B14:B22 A2:A25">
    <cfRule type="cellIs" priority="5" dxfId="2" operator="equal" stopIfTrue="1">
      <formula>"odstr"</formula>
    </cfRule>
  </conditionalFormatting>
  <conditionalFormatting sqref="B1">
    <cfRule type="cellIs" priority="6" dxfId="4" operator="equal" stopIfTrue="1">
      <formula>"FUNKCE"</formula>
    </cfRule>
  </conditionalFormatting>
  <conditionalFormatting sqref="N1 F1:J1">
    <cfRule type="cellIs" priority="7" dxfId="3" operator="notEqual" stopIfTrue="1">
      <formula>""</formula>
    </cfRule>
  </conditionalFormatting>
  <conditionalFormatting sqref="B4">
    <cfRule type="expression" priority="8" dxfId="4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J1">
      <formula1>1</formula1>
      <formula2>999</formula2>
    </dataValidation>
    <dataValidation type="list" allowBlank="1" showErrorMessage="1" errorTitle="  Zadané nelze přijmout" error="Do buňky lze vložit pouze malé písmeno (od a do p)." sqref="N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7"/>
  <dimension ref="A1:Q97"/>
  <sheetViews>
    <sheetView workbookViewId="0" topLeftCell="A1">
      <selection activeCell="C1" sqref="A1:IV1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3.625" style="0" customWidth="1"/>
    <col min="6" max="6" width="12.25390625" style="0" customWidth="1"/>
    <col min="7" max="7" width="12.875" style="0" customWidth="1"/>
    <col min="9" max="9" width="12.25390625" style="0" customWidth="1"/>
    <col min="10" max="10" width="9.625" style="0" customWidth="1"/>
    <col min="11" max="11" width="12.625" style="0" customWidth="1"/>
    <col min="13" max="13" width="12.875" style="0" customWidth="1"/>
    <col min="15" max="15" width="11.25390625" style="0" customWidth="1"/>
    <col min="16" max="16" width="12.00390625" style="0" customWidth="1"/>
    <col min="18" max="18" width="27.25390625" style="0" customWidth="1"/>
  </cols>
  <sheetData>
    <row r="1" spans="1:14" ht="12.75" customHeight="1">
      <c r="A1" s="572" t="s">
        <v>153</v>
      </c>
      <c r="B1" s="573"/>
      <c r="C1" s="344"/>
      <c r="D1" s="578" t="s">
        <v>154</v>
      </c>
      <c r="E1" s="578"/>
      <c r="F1" s="345"/>
      <c r="G1" s="581" t="s">
        <v>155</v>
      </c>
      <c r="H1" s="564"/>
      <c r="I1" s="563" t="s">
        <v>156</v>
      </c>
      <c r="J1" s="564"/>
      <c r="K1" s="563" t="s">
        <v>315</v>
      </c>
      <c r="L1" s="564"/>
      <c r="M1" s="563" t="s">
        <v>157</v>
      </c>
      <c r="N1" s="569"/>
    </row>
    <row r="2" spans="1:14" ht="12.75" customHeight="1">
      <c r="A2" s="574"/>
      <c r="B2" s="575"/>
      <c r="C2" s="346"/>
      <c r="D2" s="579"/>
      <c r="E2" s="579"/>
      <c r="F2" s="347"/>
      <c r="G2" s="582"/>
      <c r="H2" s="566"/>
      <c r="I2" s="565"/>
      <c r="J2" s="566"/>
      <c r="K2" s="565"/>
      <c r="L2" s="566"/>
      <c r="M2" s="565"/>
      <c r="N2" s="570"/>
    </row>
    <row r="3" spans="1:14" ht="12.75" customHeight="1">
      <c r="A3" s="574"/>
      <c r="B3" s="575"/>
      <c r="C3" s="346"/>
      <c r="D3" s="579"/>
      <c r="E3" s="579"/>
      <c r="F3" s="347"/>
      <c r="G3" s="582"/>
      <c r="H3" s="566"/>
      <c r="I3" s="565"/>
      <c r="J3" s="566"/>
      <c r="K3" s="565"/>
      <c r="L3" s="566"/>
      <c r="M3" s="565"/>
      <c r="N3" s="570"/>
    </row>
    <row r="4" spans="1:14" ht="12.75" customHeight="1">
      <c r="A4" s="574"/>
      <c r="B4" s="575"/>
      <c r="C4" s="346"/>
      <c r="D4" s="579"/>
      <c r="E4" s="579"/>
      <c r="F4" s="347"/>
      <c r="G4" s="583"/>
      <c r="H4" s="568"/>
      <c r="I4" s="567"/>
      <c r="J4" s="568"/>
      <c r="K4" s="567"/>
      <c r="L4" s="568"/>
      <c r="M4" s="567"/>
      <c r="N4" s="571"/>
    </row>
    <row r="5" spans="1:14" ht="13.5" customHeight="1" thickBot="1">
      <c r="A5" s="576"/>
      <c r="B5" s="577"/>
      <c r="C5" s="348"/>
      <c r="D5" s="580"/>
      <c r="E5" s="580"/>
      <c r="F5" s="349"/>
      <c r="G5" s="350" t="s">
        <v>105</v>
      </c>
      <c r="H5" s="351" t="s">
        <v>158</v>
      </c>
      <c r="I5" s="352" t="s">
        <v>105</v>
      </c>
      <c r="J5" s="353" t="s">
        <v>158</v>
      </c>
      <c r="K5" s="352" t="s">
        <v>105</v>
      </c>
      <c r="L5" s="351" t="s">
        <v>158</v>
      </c>
      <c r="M5" s="352" t="s">
        <v>105</v>
      </c>
      <c r="N5" s="354" t="s">
        <v>158</v>
      </c>
    </row>
    <row r="6" spans="1:14" ht="14.25" thickBot="1" thickTop="1">
      <c r="A6" s="355"/>
      <c r="B6" s="356" t="s">
        <v>159</v>
      </c>
      <c r="C6" s="356"/>
      <c r="D6" s="356"/>
      <c r="E6" s="357"/>
      <c r="F6" s="358"/>
      <c r="G6" s="359">
        <v>137937379.63535002</v>
      </c>
      <c r="H6" s="360">
        <v>0.9982118032180186</v>
      </c>
      <c r="I6" s="361">
        <v>-85109626.26963001</v>
      </c>
      <c r="J6" s="360">
        <v>-0.9999633173048993</v>
      </c>
      <c r="K6" s="361">
        <v>115597962.33</v>
      </c>
      <c r="L6" s="360">
        <v>0.9854685928470639</v>
      </c>
      <c r="M6" s="361">
        <v>168425715.69572002</v>
      </c>
      <c r="N6" s="362">
        <v>0.9885631216452347</v>
      </c>
    </row>
    <row r="7" spans="1:14" ht="12.75">
      <c r="A7" s="363"/>
      <c r="B7" s="364"/>
      <c r="C7" s="364"/>
      <c r="D7" s="364" t="s">
        <v>160</v>
      </c>
      <c r="E7" s="365"/>
      <c r="F7" s="366"/>
      <c r="G7" s="367">
        <v>124197622.83617</v>
      </c>
      <c r="H7" s="368">
        <v>0.8987812685323239</v>
      </c>
      <c r="I7" s="369">
        <v>-84756049.61188002</v>
      </c>
      <c r="J7" s="368">
        <v>-0.995809102287139</v>
      </c>
      <c r="K7" s="369">
        <v>113277306.75999999</v>
      </c>
      <c r="L7" s="368">
        <v>0.9656850851367632</v>
      </c>
      <c r="M7" s="369">
        <v>152718879.98428997</v>
      </c>
      <c r="N7" s="370">
        <v>0.8963729327662884</v>
      </c>
    </row>
    <row r="8" spans="1:16" ht="12.75">
      <c r="A8" s="217"/>
      <c r="B8" s="371" t="s">
        <v>161</v>
      </c>
      <c r="C8" s="372"/>
      <c r="D8" s="128" t="s">
        <v>162</v>
      </c>
      <c r="E8" s="129"/>
      <c r="F8" s="130"/>
      <c r="G8" s="236">
        <v>51065</v>
      </c>
      <c r="H8" s="373">
        <v>0.0003695422217391811</v>
      </c>
      <c r="I8" s="374">
        <v>0</v>
      </c>
      <c r="J8" s="373">
        <v>0</v>
      </c>
      <c r="K8" s="374">
        <v>16514858.96</v>
      </c>
      <c r="L8" s="373">
        <v>0.14078859603008131</v>
      </c>
      <c r="M8" s="374">
        <v>16565923.96</v>
      </c>
      <c r="N8" s="375">
        <v>0.09723254810103409</v>
      </c>
      <c r="O8" s="376">
        <f aca="true" t="shared" si="0" ref="O8:O50">M8/1000</f>
        <v>16565.92396</v>
      </c>
      <c r="P8" s="377">
        <f aca="true" t="shared" si="1" ref="P8:P39">G8+I8+K8-M8</f>
        <v>0</v>
      </c>
    </row>
    <row r="9" spans="1:16" ht="12.75">
      <c r="A9" s="217"/>
      <c r="B9" s="371" t="s">
        <v>163</v>
      </c>
      <c r="C9" s="372"/>
      <c r="D9" s="128" t="s">
        <v>164</v>
      </c>
      <c r="E9" s="129"/>
      <c r="F9" s="130"/>
      <c r="G9" s="184">
        <v>25239</v>
      </c>
      <c r="H9" s="378">
        <v>0.00018264713863654541</v>
      </c>
      <c r="I9" s="379">
        <v>0</v>
      </c>
      <c r="J9" s="378">
        <v>0</v>
      </c>
      <c r="K9" s="379">
        <v>342374.26</v>
      </c>
      <c r="L9" s="378">
        <v>0.0029187286127594046</v>
      </c>
      <c r="M9" s="374">
        <v>367613.26</v>
      </c>
      <c r="N9" s="380">
        <v>0.002157680674608623</v>
      </c>
      <c r="O9" s="376">
        <f t="shared" si="0"/>
        <v>367.61326</v>
      </c>
      <c r="P9" s="377">
        <f t="shared" si="1"/>
        <v>0</v>
      </c>
    </row>
    <row r="10" spans="1:16" ht="12.75">
      <c r="A10" s="217"/>
      <c r="B10" s="371" t="s">
        <v>165</v>
      </c>
      <c r="C10" s="372"/>
      <c r="D10" s="128" t="s">
        <v>166</v>
      </c>
      <c r="E10" s="129"/>
      <c r="F10" s="130"/>
      <c r="G10" s="184">
        <v>1820719.3110800001</v>
      </c>
      <c r="H10" s="378">
        <v>0.01317600429609193</v>
      </c>
      <c r="I10" s="379">
        <v>-1557983.9008900002</v>
      </c>
      <c r="J10" s="378">
        <v>-0.018304941733688625</v>
      </c>
      <c r="K10" s="379">
        <v>42506436.56999999</v>
      </c>
      <c r="L10" s="378">
        <v>0.36236588767888595</v>
      </c>
      <c r="M10" s="374">
        <v>42769171.980189994</v>
      </c>
      <c r="N10" s="380">
        <v>0.2510307050694215</v>
      </c>
      <c r="O10" s="376">
        <f t="shared" si="0"/>
        <v>42769.171980189996</v>
      </c>
      <c r="P10" s="377">
        <f t="shared" si="1"/>
        <v>0</v>
      </c>
    </row>
    <row r="11" spans="1:16" ht="12.75">
      <c r="A11" s="217"/>
      <c r="B11" s="371" t="s">
        <v>167</v>
      </c>
      <c r="C11" s="372"/>
      <c r="D11" s="381" t="s">
        <v>168</v>
      </c>
      <c r="E11" s="129"/>
      <c r="F11" s="130"/>
      <c r="G11" s="184">
        <v>322150.64</v>
      </c>
      <c r="H11" s="378">
        <v>0.002331308395971783</v>
      </c>
      <c r="I11" s="379">
        <v>0</v>
      </c>
      <c r="J11" s="378">
        <v>0</v>
      </c>
      <c r="K11" s="379">
        <v>4181781.45</v>
      </c>
      <c r="L11" s="378">
        <v>0.03564954085748593</v>
      </c>
      <c r="M11" s="379">
        <v>4503932.09</v>
      </c>
      <c r="N11" s="380">
        <v>0.026435518757790794</v>
      </c>
      <c r="O11" s="376">
        <f t="shared" si="0"/>
        <v>4503.93209</v>
      </c>
      <c r="P11" s="377">
        <f t="shared" si="1"/>
        <v>0</v>
      </c>
    </row>
    <row r="12" spans="1:16" ht="12.75">
      <c r="A12" s="217"/>
      <c r="B12" s="382">
        <v>3117</v>
      </c>
      <c r="C12" s="372"/>
      <c r="D12" s="128" t="s">
        <v>169</v>
      </c>
      <c r="E12" s="129"/>
      <c r="F12" s="130"/>
      <c r="G12" s="184">
        <v>0</v>
      </c>
      <c r="H12" s="378">
        <v>0</v>
      </c>
      <c r="I12" s="379">
        <v>0</v>
      </c>
      <c r="J12" s="378">
        <v>0</v>
      </c>
      <c r="K12" s="379">
        <v>3882769.82</v>
      </c>
      <c r="L12" s="378">
        <v>0.033100477151502807</v>
      </c>
      <c r="M12" s="379">
        <v>3882769.82</v>
      </c>
      <c r="N12" s="380">
        <v>0.022789649656727837</v>
      </c>
      <c r="O12" s="376">
        <f t="shared" si="0"/>
        <v>3882.76982</v>
      </c>
      <c r="P12" s="377">
        <f t="shared" si="1"/>
        <v>0</v>
      </c>
    </row>
    <row r="13" spans="1:16" ht="12.75">
      <c r="A13" s="217"/>
      <c r="B13" s="382">
        <v>3118</v>
      </c>
      <c r="C13" s="372"/>
      <c r="D13" s="128" t="s">
        <v>170</v>
      </c>
      <c r="E13" s="129"/>
      <c r="F13" s="130"/>
      <c r="G13" s="184">
        <v>0</v>
      </c>
      <c r="H13" s="378">
        <v>0</v>
      </c>
      <c r="I13" s="379">
        <v>0</v>
      </c>
      <c r="J13" s="378">
        <v>0</v>
      </c>
      <c r="K13" s="379">
        <v>13911.63</v>
      </c>
      <c r="L13" s="378">
        <v>0.0001185961600358687</v>
      </c>
      <c r="M13" s="379">
        <v>13911.63</v>
      </c>
      <c r="N13" s="380">
        <v>8.165335277434106E-05</v>
      </c>
      <c r="O13" s="376">
        <f t="shared" si="0"/>
        <v>13.911629999999999</v>
      </c>
      <c r="P13" s="377">
        <f t="shared" si="1"/>
        <v>0</v>
      </c>
    </row>
    <row r="14" spans="1:16" ht="12.75" customHeight="1">
      <c r="A14" s="217"/>
      <c r="B14" s="371" t="s">
        <v>171</v>
      </c>
      <c r="C14" s="372"/>
      <c r="D14" s="383" t="s">
        <v>172</v>
      </c>
      <c r="E14" s="383" t="e">
        <v>#N/A</v>
      </c>
      <c r="F14" s="130"/>
      <c r="G14" s="184">
        <v>0</v>
      </c>
      <c r="H14" s="378">
        <v>0</v>
      </c>
      <c r="I14" s="379">
        <v>0</v>
      </c>
      <c r="J14" s="378">
        <v>0</v>
      </c>
      <c r="K14" s="379">
        <v>581683.42</v>
      </c>
      <c r="L14" s="378">
        <v>0.004958830846459502</v>
      </c>
      <c r="M14" s="379">
        <v>581683.42</v>
      </c>
      <c r="N14" s="380">
        <v>0.0034141507139167143</v>
      </c>
      <c r="O14" s="376">
        <f t="shared" si="0"/>
        <v>581.6834200000001</v>
      </c>
      <c r="P14" s="377">
        <f t="shared" si="1"/>
        <v>0</v>
      </c>
    </row>
    <row r="15" spans="1:16" ht="12.75">
      <c r="A15" s="217"/>
      <c r="B15" s="371" t="s">
        <v>173</v>
      </c>
      <c r="C15" s="372"/>
      <c r="D15" s="128" t="s">
        <v>174</v>
      </c>
      <c r="E15" s="129"/>
      <c r="F15" s="130"/>
      <c r="G15" s="184">
        <v>538377.27</v>
      </c>
      <c r="H15" s="378">
        <v>0.0038960762261759517</v>
      </c>
      <c r="I15" s="379">
        <v>-203245.79806</v>
      </c>
      <c r="J15" s="378">
        <v>-0.0023879595219052393</v>
      </c>
      <c r="K15" s="379">
        <v>7123710.719999999</v>
      </c>
      <c r="L15" s="378">
        <v>0.060729385168981145</v>
      </c>
      <c r="M15" s="379">
        <v>7458842.191939998</v>
      </c>
      <c r="N15" s="380">
        <v>0.043779159795553496</v>
      </c>
      <c r="O15" s="384">
        <f t="shared" si="0"/>
        <v>7458.842191939998</v>
      </c>
      <c r="P15" s="377">
        <f t="shared" si="1"/>
        <v>0</v>
      </c>
    </row>
    <row r="16" spans="1:16" ht="12.75">
      <c r="A16" s="217"/>
      <c r="B16" s="371" t="s">
        <v>175</v>
      </c>
      <c r="C16" s="372"/>
      <c r="D16" s="128" t="s">
        <v>176</v>
      </c>
      <c r="E16" s="129"/>
      <c r="F16" s="130"/>
      <c r="G16" s="184">
        <v>677524.2036499999</v>
      </c>
      <c r="H16" s="378">
        <v>0.004903041212158824</v>
      </c>
      <c r="I16" s="379">
        <v>-494604.67364999995</v>
      </c>
      <c r="J16" s="378">
        <v>-0.005811170274096789</v>
      </c>
      <c r="K16" s="379">
        <v>12372220.32</v>
      </c>
      <c r="L16" s="378">
        <v>0.10547274626120351</v>
      </c>
      <c r="M16" s="379">
        <v>12555139.85</v>
      </c>
      <c r="N16" s="380">
        <v>0.07369152739853183</v>
      </c>
      <c r="O16" s="384">
        <f t="shared" si="0"/>
        <v>12555.13985</v>
      </c>
      <c r="P16" s="377">
        <f t="shared" si="1"/>
        <v>0</v>
      </c>
    </row>
    <row r="17" spans="1:16" ht="12.75">
      <c r="A17" s="217"/>
      <c r="B17" s="371" t="s">
        <v>177</v>
      </c>
      <c r="C17" s="372"/>
      <c r="D17" s="381" t="s">
        <v>178</v>
      </c>
      <c r="E17" s="129"/>
      <c r="F17" s="130"/>
      <c r="G17" s="184">
        <v>64433.19561</v>
      </c>
      <c r="H17" s="378">
        <v>0.0004662838785758279</v>
      </c>
      <c r="I17" s="379">
        <v>-28935.7104</v>
      </c>
      <c r="J17" s="378">
        <v>-0.00033996916950959204</v>
      </c>
      <c r="K17" s="379">
        <v>10684187.93</v>
      </c>
      <c r="L17" s="378">
        <v>0.09108232907283881</v>
      </c>
      <c r="M17" s="379">
        <v>10719685.41521</v>
      </c>
      <c r="N17" s="380">
        <v>0.06291845418819367</v>
      </c>
      <c r="O17" s="384">
        <f t="shared" si="0"/>
        <v>10719.685415209999</v>
      </c>
      <c r="P17" s="377">
        <f t="shared" si="1"/>
        <v>0</v>
      </c>
    </row>
    <row r="18" spans="1:16" ht="12.75">
      <c r="A18" s="217"/>
      <c r="B18" s="371" t="s">
        <v>179</v>
      </c>
      <c r="C18" s="372"/>
      <c r="D18" s="381" t="s">
        <v>180</v>
      </c>
      <c r="E18" s="129"/>
      <c r="F18" s="130"/>
      <c r="G18" s="184">
        <v>263505.5724</v>
      </c>
      <c r="H18" s="378">
        <v>0.001906911478808394</v>
      </c>
      <c r="I18" s="379">
        <v>-13036.968</v>
      </c>
      <c r="J18" s="378">
        <v>-0.0001531729175684288</v>
      </c>
      <c r="K18" s="379">
        <v>936823.45</v>
      </c>
      <c r="L18" s="378">
        <v>0.00798638720276162</v>
      </c>
      <c r="M18" s="379">
        <v>1187292.0544</v>
      </c>
      <c r="N18" s="380">
        <v>0.006968728823588273</v>
      </c>
      <c r="O18" s="384">
        <f t="shared" si="0"/>
        <v>1187.2920544</v>
      </c>
      <c r="P18" s="377">
        <f t="shared" si="1"/>
        <v>0</v>
      </c>
    </row>
    <row r="19" spans="1:16" ht="12.75">
      <c r="A19" s="217"/>
      <c r="B19" s="371" t="s">
        <v>181</v>
      </c>
      <c r="C19" s="372"/>
      <c r="D19" s="381" t="s">
        <v>182</v>
      </c>
      <c r="E19" s="129"/>
      <c r="F19" s="130"/>
      <c r="G19" s="184">
        <v>0</v>
      </c>
      <c r="H19" s="378">
        <v>0</v>
      </c>
      <c r="I19" s="379">
        <v>0</v>
      </c>
      <c r="J19" s="378">
        <v>0</v>
      </c>
      <c r="K19" s="379">
        <v>76968.95</v>
      </c>
      <c r="L19" s="378">
        <v>0.0006561576114368177</v>
      </c>
      <c r="M19" s="379">
        <v>76968.95</v>
      </c>
      <c r="N19" s="380">
        <v>0.00045176394333522514</v>
      </c>
      <c r="O19" s="384">
        <f t="shared" si="0"/>
        <v>76.96894999999999</v>
      </c>
      <c r="P19" s="377">
        <f t="shared" si="1"/>
        <v>0</v>
      </c>
    </row>
    <row r="20" spans="1:16" ht="12.75">
      <c r="A20" s="217"/>
      <c r="B20" s="371" t="s">
        <v>183</v>
      </c>
      <c r="C20" s="372"/>
      <c r="D20" s="381" t="s">
        <v>184</v>
      </c>
      <c r="E20" s="129"/>
      <c r="F20" s="130"/>
      <c r="G20" s="184">
        <v>61239.556800000006</v>
      </c>
      <c r="H20" s="378">
        <v>0.00044317246407901256</v>
      </c>
      <c r="I20" s="379">
        <v>-3076.2042</v>
      </c>
      <c r="J20" s="378">
        <v>3.614269608932494E-05</v>
      </c>
      <c r="K20" s="379">
        <v>591200.12</v>
      </c>
      <c r="L20" s="378">
        <v>0.005039960381691058</v>
      </c>
      <c r="M20" s="379">
        <v>649363.4726</v>
      </c>
      <c r="N20" s="380">
        <v>0.0038113941146349453</v>
      </c>
      <c r="O20" s="384">
        <f t="shared" si="0"/>
        <v>649.3634726</v>
      </c>
      <c r="P20" s="377">
        <f t="shared" si="1"/>
        <v>0</v>
      </c>
    </row>
    <row r="21" spans="1:16" ht="12.75">
      <c r="A21" s="217"/>
      <c r="B21" s="371" t="s">
        <v>185</v>
      </c>
      <c r="C21" s="372"/>
      <c r="D21" s="128" t="s">
        <v>186</v>
      </c>
      <c r="E21" s="129"/>
      <c r="F21" s="130"/>
      <c r="G21" s="184">
        <v>74681.4466</v>
      </c>
      <c r="H21" s="378">
        <v>0.0005404474238570452</v>
      </c>
      <c r="I21" s="379">
        <v>-74681.4466</v>
      </c>
      <c r="J21" s="378">
        <v>-0.0008774413701063633</v>
      </c>
      <c r="K21" s="379">
        <v>81022.62</v>
      </c>
      <c r="L21" s="378">
        <v>0.0006907150066559689</v>
      </c>
      <c r="M21" s="379">
        <v>81022.62</v>
      </c>
      <c r="N21" s="380">
        <v>0.0004755566798111638</v>
      </c>
      <c r="O21" s="384">
        <f t="shared" si="0"/>
        <v>81.02261999999999</v>
      </c>
      <c r="P21" s="377">
        <f t="shared" si="1"/>
        <v>0</v>
      </c>
    </row>
    <row r="22" spans="1:16" ht="12.75">
      <c r="A22" s="217"/>
      <c r="B22" s="371" t="s">
        <v>187</v>
      </c>
      <c r="C22" s="372"/>
      <c r="D22" s="128" t="s">
        <v>188</v>
      </c>
      <c r="E22" s="129"/>
      <c r="F22" s="130"/>
      <c r="G22" s="184">
        <v>880504.49584</v>
      </c>
      <c r="H22" s="378">
        <v>0.006371949234192717</v>
      </c>
      <c r="I22" s="379">
        <v>0</v>
      </c>
      <c r="J22" s="378">
        <v>0</v>
      </c>
      <c r="K22" s="379">
        <v>14</v>
      </c>
      <c r="L22" s="378">
        <v>1.193495112004964E-07</v>
      </c>
      <c r="M22" s="379">
        <v>880518.49584</v>
      </c>
      <c r="N22" s="380">
        <v>0.005168142580355837</v>
      </c>
      <c r="O22">
        <f t="shared" si="0"/>
        <v>880.51849584</v>
      </c>
      <c r="P22" s="377">
        <f t="shared" si="1"/>
        <v>0</v>
      </c>
    </row>
    <row r="23" spans="1:16" ht="12.75">
      <c r="A23" s="217"/>
      <c r="B23" s="371" t="s">
        <v>189</v>
      </c>
      <c r="C23" s="372"/>
      <c r="D23" s="381" t="s">
        <v>190</v>
      </c>
      <c r="E23" s="129"/>
      <c r="F23" s="130"/>
      <c r="G23" s="184">
        <v>336256.285</v>
      </c>
      <c r="H23" s="378">
        <v>0.002433386754776525</v>
      </c>
      <c r="I23" s="379">
        <v>0</v>
      </c>
      <c r="J23" s="378">
        <v>0</v>
      </c>
      <c r="K23" s="379">
        <v>3478.77</v>
      </c>
      <c r="L23" s="378">
        <v>2.965639279135363E-05</v>
      </c>
      <c r="M23" s="379">
        <v>339735.055</v>
      </c>
      <c r="N23" s="380">
        <v>0.0019940514731720984</v>
      </c>
      <c r="O23" s="384">
        <f t="shared" si="0"/>
        <v>339.735055</v>
      </c>
      <c r="P23" s="377">
        <f t="shared" si="1"/>
        <v>0</v>
      </c>
    </row>
    <row r="24" spans="1:16" ht="12.75">
      <c r="A24" s="217"/>
      <c r="B24" s="371" t="s">
        <v>191</v>
      </c>
      <c r="C24" s="372"/>
      <c r="D24" s="381" t="s">
        <v>192</v>
      </c>
      <c r="E24" s="129"/>
      <c r="F24" s="130"/>
      <c r="G24" s="184">
        <v>18592</v>
      </c>
      <c r="H24" s="378">
        <v>0.00013454477600264084</v>
      </c>
      <c r="I24" s="379">
        <v>0</v>
      </c>
      <c r="J24" s="378">
        <v>0</v>
      </c>
      <c r="K24" s="379">
        <v>52.26</v>
      </c>
      <c r="L24" s="378">
        <v>4.455146753812815E-07</v>
      </c>
      <c r="M24" s="379">
        <v>18644.26</v>
      </c>
      <c r="N24" s="380">
        <v>0.00010943119814116216</v>
      </c>
      <c r="O24" s="384">
        <f t="shared" si="0"/>
        <v>18.64426</v>
      </c>
      <c r="P24" s="377">
        <f t="shared" si="1"/>
        <v>0</v>
      </c>
    </row>
    <row r="25" spans="1:16" ht="12.75" customHeight="1">
      <c r="A25" s="217"/>
      <c r="B25" s="371" t="s">
        <v>193</v>
      </c>
      <c r="C25" s="372"/>
      <c r="D25" s="383" t="s">
        <v>194</v>
      </c>
      <c r="E25" s="383" t="e">
        <v>#N/A</v>
      </c>
      <c r="F25" s="130"/>
      <c r="G25" s="184">
        <v>0</v>
      </c>
      <c r="H25" s="378">
        <v>0</v>
      </c>
      <c r="I25" s="379">
        <v>0</v>
      </c>
      <c r="J25" s="378">
        <v>0</v>
      </c>
      <c r="K25" s="379">
        <v>40</v>
      </c>
      <c r="L25" s="378">
        <v>3.4099860342998967E-07</v>
      </c>
      <c r="M25" s="379">
        <v>40</v>
      </c>
      <c r="N25" s="380">
        <v>2.3477724112657122E-07</v>
      </c>
      <c r="O25">
        <f t="shared" si="0"/>
        <v>0.04</v>
      </c>
      <c r="P25" s="377">
        <f t="shared" si="1"/>
        <v>0</v>
      </c>
    </row>
    <row r="26" spans="1:16" ht="12.75">
      <c r="A26" s="217"/>
      <c r="B26" s="371" t="s">
        <v>195</v>
      </c>
      <c r="C26" s="372"/>
      <c r="D26" s="128" t="s">
        <v>196</v>
      </c>
      <c r="E26" s="129"/>
      <c r="F26" s="130"/>
      <c r="G26" s="184">
        <v>56770</v>
      </c>
      <c r="H26" s="378">
        <v>0.00041082761045987097</v>
      </c>
      <c r="I26" s="379">
        <v>0</v>
      </c>
      <c r="J26" s="378">
        <v>0</v>
      </c>
      <c r="K26" s="379">
        <v>2413030.29</v>
      </c>
      <c r="L26" s="378">
        <v>0.020570998973106575</v>
      </c>
      <c r="M26" s="379">
        <v>2469800.29</v>
      </c>
      <c r="N26" s="380">
        <v>0.014496322455495137</v>
      </c>
      <c r="O26" s="384">
        <f t="shared" si="0"/>
        <v>2469.80029</v>
      </c>
      <c r="P26" s="377">
        <f t="shared" si="1"/>
        <v>0</v>
      </c>
    </row>
    <row r="27" spans="1:16" ht="12.75">
      <c r="A27" s="217"/>
      <c r="B27" s="371" t="s">
        <v>197</v>
      </c>
      <c r="C27" s="372"/>
      <c r="D27" s="381" t="s">
        <v>198</v>
      </c>
      <c r="E27" s="129"/>
      <c r="F27" s="130"/>
      <c r="G27" s="184">
        <v>55233</v>
      </c>
      <c r="H27" s="378">
        <v>0.0003997047984592223</v>
      </c>
      <c r="I27" s="379">
        <v>0</v>
      </c>
      <c r="J27" s="378">
        <v>0</v>
      </c>
      <c r="K27" s="379">
        <v>555016.82</v>
      </c>
      <c r="L27" s="378">
        <v>0.00473149901250385</v>
      </c>
      <c r="M27" s="379">
        <v>610249.82</v>
      </c>
      <c r="N27" s="380">
        <v>0.0035818192284396673</v>
      </c>
      <c r="O27" s="384">
        <f t="shared" si="0"/>
        <v>610.24982</v>
      </c>
      <c r="P27" s="377">
        <f t="shared" si="1"/>
        <v>0</v>
      </c>
    </row>
    <row r="28" spans="1:16" ht="12.75">
      <c r="A28" s="217"/>
      <c r="B28" s="371" t="s">
        <v>199</v>
      </c>
      <c r="C28" s="372"/>
      <c r="D28" s="128" t="s">
        <v>200</v>
      </c>
      <c r="E28" s="129"/>
      <c r="F28" s="130"/>
      <c r="G28" s="184">
        <v>64520</v>
      </c>
      <c r="H28" s="378">
        <v>0.0004669120561365312</v>
      </c>
      <c r="I28" s="379">
        <v>0</v>
      </c>
      <c r="J28" s="378">
        <v>0</v>
      </c>
      <c r="K28" s="379">
        <v>1166100.93</v>
      </c>
      <c r="L28" s="378">
        <v>0.009940969714710306</v>
      </c>
      <c r="M28" s="379">
        <v>1230620.93</v>
      </c>
      <c r="N28" s="380">
        <v>0.007223044670450384</v>
      </c>
      <c r="O28" s="384">
        <f t="shared" si="0"/>
        <v>1230.62093</v>
      </c>
      <c r="P28" s="377">
        <f t="shared" si="1"/>
        <v>0</v>
      </c>
    </row>
    <row r="29" spans="1:16" ht="12.75">
      <c r="A29" s="217"/>
      <c r="B29" s="371" t="s">
        <v>201</v>
      </c>
      <c r="C29" s="372"/>
      <c r="D29" s="128" t="s">
        <v>202</v>
      </c>
      <c r="E29" s="129"/>
      <c r="F29" s="130"/>
      <c r="G29" s="184">
        <v>0</v>
      </c>
      <c r="H29" s="378">
        <v>0</v>
      </c>
      <c r="I29" s="379">
        <v>0</v>
      </c>
      <c r="J29" s="378">
        <v>0</v>
      </c>
      <c r="K29" s="379">
        <v>20662.6</v>
      </c>
      <c r="L29" s="378">
        <v>0.0001761479435808126</v>
      </c>
      <c r="M29" s="379">
        <v>20662.6</v>
      </c>
      <c r="N29" s="380">
        <v>0.00012127770556254726</v>
      </c>
      <c r="O29">
        <f t="shared" si="0"/>
        <v>20.662599999999998</v>
      </c>
      <c r="P29" s="377">
        <f t="shared" si="1"/>
        <v>0</v>
      </c>
    </row>
    <row r="30" spans="1:16" ht="12.75">
      <c r="A30" s="217"/>
      <c r="B30" s="371" t="s">
        <v>203</v>
      </c>
      <c r="C30" s="372"/>
      <c r="D30" s="381" t="s">
        <v>204</v>
      </c>
      <c r="E30" s="129"/>
      <c r="F30" s="130"/>
      <c r="G30" s="184">
        <v>207125.48963999999</v>
      </c>
      <c r="H30" s="378">
        <v>0.001498905583479513</v>
      </c>
      <c r="I30" s="379">
        <v>0</v>
      </c>
      <c r="J30" s="378">
        <v>0</v>
      </c>
      <c r="K30" s="379">
        <v>73798.98</v>
      </c>
      <c r="L30" s="378">
        <v>0.0006291337278639436</v>
      </c>
      <c r="M30" s="379">
        <v>280924.46964</v>
      </c>
      <c r="N30" s="380">
        <v>0.0016488667986756106</v>
      </c>
      <c r="O30" s="384">
        <f t="shared" si="0"/>
        <v>280.92446964000004</v>
      </c>
      <c r="P30" s="377">
        <f t="shared" si="1"/>
        <v>0</v>
      </c>
    </row>
    <row r="31" spans="1:16" ht="12.75" customHeight="1">
      <c r="A31" s="217"/>
      <c r="B31" s="371" t="s">
        <v>205</v>
      </c>
      <c r="C31" s="372"/>
      <c r="D31" s="383" t="s">
        <v>206</v>
      </c>
      <c r="E31" s="383" t="e">
        <v>#N/A</v>
      </c>
      <c r="F31" s="130"/>
      <c r="G31" s="184">
        <v>46647</v>
      </c>
      <c r="H31" s="378">
        <v>0.00033757046935215077</v>
      </c>
      <c r="I31" s="379">
        <v>0</v>
      </c>
      <c r="J31" s="378">
        <v>0</v>
      </c>
      <c r="K31" s="379">
        <v>597883.93</v>
      </c>
      <c r="L31" s="378">
        <v>0.005096939628580842</v>
      </c>
      <c r="M31" s="379">
        <v>644530.93</v>
      </c>
      <c r="N31" s="380">
        <v>0.0037830298391535793</v>
      </c>
      <c r="O31">
        <f t="shared" si="0"/>
        <v>644.53093</v>
      </c>
      <c r="P31" s="377">
        <f t="shared" si="1"/>
        <v>0</v>
      </c>
    </row>
    <row r="32" spans="1:16" ht="12.75">
      <c r="A32" s="217"/>
      <c r="B32" s="371" t="s">
        <v>207</v>
      </c>
      <c r="C32" s="372"/>
      <c r="D32" s="381" t="s">
        <v>208</v>
      </c>
      <c r="E32" s="129"/>
      <c r="F32" s="130"/>
      <c r="G32" s="184">
        <v>664.613</v>
      </c>
      <c r="H32" s="378">
        <v>4.8096066702583445E-06</v>
      </c>
      <c r="I32" s="379">
        <v>0</v>
      </c>
      <c r="J32" s="378">
        <v>0</v>
      </c>
      <c r="K32" s="379">
        <v>651386.74</v>
      </c>
      <c r="L32" s="378">
        <v>0.005553049215820345</v>
      </c>
      <c r="M32" s="379">
        <v>652051.353</v>
      </c>
      <c r="N32" s="380">
        <v>0.0038271704432547003</v>
      </c>
      <c r="O32" s="384">
        <f t="shared" si="0"/>
        <v>652.051353</v>
      </c>
      <c r="P32" s="377">
        <f t="shared" si="1"/>
        <v>0</v>
      </c>
    </row>
    <row r="33" spans="1:16" ht="12.75" customHeight="1">
      <c r="A33" s="217"/>
      <c r="B33" s="371" t="s">
        <v>209</v>
      </c>
      <c r="C33" s="372"/>
      <c r="D33" s="383" t="s">
        <v>210</v>
      </c>
      <c r="E33" s="383" t="e">
        <v>#N/A</v>
      </c>
      <c r="F33" s="130"/>
      <c r="G33" s="184">
        <v>0</v>
      </c>
      <c r="H33" s="378">
        <v>0</v>
      </c>
      <c r="I33" s="379">
        <v>-664.613</v>
      </c>
      <c r="J33" s="378">
        <v>7.808618711337342E-06</v>
      </c>
      <c r="K33" s="379">
        <v>319251.56</v>
      </c>
      <c r="L33" s="378">
        <v>0.002721608402571139</v>
      </c>
      <c r="M33" s="379">
        <v>318586.947</v>
      </c>
      <c r="N33" s="380">
        <v>0.001869924111889929</v>
      </c>
      <c r="O33">
        <f t="shared" si="0"/>
        <v>318.586947</v>
      </c>
      <c r="P33" s="377">
        <f t="shared" si="1"/>
        <v>0</v>
      </c>
    </row>
    <row r="34" spans="1:16" ht="12.75">
      <c r="A34" s="217"/>
      <c r="B34" s="371" t="s">
        <v>211</v>
      </c>
      <c r="C34" s="372"/>
      <c r="D34" s="128" t="s">
        <v>212</v>
      </c>
      <c r="E34" s="129"/>
      <c r="F34" s="130"/>
      <c r="G34" s="184">
        <v>124466.59882000001</v>
      </c>
      <c r="H34" s="378">
        <v>0.0009007277677521225</v>
      </c>
      <c r="I34" s="379">
        <v>-41580.98253</v>
      </c>
      <c r="J34" s="378">
        <v>-0.0004885400048141537</v>
      </c>
      <c r="K34" s="379">
        <v>464197.72</v>
      </c>
      <c r="L34" s="378">
        <v>0.003957269355884635</v>
      </c>
      <c r="M34" s="379">
        <v>547083.33629</v>
      </c>
      <c r="N34" s="380">
        <v>0.0032110679090121596</v>
      </c>
      <c r="O34" s="384">
        <f t="shared" si="0"/>
        <v>547.08333629</v>
      </c>
      <c r="P34" s="377">
        <f t="shared" si="1"/>
        <v>0</v>
      </c>
    </row>
    <row r="35" spans="1:16" ht="12.75">
      <c r="A35" s="217"/>
      <c r="B35" s="371" t="s">
        <v>213</v>
      </c>
      <c r="C35" s="372"/>
      <c r="D35" s="128" t="s">
        <v>214</v>
      </c>
      <c r="E35" s="129"/>
      <c r="F35" s="130"/>
      <c r="G35" s="184">
        <v>22112965.50405</v>
      </c>
      <c r="H35" s="378">
        <v>0.1600249564595811</v>
      </c>
      <c r="I35" s="379"/>
      <c r="J35" s="378">
        <v>0</v>
      </c>
      <c r="K35" s="379">
        <v>15847.26</v>
      </c>
      <c r="L35" s="378">
        <v>0.00013509733820479846</v>
      </c>
      <c r="M35" s="379">
        <v>22128812.764050003</v>
      </c>
      <c r="N35" s="380">
        <v>0.12988354025375287</v>
      </c>
      <c r="O35" s="384">
        <f t="shared" si="0"/>
        <v>22128.812764050002</v>
      </c>
      <c r="P35" s="377">
        <f t="shared" si="1"/>
        <v>0</v>
      </c>
    </row>
    <row r="36" spans="1:16" ht="12.75">
      <c r="A36" s="217"/>
      <c r="B36" s="371" t="s">
        <v>215</v>
      </c>
      <c r="C36" s="372"/>
      <c r="D36" s="128" t="s">
        <v>216</v>
      </c>
      <c r="E36" s="129"/>
      <c r="F36" s="130"/>
      <c r="G36" s="184">
        <v>11016403.17204</v>
      </c>
      <c r="H36" s="378">
        <v>0.07972243422638253</v>
      </c>
      <c r="I36" s="379"/>
      <c r="J36" s="378">
        <v>0</v>
      </c>
      <c r="K36" s="379">
        <v>130.67</v>
      </c>
      <c r="L36" s="378">
        <v>1.1139571877549186E-06</v>
      </c>
      <c r="M36" s="379">
        <v>11016533.84204</v>
      </c>
      <c r="N36" s="380">
        <v>0.06466078555529142</v>
      </c>
      <c r="O36" s="384">
        <f t="shared" si="0"/>
        <v>11016.53384204</v>
      </c>
      <c r="P36" s="377">
        <f t="shared" si="1"/>
        <v>0</v>
      </c>
    </row>
    <row r="37" spans="1:16" ht="12.75">
      <c r="A37" s="217"/>
      <c r="B37" s="382">
        <v>3213</v>
      </c>
      <c r="C37" s="372"/>
      <c r="D37" s="381" t="s">
        <v>217</v>
      </c>
      <c r="E37" s="129"/>
      <c r="F37" s="130"/>
      <c r="G37" s="184">
        <v>0</v>
      </c>
      <c r="H37" s="378">
        <v>0</v>
      </c>
      <c r="I37" s="379"/>
      <c r="J37" s="378">
        <v>0</v>
      </c>
      <c r="K37" s="379">
        <v>158.99</v>
      </c>
      <c r="L37" s="378">
        <v>1.3553841989833515E-06</v>
      </c>
      <c r="M37" s="379">
        <v>158.99</v>
      </c>
      <c r="N37" s="380">
        <v>9.33180839167839E-07</v>
      </c>
      <c r="O37" s="384">
        <f t="shared" si="0"/>
        <v>0.15899000000000002</v>
      </c>
      <c r="P37" s="377">
        <f t="shared" si="1"/>
        <v>0</v>
      </c>
    </row>
    <row r="38" spans="1:16" ht="12.75">
      <c r="A38" s="217"/>
      <c r="B38" s="382">
        <v>3214</v>
      </c>
      <c r="C38" s="372"/>
      <c r="D38" s="381" t="s">
        <v>218</v>
      </c>
      <c r="E38" s="129"/>
      <c r="F38" s="130"/>
      <c r="G38" s="184">
        <v>0</v>
      </c>
      <c r="H38" s="378">
        <v>0</v>
      </c>
      <c r="I38" s="379"/>
      <c r="J38" s="378">
        <v>0</v>
      </c>
      <c r="K38" s="379">
        <v>15</v>
      </c>
      <c r="L38" s="378">
        <v>1.2787447628624613E-07</v>
      </c>
      <c r="M38" s="379">
        <v>15</v>
      </c>
      <c r="N38" s="380">
        <v>8.80414654224642E-08</v>
      </c>
      <c r="O38" s="384">
        <f t="shared" si="0"/>
        <v>0.015</v>
      </c>
      <c r="P38" s="377">
        <f t="shared" si="1"/>
        <v>0</v>
      </c>
    </row>
    <row r="39" spans="1:16" ht="12.75">
      <c r="A39" s="217"/>
      <c r="B39" s="371" t="s">
        <v>219</v>
      </c>
      <c r="C39" s="372"/>
      <c r="D39" s="128" t="s">
        <v>220</v>
      </c>
      <c r="E39" s="129"/>
      <c r="F39" s="130"/>
      <c r="G39" s="184">
        <v>181764</v>
      </c>
      <c r="H39" s="378">
        <v>0.0013153720237383828</v>
      </c>
      <c r="I39" s="379"/>
      <c r="J39" s="378">
        <v>0</v>
      </c>
      <c r="K39" s="379">
        <v>0</v>
      </c>
      <c r="L39" s="378">
        <v>0</v>
      </c>
      <c r="M39" s="379">
        <v>181764</v>
      </c>
      <c r="N39" s="380">
        <v>0.0010668512614032523</v>
      </c>
      <c r="O39" s="384">
        <f t="shared" si="0"/>
        <v>181.764</v>
      </c>
      <c r="P39" s="377">
        <f t="shared" si="1"/>
        <v>0</v>
      </c>
    </row>
    <row r="40" spans="1:16" ht="12.75">
      <c r="A40" s="217"/>
      <c r="B40" s="371" t="s">
        <v>221</v>
      </c>
      <c r="C40" s="372"/>
      <c r="D40" s="128" t="s">
        <v>222</v>
      </c>
      <c r="E40" s="129"/>
      <c r="F40" s="130"/>
      <c r="G40" s="184">
        <v>0</v>
      </c>
      <c r="H40" s="378">
        <v>0</v>
      </c>
      <c r="I40" s="379"/>
      <c r="J40" s="378">
        <v>0</v>
      </c>
      <c r="K40" s="379">
        <v>736.78</v>
      </c>
      <c r="L40" s="378">
        <v>6.281023775878695E-06</v>
      </c>
      <c r="M40" s="379">
        <v>736.78</v>
      </c>
      <c r="N40" s="380">
        <v>4.324479392930879E-06</v>
      </c>
      <c r="O40" s="384">
        <f t="shared" si="0"/>
        <v>0.73678</v>
      </c>
      <c r="P40" s="377">
        <f aca="true" t="shared" si="2" ref="P40:P71">G40+I40+K40-M40</f>
        <v>0</v>
      </c>
    </row>
    <row r="41" spans="1:16" ht="12.75">
      <c r="A41" s="217"/>
      <c r="B41" s="371" t="s">
        <v>223</v>
      </c>
      <c r="C41" s="372"/>
      <c r="D41" s="128" t="s">
        <v>75</v>
      </c>
      <c r="E41" s="129"/>
      <c r="F41" s="130"/>
      <c r="G41" s="184">
        <v>10828</v>
      </c>
      <c r="H41" s="378">
        <v>7.835901648862926E-05</v>
      </c>
      <c r="I41" s="379"/>
      <c r="J41" s="378">
        <v>0</v>
      </c>
      <c r="K41" s="379">
        <v>3898226.36</v>
      </c>
      <c r="L41" s="378">
        <v>0.03323224361534931</v>
      </c>
      <c r="M41" s="379">
        <v>3909054.36</v>
      </c>
      <c r="N41" s="380">
        <v>0.022943924951364866</v>
      </c>
      <c r="O41" s="384">
        <f t="shared" si="0"/>
        <v>3909.05436</v>
      </c>
      <c r="P41" s="377">
        <f t="shared" si="2"/>
        <v>0</v>
      </c>
    </row>
    <row r="42" spans="1:16" ht="12.75">
      <c r="A42" s="217"/>
      <c r="B42" s="371" t="s">
        <v>224</v>
      </c>
      <c r="C42" s="372"/>
      <c r="D42" s="128" t="s">
        <v>225</v>
      </c>
      <c r="E42" s="129"/>
      <c r="F42" s="130"/>
      <c r="G42" s="184">
        <v>0</v>
      </c>
      <c r="H42" s="378">
        <v>0</v>
      </c>
      <c r="I42" s="385"/>
      <c r="J42" s="386">
        <v>0</v>
      </c>
      <c r="K42" s="379">
        <v>52773.71</v>
      </c>
      <c r="L42" s="378">
        <v>0.000449894035195482</v>
      </c>
      <c r="M42" s="379">
        <v>52773.71</v>
      </c>
      <c r="N42" s="380">
        <v>0.00030975165094534356</v>
      </c>
      <c r="O42" s="384">
        <f t="shared" si="0"/>
        <v>52.77371</v>
      </c>
      <c r="P42" s="377">
        <f t="shared" si="2"/>
        <v>0</v>
      </c>
    </row>
    <row r="43" spans="1:16" ht="12.75" customHeight="1">
      <c r="A43" s="217"/>
      <c r="B43" s="371" t="s">
        <v>226</v>
      </c>
      <c r="C43" s="372"/>
      <c r="D43" s="383" t="s">
        <v>227</v>
      </c>
      <c r="E43" s="383" t="e">
        <v>#N/A</v>
      </c>
      <c r="F43" s="130"/>
      <c r="G43" s="184">
        <v>349951.80209000007</v>
      </c>
      <c r="H43" s="378">
        <v>0.002532497139840768</v>
      </c>
      <c r="I43" s="379"/>
      <c r="J43" s="378">
        <v>0</v>
      </c>
      <c r="K43" s="379">
        <v>0</v>
      </c>
      <c r="L43" s="378">
        <v>0</v>
      </c>
      <c r="M43" s="379">
        <v>349951.80209000007</v>
      </c>
      <c r="N43" s="380">
        <v>0.0020540179655490517</v>
      </c>
      <c r="O43" s="384">
        <f t="shared" si="0"/>
        <v>349.95180209000006</v>
      </c>
      <c r="P43" s="377">
        <f t="shared" si="2"/>
        <v>0</v>
      </c>
    </row>
    <row r="44" spans="1:16" ht="12.75">
      <c r="A44" s="217"/>
      <c r="B44" s="371" t="s">
        <v>228</v>
      </c>
      <c r="C44" s="372"/>
      <c r="D44" s="128" t="s">
        <v>229</v>
      </c>
      <c r="E44" s="129"/>
      <c r="F44" s="130"/>
      <c r="G44" s="184">
        <v>383866.81891000003</v>
      </c>
      <c r="H44" s="378">
        <v>0.00277793003254584</v>
      </c>
      <c r="I44" s="379"/>
      <c r="J44" s="378">
        <v>0</v>
      </c>
      <c r="K44" s="379">
        <v>0</v>
      </c>
      <c r="L44" s="378">
        <v>0</v>
      </c>
      <c r="M44" s="379">
        <v>383866.81891000003</v>
      </c>
      <c r="N44" s="380">
        <v>0.002253079817593073</v>
      </c>
      <c r="O44" s="384">
        <f t="shared" si="0"/>
        <v>383.86681891</v>
      </c>
      <c r="P44" s="377">
        <f t="shared" si="2"/>
        <v>0</v>
      </c>
    </row>
    <row r="45" spans="1:16" ht="12.75">
      <c r="A45" s="217"/>
      <c r="B45" s="371" t="s">
        <v>230</v>
      </c>
      <c r="C45" s="372"/>
      <c r="D45" s="128" t="s">
        <v>231</v>
      </c>
      <c r="E45" s="129"/>
      <c r="F45" s="130"/>
      <c r="G45" s="184">
        <v>15945.36231</v>
      </c>
      <c r="H45" s="378">
        <v>0.00011539184597030453</v>
      </c>
      <c r="I45" s="379"/>
      <c r="J45" s="378">
        <v>0</v>
      </c>
      <c r="K45" s="379">
        <v>34647.77</v>
      </c>
      <c r="L45" s="378">
        <v>0.0002953710295490873</v>
      </c>
      <c r="M45" s="379">
        <v>50593.13231</v>
      </c>
      <c r="N45" s="380">
        <v>0.00029695290059233477</v>
      </c>
      <c r="O45" s="384">
        <f t="shared" si="0"/>
        <v>50.59313231</v>
      </c>
      <c r="P45" s="377">
        <f t="shared" si="2"/>
        <v>0</v>
      </c>
    </row>
    <row r="46" spans="1:16" ht="12.75">
      <c r="A46" s="217"/>
      <c r="B46" s="371" t="s">
        <v>232</v>
      </c>
      <c r="C46" s="372"/>
      <c r="D46" s="128" t="s">
        <v>233</v>
      </c>
      <c r="E46" s="129"/>
      <c r="F46" s="130"/>
      <c r="G46" s="184">
        <v>0</v>
      </c>
      <c r="H46" s="378">
        <v>0</v>
      </c>
      <c r="I46" s="379"/>
      <c r="J46" s="378">
        <v>0</v>
      </c>
      <c r="K46" s="379">
        <v>0</v>
      </c>
      <c r="L46" s="378">
        <v>0</v>
      </c>
      <c r="M46" s="379">
        <v>0</v>
      </c>
      <c r="N46" s="380">
        <v>0</v>
      </c>
      <c r="O46">
        <f t="shared" si="0"/>
        <v>0</v>
      </c>
      <c r="P46" s="377">
        <f t="shared" si="2"/>
        <v>0</v>
      </c>
    </row>
    <row r="47" spans="1:16" ht="12.75">
      <c r="A47" s="217"/>
      <c r="B47" s="371" t="s">
        <v>234</v>
      </c>
      <c r="C47" s="372"/>
      <c r="D47" s="128" t="s">
        <v>235</v>
      </c>
      <c r="E47" s="129"/>
      <c r="F47" s="130"/>
      <c r="G47" s="184">
        <v>11806.36025</v>
      </c>
      <c r="H47" s="378">
        <v>8.54391187200265E-05</v>
      </c>
      <c r="I47" s="379"/>
      <c r="J47" s="378">
        <v>0</v>
      </c>
      <c r="K47" s="379">
        <v>7087.07</v>
      </c>
      <c r="L47" s="378">
        <v>6.041702431026442E-05</v>
      </c>
      <c r="M47" s="379">
        <v>18893.430249999998</v>
      </c>
      <c r="N47" s="380">
        <v>0.0001108936857378076</v>
      </c>
      <c r="O47">
        <f t="shared" si="0"/>
        <v>18.893430249999998</v>
      </c>
      <c r="P47" s="377">
        <f t="shared" si="2"/>
        <v>0</v>
      </c>
    </row>
    <row r="48" spans="1:16" ht="12.75">
      <c r="A48" s="217"/>
      <c r="B48" s="382">
        <v>3292</v>
      </c>
      <c r="C48" s="372"/>
      <c r="D48" s="381" t="s">
        <v>236</v>
      </c>
      <c r="E48" s="129"/>
      <c r="F48" s="130"/>
      <c r="G48" s="184">
        <v>12789.23</v>
      </c>
      <c r="H48" s="378">
        <v>9.255185486210491E-05</v>
      </c>
      <c r="I48" s="379">
        <v>-1347</v>
      </c>
      <c r="J48" s="378">
        <v>-1.5826066303505045E-05</v>
      </c>
      <c r="K48" s="379">
        <v>1930.22</v>
      </c>
      <c r="L48" s="378">
        <v>1.645505810781587E-05</v>
      </c>
      <c r="M48" s="379">
        <v>13372.45</v>
      </c>
      <c r="N48" s="380">
        <v>7.848867295257542E-05</v>
      </c>
      <c r="O48">
        <f t="shared" si="0"/>
        <v>13.37245</v>
      </c>
      <c r="P48" s="377">
        <f t="shared" si="2"/>
        <v>0</v>
      </c>
    </row>
    <row r="49" spans="1:16" ht="12.75">
      <c r="A49" s="217"/>
      <c r="B49" s="382">
        <v>3293</v>
      </c>
      <c r="C49" s="372"/>
      <c r="D49" s="381" t="s">
        <v>237</v>
      </c>
      <c r="E49" s="129"/>
      <c r="F49" s="130"/>
      <c r="G49" s="184">
        <v>22034.391</v>
      </c>
      <c r="H49" s="378">
        <v>0.0001594563361364891</v>
      </c>
      <c r="I49" s="379">
        <v>-5282.984</v>
      </c>
      <c r="J49" s="378">
        <v>-6.207041949840854E-05</v>
      </c>
      <c r="K49" s="379">
        <v>1304.11</v>
      </c>
      <c r="L49" s="378">
        <v>1.1117492217977098E-05</v>
      </c>
      <c r="M49" s="379">
        <v>18055.517</v>
      </c>
      <c r="N49" s="380">
        <v>0.00010597561170934765</v>
      </c>
      <c r="O49">
        <f t="shared" si="0"/>
        <v>18.055517</v>
      </c>
      <c r="P49" s="377">
        <f t="shared" si="2"/>
        <v>0</v>
      </c>
    </row>
    <row r="50" spans="1:16" ht="12.75">
      <c r="A50" s="217"/>
      <c r="B50" s="371" t="s">
        <v>238</v>
      </c>
      <c r="C50" s="372"/>
      <c r="D50" s="128" t="s">
        <v>239</v>
      </c>
      <c r="E50" s="129"/>
      <c r="F50" s="130"/>
      <c r="G50" s="184">
        <v>84389553.51708</v>
      </c>
      <c r="H50" s="378">
        <v>0.6107021070846815</v>
      </c>
      <c r="I50" s="379">
        <v>-82331609.33055001</v>
      </c>
      <c r="J50" s="378">
        <v>-0.9673240594948472</v>
      </c>
      <c r="K50" s="379">
        <v>3109584</v>
      </c>
      <c r="L50" s="378">
        <v>0.026509095031206027</v>
      </c>
      <c r="M50" s="379">
        <v>5167528.186529979</v>
      </c>
      <c r="N50" s="380">
        <v>0.030330450276932555</v>
      </c>
      <c r="O50">
        <f t="shared" si="0"/>
        <v>5167.528186529979</v>
      </c>
      <c r="P50" s="377">
        <f t="shared" si="2"/>
        <v>0</v>
      </c>
    </row>
    <row r="51" spans="1:16" ht="12.75">
      <c r="A51" s="156"/>
      <c r="B51" s="387"/>
      <c r="C51" s="157"/>
      <c r="D51" s="157" t="s">
        <v>240</v>
      </c>
      <c r="E51" s="158"/>
      <c r="F51" s="159"/>
      <c r="G51" s="388">
        <v>193787.4807</v>
      </c>
      <c r="H51" s="389">
        <v>0.0014023823785981918</v>
      </c>
      <c r="I51" s="390">
        <v>0</v>
      </c>
      <c r="J51" s="389">
        <v>0</v>
      </c>
      <c r="K51" s="390"/>
      <c r="L51" s="389" t="s">
        <v>19</v>
      </c>
      <c r="M51" s="390">
        <v>193787.4807</v>
      </c>
      <c r="N51" s="391">
        <v>0.0011374222520903665</v>
      </c>
      <c r="P51" s="377">
        <f t="shared" si="2"/>
        <v>0</v>
      </c>
    </row>
    <row r="52" spans="1:16" ht="12.75">
      <c r="A52" s="217"/>
      <c r="B52" s="371" t="s">
        <v>241</v>
      </c>
      <c r="C52" s="372"/>
      <c r="D52" s="128" t="s">
        <v>242</v>
      </c>
      <c r="E52" s="129"/>
      <c r="F52" s="130"/>
      <c r="G52" s="184">
        <v>156585.9</v>
      </c>
      <c r="H52" s="378">
        <v>0.0011331656002943158</v>
      </c>
      <c r="I52" s="379">
        <v>0</v>
      </c>
      <c r="J52" s="378">
        <v>0</v>
      </c>
      <c r="K52" s="379"/>
      <c r="L52" s="378" t="s">
        <v>19</v>
      </c>
      <c r="M52" s="379">
        <v>156585.9</v>
      </c>
      <c r="N52" s="380">
        <v>0.0009190701400330291</v>
      </c>
      <c r="O52">
        <f>M52/1000</f>
        <v>156.58589999999998</v>
      </c>
      <c r="P52" s="377">
        <f t="shared" si="2"/>
        <v>0</v>
      </c>
    </row>
    <row r="53" spans="1:16" ht="12.75">
      <c r="A53" s="217"/>
      <c r="B53" s="371" t="s">
        <v>243</v>
      </c>
      <c r="C53" s="372"/>
      <c r="D53" s="128" t="s">
        <v>244</v>
      </c>
      <c r="E53" s="129"/>
      <c r="F53" s="130"/>
      <c r="G53" s="184">
        <v>37201.5807</v>
      </c>
      <c r="H53" s="392">
        <v>0.00026921677830387623</v>
      </c>
      <c r="I53" s="393">
        <v>0</v>
      </c>
      <c r="J53" s="394">
        <v>0</v>
      </c>
      <c r="K53" s="393"/>
      <c r="L53" s="394" t="s">
        <v>19</v>
      </c>
      <c r="M53" s="379">
        <v>37201.5807</v>
      </c>
      <c r="N53" s="380">
        <v>0.00021835211205733745</v>
      </c>
      <c r="O53">
        <f>M53/1000</f>
        <v>37.2015807</v>
      </c>
      <c r="P53" s="377">
        <f t="shared" si="2"/>
        <v>0</v>
      </c>
    </row>
    <row r="54" spans="1:16" ht="12.75">
      <c r="A54" s="156"/>
      <c r="B54" s="387"/>
      <c r="C54" s="157"/>
      <c r="D54" s="157" t="s">
        <v>245</v>
      </c>
      <c r="E54" s="158"/>
      <c r="F54" s="159"/>
      <c r="G54" s="388">
        <v>3212884.65239</v>
      </c>
      <c r="H54" s="389">
        <v>0.0232506909357861</v>
      </c>
      <c r="I54" s="390">
        <v>-71943.35375</v>
      </c>
      <c r="J54" s="389">
        <v>-0.0008452711852591078</v>
      </c>
      <c r="K54" s="390">
        <v>2170604.14</v>
      </c>
      <c r="L54" s="389" t="s">
        <v>19</v>
      </c>
      <c r="M54" s="390">
        <v>5311545.43864</v>
      </c>
      <c r="N54" s="391">
        <v>0.03117574960505807</v>
      </c>
      <c r="P54" s="377">
        <f t="shared" si="2"/>
        <v>0</v>
      </c>
    </row>
    <row r="55" spans="1:16" ht="12.75">
      <c r="A55" s="277"/>
      <c r="B55" s="395" t="s">
        <v>246</v>
      </c>
      <c r="C55" s="233"/>
      <c r="D55" s="234" t="s">
        <v>247</v>
      </c>
      <c r="E55" s="278"/>
      <c r="F55" s="235"/>
      <c r="G55" s="236">
        <v>829661.75163</v>
      </c>
      <c r="H55" s="373">
        <v>0.006004015411521998</v>
      </c>
      <c r="I55" s="374"/>
      <c r="J55" s="373">
        <v>0</v>
      </c>
      <c r="K55" s="374"/>
      <c r="L55" s="373" t="s">
        <v>19</v>
      </c>
      <c r="M55" s="374">
        <v>829661.75163</v>
      </c>
      <c r="N55" s="375">
        <v>0.0048696424278982485</v>
      </c>
      <c r="O55">
        <f>M55/1000</f>
        <v>829.6617516299999</v>
      </c>
      <c r="P55" s="377">
        <f t="shared" si="2"/>
        <v>0</v>
      </c>
    </row>
    <row r="56" spans="1:16" ht="12.75">
      <c r="A56" s="217"/>
      <c r="B56" s="371" t="s">
        <v>248</v>
      </c>
      <c r="C56" s="372"/>
      <c r="D56" s="128" t="s">
        <v>249</v>
      </c>
      <c r="E56" s="129"/>
      <c r="F56" s="130"/>
      <c r="G56" s="184">
        <v>2074082.4433900001</v>
      </c>
      <c r="H56" s="378">
        <v>0.015009517951641436</v>
      </c>
      <c r="I56" s="379">
        <v>-46065.892</v>
      </c>
      <c r="J56" s="378">
        <v>-0.0005412337499050502</v>
      </c>
      <c r="K56" s="379"/>
      <c r="L56" s="378" t="s">
        <v>19</v>
      </c>
      <c r="M56" s="379">
        <v>2028016.5513900002</v>
      </c>
      <c r="N56" s="380">
        <v>0.011903303272359186</v>
      </c>
      <c r="O56">
        <f>M56/1000</f>
        <v>2028.0165513900001</v>
      </c>
      <c r="P56" s="377">
        <f t="shared" si="2"/>
        <v>0</v>
      </c>
    </row>
    <row r="57" spans="1:16" ht="12.75" customHeight="1">
      <c r="A57" s="217"/>
      <c r="B57" s="371" t="s">
        <v>250</v>
      </c>
      <c r="C57" s="372"/>
      <c r="D57" s="383" t="s">
        <v>251</v>
      </c>
      <c r="E57" s="383" t="e">
        <v>#N/A</v>
      </c>
      <c r="F57" s="130"/>
      <c r="G57" s="396">
        <v>309140.45737</v>
      </c>
      <c r="H57" s="392">
        <v>0.0022371575726226655</v>
      </c>
      <c r="I57" s="393">
        <v>-25877.46175</v>
      </c>
      <c r="J57" s="394">
        <v>0.00030403743535405766</v>
      </c>
      <c r="K57" s="393">
        <v>2170604.14</v>
      </c>
      <c r="L57" s="394" t="s">
        <v>19</v>
      </c>
      <c r="M57" s="379">
        <v>2453867.1356200003</v>
      </c>
      <c r="N57" s="380">
        <v>0.014402803904800636</v>
      </c>
      <c r="O57">
        <f>M57/1000</f>
        <v>2453.86713562</v>
      </c>
      <c r="P57" s="377">
        <f t="shared" si="2"/>
        <v>0</v>
      </c>
    </row>
    <row r="58" spans="1:16" ht="12.75">
      <c r="A58" s="156"/>
      <c r="B58" s="387"/>
      <c r="C58" s="157"/>
      <c r="D58" s="157" t="s">
        <v>252</v>
      </c>
      <c r="E58" s="158"/>
      <c r="F58" s="159"/>
      <c r="G58" s="388">
        <v>11673.683</v>
      </c>
      <c r="H58" s="389">
        <v>8.447897291097443E-05</v>
      </c>
      <c r="I58" s="390">
        <v>-2538.218</v>
      </c>
      <c r="J58" s="389">
        <v>-2.982183100278394E-05</v>
      </c>
      <c r="K58" s="390"/>
      <c r="L58" s="389" t="s">
        <v>19</v>
      </c>
      <c r="M58" s="390">
        <v>9135.465</v>
      </c>
      <c r="N58" s="391">
        <v>5.36199817277088E-05</v>
      </c>
      <c r="P58" s="377">
        <f t="shared" si="2"/>
        <v>0</v>
      </c>
    </row>
    <row r="59" spans="1:16" ht="12.75">
      <c r="A59" s="279"/>
      <c r="B59" s="397" t="s">
        <v>253</v>
      </c>
      <c r="C59" s="246"/>
      <c r="D59" s="247" t="s">
        <v>254</v>
      </c>
      <c r="E59" s="280"/>
      <c r="F59" s="248"/>
      <c r="G59" s="249">
        <v>11673.683</v>
      </c>
      <c r="H59" s="398">
        <v>8.447897291097443E-05</v>
      </c>
      <c r="I59" s="399">
        <v>-2538.218</v>
      </c>
      <c r="J59" s="398">
        <v>-2.982183100278394E-05</v>
      </c>
      <c r="K59" s="399"/>
      <c r="L59" s="398" t="s">
        <v>19</v>
      </c>
      <c r="M59" s="399">
        <v>9135.465</v>
      </c>
      <c r="N59" s="400">
        <v>5.36199817277088E-05</v>
      </c>
      <c r="O59">
        <f>M59/1000</f>
        <v>9.135465</v>
      </c>
      <c r="P59" s="377">
        <f t="shared" si="2"/>
        <v>0</v>
      </c>
    </row>
    <row r="60" spans="1:16" ht="12.75">
      <c r="A60" s="279"/>
      <c r="B60" s="401"/>
      <c r="C60" s="247"/>
      <c r="D60" s="402" t="s">
        <v>255</v>
      </c>
      <c r="E60" s="280"/>
      <c r="F60" s="248"/>
      <c r="G60" s="403"/>
      <c r="H60" s="404"/>
      <c r="I60" s="405"/>
      <c r="J60" s="404"/>
      <c r="K60" s="405"/>
      <c r="L60" s="404"/>
      <c r="M60" s="405"/>
      <c r="N60" s="406"/>
      <c r="O60">
        <f>M60/1000</f>
        <v>0</v>
      </c>
      <c r="P60" s="377">
        <f t="shared" si="2"/>
        <v>0</v>
      </c>
    </row>
    <row r="61" spans="1:16" ht="12.75" customHeight="1">
      <c r="A61" s="279"/>
      <c r="B61" s="397" t="s">
        <v>256</v>
      </c>
      <c r="C61" s="246"/>
      <c r="D61" s="562" t="s">
        <v>257</v>
      </c>
      <c r="E61" s="562"/>
      <c r="F61" s="248"/>
      <c r="G61" s="249"/>
      <c r="H61" s="398"/>
      <c r="I61" s="399"/>
      <c r="J61" s="398"/>
      <c r="K61" s="399"/>
      <c r="L61" s="398"/>
      <c r="M61" s="399"/>
      <c r="N61" s="400"/>
      <c r="O61">
        <f>M61/1000</f>
        <v>0</v>
      </c>
      <c r="P61" s="377">
        <f t="shared" si="2"/>
        <v>0</v>
      </c>
    </row>
    <row r="62" spans="1:16" ht="12.75">
      <c r="A62" s="156"/>
      <c r="B62" s="387"/>
      <c r="C62" s="157"/>
      <c r="D62" s="157" t="s">
        <v>258</v>
      </c>
      <c r="E62" s="158"/>
      <c r="F62" s="159"/>
      <c r="G62" s="388">
        <v>10321410.98309</v>
      </c>
      <c r="H62" s="389">
        <v>0.07469298239839937</v>
      </c>
      <c r="I62" s="390">
        <v>-279095.086</v>
      </c>
      <c r="J62" s="389">
        <v>0.003279122001498473</v>
      </c>
      <c r="K62" s="390">
        <v>150051.43</v>
      </c>
      <c r="L62" s="389" t="s">
        <v>19</v>
      </c>
      <c r="M62" s="390">
        <v>10192367.32709</v>
      </c>
      <c r="N62" s="391">
        <v>0.05982339704006988</v>
      </c>
      <c r="P62" s="377">
        <f t="shared" si="2"/>
        <v>0</v>
      </c>
    </row>
    <row r="63" spans="1:16" ht="13.5" customHeight="1" thickBot="1">
      <c r="A63" s="282"/>
      <c r="B63" s="407" t="s">
        <v>259</v>
      </c>
      <c r="C63" s="259"/>
      <c r="D63" s="408" t="s">
        <v>260</v>
      </c>
      <c r="E63" s="408" t="e">
        <v>#N/A</v>
      </c>
      <c r="F63" s="261"/>
      <c r="G63" s="262">
        <v>10321410.98309</v>
      </c>
      <c r="H63" s="409">
        <v>0.07469298239839937</v>
      </c>
      <c r="I63" s="410">
        <v>-279095.086</v>
      </c>
      <c r="J63" s="409">
        <v>0.003279122001498473</v>
      </c>
      <c r="K63" s="410">
        <v>150051.43</v>
      </c>
      <c r="L63" s="409" t="s">
        <v>19</v>
      </c>
      <c r="M63" s="410">
        <v>10192367.32709</v>
      </c>
      <c r="N63" s="411">
        <v>0.05982339704006988</v>
      </c>
      <c r="O63">
        <f>M63/1000</f>
        <v>10192.36732709</v>
      </c>
      <c r="P63" s="377">
        <f t="shared" si="2"/>
        <v>0</v>
      </c>
    </row>
    <row r="64" spans="1:16" ht="13.5" thickBot="1">
      <c r="A64" s="412"/>
      <c r="B64" s="413" t="s">
        <v>261</v>
      </c>
      <c r="C64" s="414"/>
      <c r="D64" s="414"/>
      <c r="E64" s="415"/>
      <c r="F64" s="416"/>
      <c r="G64" s="417">
        <v>148419.78667</v>
      </c>
      <c r="H64" s="418">
        <v>0.0010740698661722726</v>
      </c>
      <c r="I64" s="419">
        <v>0</v>
      </c>
      <c r="J64" s="418">
        <v>0</v>
      </c>
      <c r="K64" s="419">
        <v>1704570.87</v>
      </c>
      <c r="L64" s="418" t="s">
        <v>19</v>
      </c>
      <c r="M64" s="419">
        <v>1852990.6566700002</v>
      </c>
      <c r="N64" s="420">
        <v>0.010876000855157403</v>
      </c>
      <c r="P64" s="377">
        <f t="shared" si="2"/>
        <v>0</v>
      </c>
    </row>
    <row r="65" spans="1:16" ht="12.75" customHeight="1">
      <c r="A65" s="363"/>
      <c r="B65" s="421"/>
      <c r="C65" s="364"/>
      <c r="D65" s="561" t="s">
        <v>262</v>
      </c>
      <c r="E65" s="561"/>
      <c r="F65" s="366"/>
      <c r="G65" s="367">
        <v>148419.78667</v>
      </c>
      <c r="H65" s="368">
        <v>0.0010740698661722726</v>
      </c>
      <c r="I65" s="369">
        <v>0</v>
      </c>
      <c r="J65" s="368">
        <v>0</v>
      </c>
      <c r="K65" s="369">
        <v>1704570.87</v>
      </c>
      <c r="L65" s="368" t="s">
        <v>19</v>
      </c>
      <c r="M65" s="369">
        <v>1852990.6566700002</v>
      </c>
      <c r="N65" s="370">
        <v>0.010876000855157403</v>
      </c>
      <c r="P65" s="377">
        <f t="shared" si="2"/>
        <v>0</v>
      </c>
    </row>
    <row r="66" spans="1:16" ht="12.75">
      <c r="A66" s="277"/>
      <c r="B66" s="395" t="s">
        <v>263</v>
      </c>
      <c r="C66" s="233"/>
      <c r="D66" s="234" t="s">
        <v>264</v>
      </c>
      <c r="E66" s="278"/>
      <c r="F66" s="235"/>
      <c r="G66" s="236">
        <v>0</v>
      </c>
      <c r="H66" s="373">
        <v>0</v>
      </c>
      <c r="I66" s="374">
        <v>0</v>
      </c>
      <c r="J66" s="373">
        <v>0</v>
      </c>
      <c r="K66" s="374">
        <v>0</v>
      </c>
      <c r="L66" s="373" t="s">
        <v>19</v>
      </c>
      <c r="M66" s="374">
        <v>0</v>
      </c>
      <c r="N66" s="375">
        <v>0</v>
      </c>
      <c r="O66">
        <f>M66/1000</f>
        <v>0</v>
      </c>
      <c r="P66" s="377">
        <f t="shared" si="2"/>
        <v>0</v>
      </c>
    </row>
    <row r="67" spans="1:16" ht="13.5" thickBot="1">
      <c r="A67" s="422"/>
      <c r="B67" s="423" t="s">
        <v>265</v>
      </c>
      <c r="C67" s="424"/>
      <c r="D67" s="425" t="s">
        <v>266</v>
      </c>
      <c r="E67" s="426"/>
      <c r="F67" s="427"/>
      <c r="G67" s="428">
        <v>148419.78667</v>
      </c>
      <c r="H67" s="429">
        <v>0.0010740698661722726</v>
      </c>
      <c r="I67" s="430">
        <v>0</v>
      </c>
      <c r="J67" s="429">
        <v>0</v>
      </c>
      <c r="K67" s="430">
        <v>1704570.87</v>
      </c>
      <c r="L67" s="429" t="s">
        <v>19</v>
      </c>
      <c r="M67" s="430">
        <v>1852990.6566700002</v>
      </c>
      <c r="N67" s="431">
        <v>0.010876000855157403</v>
      </c>
      <c r="O67" s="384">
        <f>M67/1000</f>
        <v>1852.9906566700001</v>
      </c>
      <c r="P67" s="377">
        <f t="shared" si="2"/>
        <v>0</v>
      </c>
    </row>
    <row r="68" spans="1:16" ht="13.5" thickBot="1">
      <c r="A68" s="412"/>
      <c r="B68" s="413" t="s">
        <v>267</v>
      </c>
      <c r="C68" s="414"/>
      <c r="D68" s="414"/>
      <c r="E68" s="415"/>
      <c r="F68" s="416"/>
      <c r="G68" s="417">
        <v>8128.924</v>
      </c>
      <c r="H68" s="418">
        <v>5.882660599841282E-05</v>
      </c>
      <c r="I68" s="419">
        <v>-2617.265</v>
      </c>
      <c r="J68" s="418">
        <v>-3.075056378904464E-05</v>
      </c>
      <c r="K68" s="419"/>
      <c r="L68" s="418" t="s">
        <v>19</v>
      </c>
      <c r="M68" s="419">
        <v>5511.659</v>
      </c>
      <c r="N68" s="420">
        <v>3.2350302351260904E-05</v>
      </c>
      <c r="P68" s="377">
        <f t="shared" si="2"/>
        <v>0</v>
      </c>
    </row>
    <row r="69" spans="1:16" ht="12.75">
      <c r="A69" s="363"/>
      <c r="B69" s="421"/>
      <c r="C69" s="364"/>
      <c r="D69" s="364" t="s">
        <v>268</v>
      </c>
      <c r="E69" s="365"/>
      <c r="F69" s="366"/>
      <c r="G69" s="367">
        <v>0</v>
      </c>
      <c r="H69" s="368">
        <v>0</v>
      </c>
      <c r="I69" s="369">
        <v>0</v>
      </c>
      <c r="J69" s="368">
        <v>0</v>
      </c>
      <c r="K69" s="432"/>
      <c r="L69" s="368" t="s">
        <v>19</v>
      </c>
      <c r="M69" s="369">
        <v>0</v>
      </c>
      <c r="N69" s="370">
        <v>0</v>
      </c>
      <c r="O69">
        <f>M69/1000</f>
        <v>0</v>
      </c>
      <c r="P69" s="377">
        <f t="shared" si="2"/>
        <v>0</v>
      </c>
    </row>
    <row r="70" spans="1:16" ht="13.5" thickBot="1">
      <c r="A70" s="282"/>
      <c r="B70" s="407" t="s">
        <v>269</v>
      </c>
      <c r="C70" s="259"/>
      <c r="D70" s="247" t="s">
        <v>270</v>
      </c>
      <c r="E70" s="283"/>
      <c r="F70" s="261"/>
      <c r="G70" s="262">
        <v>0</v>
      </c>
      <c r="H70" s="409">
        <v>0</v>
      </c>
      <c r="I70" s="410">
        <v>0</v>
      </c>
      <c r="J70" s="409">
        <v>0</v>
      </c>
      <c r="K70" s="433"/>
      <c r="L70" s="409" t="s">
        <v>19</v>
      </c>
      <c r="M70" s="410">
        <v>0</v>
      </c>
      <c r="N70" s="411">
        <v>0</v>
      </c>
      <c r="O70">
        <f>M70/1000</f>
        <v>0</v>
      </c>
      <c r="P70" s="377">
        <f t="shared" si="2"/>
        <v>0</v>
      </c>
    </row>
    <row r="71" spans="1:16" ht="12.75">
      <c r="A71" s="363"/>
      <c r="B71" s="421"/>
      <c r="C71" s="364"/>
      <c r="D71" s="364" t="s">
        <v>271</v>
      </c>
      <c r="E71" s="365"/>
      <c r="F71" s="366"/>
      <c r="G71" s="367">
        <v>8128.924</v>
      </c>
      <c r="H71" s="368">
        <v>5.882660599841282E-05</v>
      </c>
      <c r="I71" s="369">
        <v>-2617.265</v>
      </c>
      <c r="J71" s="368">
        <v>-3.075056378904464E-05</v>
      </c>
      <c r="K71" s="369"/>
      <c r="L71" s="368" t="s">
        <v>19</v>
      </c>
      <c r="M71" s="369">
        <v>5511.659</v>
      </c>
      <c r="N71" s="370">
        <v>3.2350302351260904E-05</v>
      </c>
      <c r="P71" s="377">
        <f t="shared" si="2"/>
        <v>0</v>
      </c>
    </row>
    <row r="72" spans="1:16" ht="13.5" thickBot="1">
      <c r="A72" s="282"/>
      <c r="B72" s="407" t="s">
        <v>272</v>
      </c>
      <c r="C72" s="259"/>
      <c r="D72" s="260" t="s">
        <v>273</v>
      </c>
      <c r="E72" s="283"/>
      <c r="F72" s="261"/>
      <c r="G72" s="262">
        <v>8128.924</v>
      </c>
      <c r="H72" s="409">
        <v>5.882660599841282E-05</v>
      </c>
      <c r="I72" s="410">
        <v>-2617.265</v>
      </c>
      <c r="J72" s="409">
        <v>-3.075056378904464E-05</v>
      </c>
      <c r="K72" s="410"/>
      <c r="L72" s="409" t="s">
        <v>19</v>
      </c>
      <c r="M72" s="410">
        <v>5511.659</v>
      </c>
      <c r="N72" s="411">
        <v>3.2350302351260904E-05</v>
      </c>
      <c r="O72">
        <f>M72/1000</f>
        <v>5.511659</v>
      </c>
      <c r="P72" s="377">
        <f aca="true" t="shared" si="3" ref="P72:P77">G72+I72+K72-M72</f>
        <v>0</v>
      </c>
    </row>
    <row r="73" spans="1:16" ht="13.5" thickBot="1">
      <c r="A73" s="412"/>
      <c r="B73" s="413" t="s">
        <v>274</v>
      </c>
      <c r="C73" s="414"/>
      <c r="D73" s="414"/>
      <c r="E73" s="415"/>
      <c r="F73" s="416"/>
      <c r="G73" s="417">
        <v>90552.333</v>
      </c>
      <c r="H73" s="418">
        <v>0.0006553003098107542</v>
      </c>
      <c r="I73" s="419">
        <v>-504.9</v>
      </c>
      <c r="J73" s="418">
        <v>-5.9321313115365235E-06</v>
      </c>
      <c r="K73" s="419"/>
      <c r="L73" s="418" t="s">
        <v>19</v>
      </c>
      <c r="M73" s="419">
        <v>90047.433</v>
      </c>
      <c r="N73" s="420">
        <v>0.0005285271972567441</v>
      </c>
      <c r="P73" s="377">
        <f t="shared" si="3"/>
        <v>0</v>
      </c>
    </row>
    <row r="74" spans="1:16" ht="12.75">
      <c r="A74" s="363"/>
      <c r="B74" s="421"/>
      <c r="C74" s="364"/>
      <c r="D74" s="364" t="s">
        <v>275</v>
      </c>
      <c r="E74" s="365"/>
      <c r="F74" s="366"/>
      <c r="G74" s="367">
        <v>90552.333</v>
      </c>
      <c r="H74" s="368">
        <v>0.0006553003098107542</v>
      </c>
      <c r="I74" s="369">
        <v>-504.9</v>
      </c>
      <c r="J74" s="368">
        <v>-5.9321313115365235E-06</v>
      </c>
      <c r="K74" s="369"/>
      <c r="L74" s="368" t="s">
        <v>19</v>
      </c>
      <c r="M74" s="369">
        <v>90047.433</v>
      </c>
      <c r="N74" s="370">
        <v>0.0005285271972567441</v>
      </c>
      <c r="P74" s="377">
        <f t="shared" si="3"/>
        <v>0</v>
      </c>
    </row>
    <row r="75" spans="1:16" ht="12.75">
      <c r="A75" s="277"/>
      <c r="B75" s="395" t="s">
        <v>276</v>
      </c>
      <c r="C75" s="233"/>
      <c r="D75" s="234" t="s">
        <v>277</v>
      </c>
      <c r="E75" s="278"/>
      <c r="F75" s="235"/>
      <c r="G75" s="236">
        <v>6085.333</v>
      </c>
      <c r="H75" s="373">
        <v>4.403774555650163E-05</v>
      </c>
      <c r="I75" s="374">
        <v>-504.9</v>
      </c>
      <c r="J75" s="373">
        <v>-5.9321313115365235E-06</v>
      </c>
      <c r="K75" s="374"/>
      <c r="L75" s="373" t="s">
        <v>19</v>
      </c>
      <c r="M75" s="374">
        <v>5580.433</v>
      </c>
      <c r="N75" s="375">
        <v>3.2753966600791876E-05</v>
      </c>
      <c r="O75">
        <f>M75/1000</f>
        <v>5.580433</v>
      </c>
      <c r="P75" s="377">
        <f t="shared" si="3"/>
        <v>0</v>
      </c>
    </row>
    <row r="76" spans="1:16" ht="13.5" thickBot="1">
      <c r="A76" s="422"/>
      <c r="B76" s="423" t="s">
        <v>278</v>
      </c>
      <c r="C76" s="424"/>
      <c r="D76" s="425" t="s">
        <v>279</v>
      </c>
      <c r="E76" s="426"/>
      <c r="F76" s="427"/>
      <c r="G76" s="428">
        <v>84467</v>
      </c>
      <c r="H76" s="429">
        <v>0.0006112625642542526</v>
      </c>
      <c r="I76" s="430">
        <v>0</v>
      </c>
      <c r="J76" s="429">
        <v>0</v>
      </c>
      <c r="K76" s="430"/>
      <c r="L76" s="429" t="s">
        <v>19</v>
      </c>
      <c r="M76" s="430">
        <v>84467</v>
      </c>
      <c r="N76" s="431">
        <v>0.0004957732306559523</v>
      </c>
      <c r="O76">
        <f>M76/1000</f>
        <v>84.467</v>
      </c>
      <c r="P76" s="377">
        <f t="shared" si="3"/>
        <v>0</v>
      </c>
    </row>
    <row r="77" spans="1:16" ht="13.5" thickBot="1">
      <c r="A77" s="412"/>
      <c r="B77" s="414" t="s">
        <v>280</v>
      </c>
      <c r="C77" s="414"/>
      <c r="D77" s="414"/>
      <c r="E77" s="415"/>
      <c r="F77" s="416"/>
      <c r="G77" s="417">
        <v>138184480.67902002</v>
      </c>
      <c r="H77" s="418">
        <v>1</v>
      </c>
      <c r="I77" s="419">
        <v>-85112748.43463002</v>
      </c>
      <c r="J77" s="418">
        <v>-1</v>
      </c>
      <c r="K77" s="419">
        <v>117302533.2</v>
      </c>
      <c r="L77" s="418">
        <v>1</v>
      </c>
      <c r="M77" s="419">
        <v>170374265.44439</v>
      </c>
      <c r="N77" s="420">
        <v>1</v>
      </c>
      <c r="P77" s="377">
        <f t="shared" si="3"/>
        <v>0</v>
      </c>
    </row>
    <row r="79" ht="13.5" thickBot="1"/>
    <row r="80" spans="4:17" ht="13.5" thickBot="1">
      <c r="D80" t="s">
        <v>281</v>
      </c>
      <c r="E80" s="434">
        <v>3113</v>
      </c>
      <c r="F80" s="435">
        <v>1280.6</v>
      </c>
      <c r="G80" s="434"/>
      <c r="H80" s="434">
        <f aca="true" t="shared" si="4" ref="H80:H85">F80/1000</f>
        <v>1.2806</v>
      </c>
      <c r="I80" t="s">
        <v>282</v>
      </c>
      <c r="P80">
        <v>3786.93</v>
      </c>
      <c r="Q80">
        <v>2900</v>
      </c>
    </row>
    <row r="81" spans="5:16" ht="13.5" thickBot="1">
      <c r="E81" s="434">
        <v>3122</v>
      </c>
      <c r="F81" s="435">
        <v>63705.15</v>
      </c>
      <c r="G81" s="434"/>
      <c r="H81" s="434">
        <f t="shared" si="4"/>
        <v>63.70515</v>
      </c>
      <c r="P81">
        <v>66440.73</v>
      </c>
    </row>
    <row r="82" spans="5:16" ht="13.5" thickBot="1">
      <c r="E82" s="434">
        <v>3126</v>
      </c>
      <c r="F82" s="434">
        <v>0</v>
      </c>
      <c r="G82" s="434"/>
      <c r="H82" s="434">
        <f t="shared" si="4"/>
        <v>0</v>
      </c>
      <c r="P82">
        <v>796507.1</v>
      </c>
    </row>
    <row r="83" spans="5:16" ht="13.5" thickBot="1">
      <c r="E83" s="434">
        <v>3211</v>
      </c>
      <c r="F83" s="435">
        <v>829333.07</v>
      </c>
      <c r="G83" s="434"/>
      <c r="H83" s="434">
        <f t="shared" si="4"/>
        <v>829.3330699999999</v>
      </c>
      <c r="I83" s="435"/>
      <c r="P83">
        <v>88938.27</v>
      </c>
    </row>
    <row r="84" spans="5:16" ht="13.5" thickBot="1">
      <c r="E84" s="434">
        <v>3212</v>
      </c>
      <c r="F84" s="435">
        <v>101285.49</v>
      </c>
      <c r="G84" s="434"/>
      <c r="H84" s="434">
        <f t="shared" si="4"/>
        <v>101.28549000000001</v>
      </c>
      <c r="I84" s="435"/>
      <c r="P84">
        <v>955673.03</v>
      </c>
    </row>
    <row r="85" spans="5:13" ht="12.75">
      <c r="E85" s="434"/>
      <c r="F85" s="434">
        <f>SUM(F80:F84)</f>
        <v>995604.3099999999</v>
      </c>
      <c r="G85" s="434"/>
      <c r="H85" s="434">
        <f t="shared" si="4"/>
        <v>995.6043099999999</v>
      </c>
      <c r="M85">
        <v>163069.08735000002</v>
      </c>
    </row>
    <row r="86" spans="5:13" ht="12.75">
      <c r="E86" s="434"/>
      <c r="F86" s="434"/>
      <c r="G86" s="434"/>
      <c r="H86" s="434">
        <f>H85-G84/1000</f>
        <v>995.6043099999999</v>
      </c>
      <c r="M86">
        <v>163000.93098</v>
      </c>
    </row>
    <row r="87" spans="5:13" ht="12.75">
      <c r="E87" s="436"/>
      <c r="F87" s="436"/>
      <c r="G87" s="436"/>
      <c r="H87" s="436"/>
      <c r="M87">
        <f>M85-M86</f>
        <v>68.15637000001152</v>
      </c>
    </row>
    <row r="89" ht="12.75">
      <c r="M89">
        <v>158989.65562</v>
      </c>
    </row>
    <row r="91" ht="12.75">
      <c r="M91">
        <v>36792.08926</v>
      </c>
    </row>
    <row r="92" ht="12.75">
      <c r="M92">
        <v>81009.50021</v>
      </c>
    </row>
    <row r="93" ht="12.75">
      <c r="M93">
        <f>M91+M92</f>
        <v>117801.58947</v>
      </c>
    </row>
    <row r="96" ht="12.75">
      <c r="M96">
        <v>1093.52692</v>
      </c>
    </row>
    <row r="97" ht="12.75">
      <c r="M97">
        <v>-3.27</v>
      </c>
    </row>
  </sheetData>
  <sheetProtection sheet="1" objects="1" scenarios="1"/>
  <mergeCells count="8">
    <mergeCell ref="A1:B5"/>
    <mergeCell ref="D1:E5"/>
    <mergeCell ref="G1:H4"/>
    <mergeCell ref="I1:J4"/>
    <mergeCell ref="D65:E65"/>
    <mergeCell ref="D61:E61"/>
    <mergeCell ref="K1:L4"/>
    <mergeCell ref="M1:N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2015-06-11T13:49:18Z</dcterms:modified>
  <cp:category/>
  <cp:version/>
  <cp:contentType/>
  <cp:contentStatus/>
</cp:coreProperties>
</file>