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1445" tabRatio="929" activeTab="1"/>
  </bookViews>
  <sheets>
    <sheet name="1-přehled rozpočtových úprav " sheetId="1" r:id="rId1"/>
    <sheet name="2-Členění rozpočtu" sheetId="2" r:id="rId2"/>
    <sheet name="3-příspěvekdotace10" sheetId="3" r:id="rId3"/>
    <sheet name="4-dotacezdroje10" sheetId="4" r:id="rId4"/>
    <sheet name="5-dotace na progr.fin." sheetId="5" r:id="rId5"/>
    <sheet name="6-Prostředky na OP VK" sheetId="6" r:id="rId6"/>
    <sheet name="7-Tabulka pro VZ" sheetId="7" r:id="rId7"/>
    <sheet name="8-celekVVŠ" sheetId="8" r:id="rId8"/>
    <sheet name="8a-celekVVŠ " sheetId="9" r:id="rId9"/>
    <sheet name="8b-poříspěvekcelekNEI+KAPVVŠ" sheetId="10" r:id="rId10"/>
    <sheet name="9-Hosp.výsl.2010" sheetId="11" r:id="rId11"/>
    <sheet name="10-neuhrzisknerozztrata10" sheetId="12" r:id="rId12"/>
  </sheets>
  <externalReferences>
    <externalReference r:id="rId15"/>
    <externalReference r:id="rId16"/>
  </externalReferences>
  <definedNames>
    <definedName name="_xlnm.Print_Titles" localSheetId="3">'4-dotacezdroje10'!$A:$B,'4-dotacezdroje10'!$4:$4</definedName>
    <definedName name="_xlnm.Print_Titles" localSheetId="8">'8a-celekVVŠ '!$B:$B</definedName>
    <definedName name="_xlnm.Print_Titles" localSheetId="9">'8b-poříspěvekcelekNEI+KAPVVŠ'!$B:$B</definedName>
    <definedName name="_xlnm.Print_Titles" localSheetId="7">'8-celekVVŠ'!$B:$B</definedName>
    <definedName name="_xlnm.Print_Titles" localSheetId="10">'9-Hosp.výsl.2010'!$C:$I</definedName>
  </definedNames>
  <calcPr fullCalcOnLoad="1"/>
</workbook>
</file>

<file path=xl/sharedStrings.xml><?xml version="1.0" encoding="utf-8"?>
<sst xmlns="http://schemas.openxmlformats.org/spreadsheetml/2006/main" count="926" uniqueCount="378">
  <si>
    <t>Tabulka. č. 1</t>
  </si>
  <si>
    <t>Vysoké školy</t>
  </si>
  <si>
    <t>Výzkum a vývoj</t>
  </si>
  <si>
    <t>Celkem</t>
  </si>
  <si>
    <t>Schválený rozpočet</t>
  </si>
  <si>
    <t>Úpravy</t>
  </si>
  <si>
    <t>posílení výdajů na činnost VŠ dle úUV 54/2010</t>
  </si>
  <si>
    <t>posílení rozp. VŠ na rozvoj kulturního dědictví</t>
  </si>
  <si>
    <t>úprava v části VaV</t>
  </si>
  <si>
    <t>posílení rozpočtu VŠ v oblasti programového financování</t>
  </si>
  <si>
    <t xml:space="preserve">převod prostředků na financování Univerzity obrany </t>
  </si>
  <si>
    <t>posílení rozp. VŠ z kap. MV na rozvoj malých oborů</t>
  </si>
  <si>
    <t>úprava rozpočtu VŠ v oblasti programového financování</t>
  </si>
  <si>
    <t>převod prostř. z VŠ do VaV na spolufinanc. programu OP VaVpI</t>
  </si>
  <si>
    <t>převod prostředdků z Va V do VŠ na podporu vzděl. činnosti</t>
  </si>
  <si>
    <t>Úpravy celkem</t>
  </si>
  <si>
    <t>Úpravený rozpočet</t>
  </si>
  <si>
    <t>Přehled rozpočtových úprav specifického ukazatele "věda a vysoké školy" v r. 2010</t>
  </si>
  <si>
    <t>Přehled příspěvků a  dotací  poskytnutých z kapitoly MŠMT vysokým školám v roce   2010  (SO 33)</t>
  </si>
  <si>
    <t>Druh transferu</t>
  </si>
  <si>
    <t>Příspěvek</t>
  </si>
  <si>
    <t>Dotace</t>
  </si>
  <si>
    <t>Č. řádku *)</t>
  </si>
  <si>
    <t>Dotační položky a ukazatele</t>
  </si>
  <si>
    <t>Poskytnuto k 31.12.2010</t>
  </si>
  <si>
    <t>Ukazatel</t>
  </si>
  <si>
    <t>Příspěvek a dotace</t>
  </si>
  <si>
    <t>P</t>
  </si>
  <si>
    <t>D</t>
  </si>
  <si>
    <t xml:space="preserve">Příspěvek a dotace celkem </t>
  </si>
  <si>
    <t>PŘÍSPĚVEK</t>
  </si>
  <si>
    <t>Příspěvek celkem</t>
  </si>
  <si>
    <t>Neinvestiční příspěvky z kap. MŠMT</t>
  </si>
  <si>
    <t>v tom:</t>
  </si>
  <si>
    <t>"A a B"</t>
  </si>
  <si>
    <t>Studijní programy a s nimi spojenou tvůrčí činnost</t>
  </si>
  <si>
    <t>"C"</t>
  </si>
  <si>
    <t>Stipendia studentů doktorských stud.programů</t>
  </si>
  <si>
    <t>"D"</t>
  </si>
  <si>
    <t>Zahraniční studenti a mezinárodní spolupráce</t>
  </si>
  <si>
    <t xml:space="preserve">                  zahraniční studenti (krátkodobé pobyty)</t>
  </si>
  <si>
    <t xml:space="preserve">                  Letní školy slovanských studií</t>
  </si>
  <si>
    <t>"F"</t>
  </si>
  <si>
    <t>Fond vzdělávací politiky</t>
  </si>
  <si>
    <t>"M"</t>
  </si>
  <si>
    <t>Mimořádné aktivity</t>
  </si>
  <si>
    <t>"S"</t>
  </si>
  <si>
    <t>Sociální stipendia</t>
  </si>
  <si>
    <t>"U"</t>
  </si>
  <si>
    <t>Ubytovací stipendia</t>
  </si>
  <si>
    <t xml:space="preserve">     Usnesení vlády, převod z VVI</t>
  </si>
  <si>
    <t>Kapitálové příspěvky z MŠMT celkem:</t>
  </si>
  <si>
    <t>Kapitálové příspěvky z kap. MŠMT celkem</t>
  </si>
  <si>
    <t xml:space="preserve">v tom: </t>
  </si>
  <si>
    <t>"A+B"</t>
  </si>
  <si>
    <t>DOTACE</t>
  </si>
  <si>
    <t xml:space="preserve">Dotace celkem </t>
  </si>
  <si>
    <t>Neinvestiční dotace z kapitoly MŠMT celkem:</t>
  </si>
  <si>
    <t>Neinvestiční dotace mimo VaV z kap. MŠMT</t>
  </si>
  <si>
    <t xml:space="preserve">       v tom: studenti, kteří nejsou občany ČR-zahr.rozvoj.pomoc</t>
  </si>
  <si>
    <t xml:space="preserve">                  krajský vzdělávací program (krajané)</t>
  </si>
  <si>
    <t xml:space="preserve">                  zahraniční studenti v anglickém jazyce</t>
  </si>
  <si>
    <t xml:space="preserve">                  program AKTION</t>
  </si>
  <si>
    <t xml:space="preserve">                  program CEEPUS</t>
  </si>
  <si>
    <t xml:space="preserve">                  LLP celkem</t>
  </si>
  <si>
    <t>cestovní náhrady v rámci plnění mezinárodních smluv</t>
  </si>
  <si>
    <t>"G"</t>
  </si>
  <si>
    <t>Fond rozvoje vysokých škol</t>
  </si>
  <si>
    <t>"I"</t>
  </si>
  <si>
    <t>Rozvojové programy</t>
  </si>
  <si>
    <t>Dotace na ubytování a stravování studentů (KaM)</t>
  </si>
  <si>
    <t>Poslanecká iniciativa, Usnesení vlády, rozpočtová opatření</t>
  </si>
  <si>
    <t>Neinvestiční dotace na výzkum a vývoj celkem</t>
  </si>
  <si>
    <t>v tom: institucionální podpora VaV -na výzkumné záměry</t>
  </si>
  <si>
    <t xml:space="preserve">           institucionální podpora VaV - podpora výzkum. organizací podle zhodnocení jimi dosaž. výsledků</t>
  </si>
  <si>
    <t xml:space="preserve">           institucionální podporaVaV - mezinárodní spolupráce</t>
  </si>
  <si>
    <t xml:space="preserve">                       z toho: - Rámcové programy</t>
  </si>
  <si>
    <t xml:space="preserve">                       z toho:- mobilita výzkumných pracovníků</t>
  </si>
  <si>
    <t xml:space="preserve">           účelová podpora VaV - na progr. aplik. výzkumu, experimentálního vývoje a inovací</t>
  </si>
  <si>
    <t xml:space="preserve">                       z toho: - Národní program výzkumu II</t>
  </si>
  <si>
    <t xml:space="preserve">           účelová podpora VaV - specifický vysokoškolský výzkum</t>
  </si>
  <si>
    <t xml:space="preserve">           účelová podpora VaV - na velké infrastruktury pro výzkum, exper. vývoj a inovace</t>
  </si>
  <si>
    <t>Kapitálové dotace z MŠMT celkem:</t>
  </si>
  <si>
    <t>Kapitálové dotace mimo  VaV z kap. MŠMT celkem</t>
  </si>
  <si>
    <t xml:space="preserve">           </t>
  </si>
  <si>
    <t>Kapitálové dotace na VaV</t>
  </si>
  <si>
    <t>Tabulka č. 3</t>
  </si>
  <si>
    <t>Zdroje neinvestiční dotace veřejným vysokým školám v roce 2010</t>
  </si>
  <si>
    <t>tis. Kč</t>
  </si>
  <si>
    <t xml:space="preserve"> kapitola 333 - pouze dotace bez příspěvku</t>
  </si>
  <si>
    <t>jiné kapitoly</t>
  </si>
  <si>
    <t>VÚSC</t>
  </si>
  <si>
    <t>zahraničí</t>
  </si>
  <si>
    <t>celkem</t>
  </si>
  <si>
    <t>Veřejná vysoká škola</t>
  </si>
  <si>
    <t>dotace VVŠ</t>
  </si>
  <si>
    <t>na KaM</t>
  </si>
  <si>
    <t>na VaV</t>
  </si>
  <si>
    <t>provoz</t>
  </si>
  <si>
    <t xml:space="preserve"> z GA</t>
  </si>
  <si>
    <t>celk.jiné kap.</t>
  </si>
  <si>
    <t>VÚSC celk.</t>
  </si>
  <si>
    <t>celkem zahr.</t>
  </si>
  <si>
    <t>NIV</t>
  </si>
  <si>
    <t>1+2=3</t>
  </si>
  <si>
    <t>3+4=5</t>
  </si>
  <si>
    <t>6+7+8=9</t>
  </si>
  <si>
    <t xml:space="preserve"> 10+11=12</t>
  </si>
  <si>
    <t>13+14=15</t>
  </si>
  <si>
    <t xml:space="preserve">Univerzita Karlova </t>
  </si>
  <si>
    <t>Masarykova univerzita</t>
  </si>
  <si>
    <t>Univerzita Palackého</t>
  </si>
  <si>
    <t>Jihočeská univerzita</t>
  </si>
  <si>
    <t>Západočeská univerzita</t>
  </si>
  <si>
    <t>Univerzita J.E.Purkyně</t>
  </si>
  <si>
    <t>Slezská univerzita</t>
  </si>
  <si>
    <t>Ostravská univerzita</t>
  </si>
  <si>
    <t>Veter. a farm .univerzita</t>
  </si>
  <si>
    <t xml:space="preserve">Univerzita Hradec Králové </t>
  </si>
  <si>
    <t xml:space="preserve">Vysoká škola ekonomická </t>
  </si>
  <si>
    <t>České vysoké učení techn.</t>
  </si>
  <si>
    <t>Univerzita Tomáše Bati</t>
  </si>
  <si>
    <t>Vysoké učení technické</t>
  </si>
  <si>
    <t>Vysoká škola chemicko-technol.</t>
  </si>
  <si>
    <t>Univerzita Pardubice</t>
  </si>
  <si>
    <t>Vysoká škola báňská-Tech.univ.</t>
  </si>
  <si>
    <t>Česká zemědělská univerzita</t>
  </si>
  <si>
    <t>Mendelova univerzita</t>
  </si>
  <si>
    <t>Akademie múzických umění</t>
  </si>
  <si>
    <t>Akademie výtvarných umění</t>
  </si>
  <si>
    <t>Janáčkova akademie múz. umění</t>
  </si>
  <si>
    <t>Vysoká škola polytech. Jihlava</t>
  </si>
  <si>
    <t>Vysoká škola tech. a ekon. v Č.B.</t>
  </si>
  <si>
    <t>C e l k e m</t>
  </si>
  <si>
    <t>Tabulka č. 4</t>
  </si>
  <si>
    <t>v tis. Kč</t>
  </si>
  <si>
    <t xml:space="preserve">   Vysoká škola</t>
  </si>
  <si>
    <t>INV</t>
  </si>
  <si>
    <t>Univerzita Karlova v Praze</t>
  </si>
  <si>
    <t>Masarykova univerzita v Brně  (vč. úvěru EIB)</t>
  </si>
  <si>
    <t>Univerzita Palackého v Olomouci</t>
  </si>
  <si>
    <t>Jihočeská univerzita v Česksých Budějovicích</t>
  </si>
  <si>
    <t>Západočeská univerzita v Plzni</t>
  </si>
  <si>
    <t>Univerzita J.E.Purkyně v Ústí nad Labem</t>
  </si>
  <si>
    <t>Ostravská univerzita v Ostravě</t>
  </si>
  <si>
    <t>Slezská univerzita v Opavě</t>
  </si>
  <si>
    <t>Veterinární a farmaceutická univerzita Brno</t>
  </si>
  <si>
    <t>Vysoká škola ekonomická v Praze</t>
  </si>
  <si>
    <t>Univerzita Hradec Králové</t>
  </si>
  <si>
    <t>České vysoké učení technické v Praze</t>
  </si>
  <si>
    <t>Vysoké učení technické v Brně</t>
  </si>
  <si>
    <t>Univerzita Tomáše Bati ve Zlíně</t>
  </si>
  <si>
    <t>Vysoká škola chemicko-technologická v Praze</t>
  </si>
  <si>
    <t>Vysoká škola báňská - Technická univerzita Ostrava</t>
  </si>
  <si>
    <t>Technická univerzita Liberec</t>
  </si>
  <si>
    <t>Česká zemědělská univerzita v Praze</t>
  </si>
  <si>
    <t>Akademie múzických umění v Praze</t>
  </si>
  <si>
    <t>Akademie výtvarných umění v Praze</t>
  </si>
  <si>
    <t>Janáčkova akademie múzických umění v Brně</t>
  </si>
  <si>
    <t>Vysoká škola polytechnická Jihlava</t>
  </si>
  <si>
    <t>Vysoká škola technická a ekonomická v Čes.Budějovicích</t>
  </si>
  <si>
    <t xml:space="preserve">   Celkem</t>
  </si>
  <si>
    <t>Tabulka č. 5</t>
  </si>
  <si>
    <t>Přehled finančních prostředků, poskytnutých na relizaci projektů OP VK za období 1. 1. 2010 až 31. 12. 2010</t>
  </si>
  <si>
    <t>(v tis. Kč)</t>
  </si>
  <si>
    <t xml:space="preserve">Prioritní osa </t>
  </si>
  <si>
    <t>PO 1</t>
  </si>
  <si>
    <t>PO 2</t>
  </si>
  <si>
    <t>OP VK - celkem</t>
  </si>
  <si>
    <t xml:space="preserve">Oblast podpory </t>
  </si>
  <si>
    <t xml:space="preserve">1.1. + 1.2. + 1.3. </t>
  </si>
  <si>
    <t>2.2. + 2.3. + 2.4</t>
  </si>
  <si>
    <t>Poskytnuto celkem EU + SR</t>
  </si>
  <si>
    <t>CELK</t>
  </si>
  <si>
    <t>UK v Praze</t>
  </si>
  <si>
    <t>JU v Č. Budějovicích</t>
  </si>
  <si>
    <t>UJEP v Ústí n. Labem</t>
  </si>
  <si>
    <t>UP v Olomouci</t>
  </si>
  <si>
    <t>VFU Brno</t>
  </si>
  <si>
    <t>OU v Ostravě</t>
  </si>
  <si>
    <t>U Hradec Králové</t>
  </si>
  <si>
    <t>SU v Opavě</t>
  </si>
  <si>
    <t>ČVUT v Praze</t>
  </si>
  <si>
    <t>VŠCHT v Praze</t>
  </si>
  <si>
    <t>ZČU v Plzni</t>
  </si>
  <si>
    <t>TU v Liberci</t>
  </si>
  <si>
    <t>VUT v Brně</t>
  </si>
  <si>
    <t>VŠB-TU Ostrava</t>
  </si>
  <si>
    <t>Univerzita T. Bati ve Zlíně</t>
  </si>
  <si>
    <t>VŠE v Praze</t>
  </si>
  <si>
    <t>ČZU v Praze</t>
  </si>
  <si>
    <t>MENDELU v Brně</t>
  </si>
  <si>
    <t>AMU v Praze</t>
  </si>
  <si>
    <t>AVU v Praze</t>
  </si>
  <si>
    <t>VŠUP v Praze</t>
  </si>
  <si>
    <t>JAMU v Brně</t>
  </si>
  <si>
    <t>VŠ polytechnická Jihlava</t>
  </si>
  <si>
    <t>VŠTE v Č. Budějovicích</t>
  </si>
  <si>
    <t>Univerzita obrany</t>
  </si>
  <si>
    <t>Policejní akademie</t>
  </si>
  <si>
    <t>Soukromé VŠ celkem</t>
  </si>
  <si>
    <t>MŠMT</t>
  </si>
  <si>
    <t>Ostatní příjemci</t>
  </si>
  <si>
    <t xml:space="preserve">C  e  l  k  e  m </t>
  </si>
  <si>
    <t>Vypořádání se SR</t>
  </si>
  <si>
    <t xml:space="preserve">     1 Dotace NEI celkem</t>
  </si>
  <si>
    <t xml:space="preserve">        "D" Celkem</t>
  </si>
  <si>
    <t xml:space="preserve">        "D" Zahraniční studenti</t>
  </si>
  <si>
    <t xml:space="preserve">        "D" Zahr.studenti v angl. jazyce</t>
  </si>
  <si>
    <t>"D" krajané</t>
  </si>
  <si>
    <t xml:space="preserve">        "D" LLP - Erasmus</t>
  </si>
  <si>
    <t xml:space="preserve">                    "D" AKTION</t>
  </si>
  <si>
    <t xml:space="preserve">         "D" CEEPUS</t>
  </si>
  <si>
    <t xml:space="preserve">Cestovní náhrady v rámci plnění mez. smluv </t>
  </si>
  <si>
    <t xml:space="preserve">       "F" Fond vzdělávací politiky</t>
  </si>
  <si>
    <t xml:space="preserve">    "G" Fond rozvoje vysokých škol</t>
  </si>
  <si>
    <t xml:space="preserve">        "I" Rozvojové programy</t>
  </si>
  <si>
    <t xml:space="preserve">        Dotace  - nároky</t>
  </si>
  <si>
    <t>Poslanecká iniciativa</t>
  </si>
  <si>
    <t>2 Dotace na ubytování a stravování KaM "J"</t>
  </si>
  <si>
    <t xml:space="preserve">        3 Dotace na VaV celkem</t>
  </si>
  <si>
    <t xml:space="preserve">       Inst. prostř. VaV -výzkumné záměry</t>
  </si>
  <si>
    <t xml:space="preserve">       Inst. prostř. VaV -podpora výz.org.podle zhod.výsl.</t>
  </si>
  <si>
    <t xml:space="preserve">       Inst. prostř. VaV -Mezinárodní spolupráce</t>
  </si>
  <si>
    <t xml:space="preserve">      z toho: Inst. prostř. VaV -Rámcové programy</t>
  </si>
  <si>
    <t xml:space="preserve">       z toho: Inst. prostř. VaV - podpora mobility</t>
  </si>
  <si>
    <t>Účel. prostř. -programy apl. výzkumu, exp. vývoje a inovací</t>
  </si>
  <si>
    <t>z toho: účel. Prostředky - Národní program výzkumu</t>
  </si>
  <si>
    <t>Účel.prostředky - specifický VŠ výzkum</t>
  </si>
  <si>
    <t xml:space="preserve">     Účel.prostředky-na velké infrastruktury pro VaV</t>
  </si>
  <si>
    <t>NEI dotace celkem-vratka 1+2+3</t>
  </si>
  <si>
    <t>za r. 2010</t>
  </si>
  <si>
    <t>Poskytnuto</t>
  </si>
  <si>
    <t>Použito</t>
  </si>
  <si>
    <t>Vratka</t>
  </si>
  <si>
    <t>k 31. 12. 2010</t>
  </si>
  <si>
    <t>k 31. 10. 2010</t>
  </si>
  <si>
    <t xml:space="preserve">UK v Praze </t>
  </si>
  <si>
    <t>MU v Brně</t>
  </si>
  <si>
    <t>JU v Českých Budějovicích</t>
  </si>
  <si>
    <t>ZU v Plzni</t>
  </si>
  <si>
    <t>UJEP v Ústí nad Labem</t>
  </si>
  <si>
    <t>VŠE Praha</t>
  </si>
  <si>
    <t>VUT Brno</t>
  </si>
  <si>
    <t>UTB ve Zlíně</t>
  </si>
  <si>
    <t>VŠCHT Praha</t>
  </si>
  <si>
    <t>TU v Liberci.</t>
  </si>
  <si>
    <t>Mendelu Brno</t>
  </si>
  <si>
    <t>VŠP Jihlava</t>
  </si>
  <si>
    <t>VŠTE Č.B.</t>
  </si>
  <si>
    <t xml:space="preserve">C e l k e m </t>
  </si>
  <si>
    <t>Rozpočet vysokých škol na r. 2010 v členění na jednotlivé ukazatele</t>
  </si>
  <si>
    <t>(nezahrnuje dotace na programy reprodukce majetku a prostředky určené na programy spolufinancované s EU)</t>
  </si>
  <si>
    <t>(údaje v tis. Kč)</t>
  </si>
  <si>
    <t>Příspěvek *)</t>
  </si>
  <si>
    <t>Dotace *)</t>
  </si>
  <si>
    <t>Název ukazatele / položky</t>
  </si>
  <si>
    <t>Rozpočet schválený</t>
  </si>
  <si>
    <t>Rozpočet upravený</t>
  </si>
  <si>
    <t>Poskytnuté prostředky</t>
  </si>
  <si>
    <t>dle zákona o SR na r. 2010</t>
  </si>
  <si>
    <t>6a</t>
  </si>
  <si>
    <t>Rozpočtový okruh 1, normativní část rozpočtu</t>
  </si>
  <si>
    <t>Ukazatel A - studijní programy</t>
  </si>
  <si>
    <t>Ukazatel B 1 - studijní programy, nárůst počtu studentů</t>
  </si>
  <si>
    <t xml:space="preserve">Ukazatel B 2 - studijní programy, bonifikace za absolventy B,M,N,P </t>
  </si>
  <si>
    <t>Ukazatel B3 - další kritéria</t>
  </si>
  <si>
    <t>Celkem normativní část rozpočtu</t>
  </si>
  <si>
    <t>Rozpočtový okruh II, Sociální záležitosti studentů</t>
  </si>
  <si>
    <t>Ukazatel C - stipendia pro studenty doktorských stud. prog.</t>
  </si>
  <si>
    <t>Ukazatel J - dotace na ubytování a stravování studentů</t>
  </si>
  <si>
    <t>Ukazatel S1 - příspěvek na sociální stipendia VVŠ</t>
  </si>
  <si>
    <t>Ukazatel S2 - dotace na sociální stipendia SVŠ</t>
  </si>
  <si>
    <t>Ukazatel U1- příspěvek na ubytovací stipendia VVŠ</t>
  </si>
  <si>
    <t>Ukazatel U2 - dotace na ubytovací stipendia SVŠ</t>
  </si>
  <si>
    <t>Celkem sociální záležitosti studentů</t>
  </si>
  <si>
    <t>Rozpočtový okruh III, Rozvoj vysokých škol</t>
  </si>
  <si>
    <t>Ukazatel G - fond rozvoje vysokých škol</t>
  </si>
  <si>
    <t xml:space="preserve">Ukazatel I - rozvojové programy </t>
  </si>
  <si>
    <t>Celkem rozvoj vysokých škol</t>
  </si>
  <si>
    <t>Rozpočtový okruh IV, Mezinárodní spolupráce a ostatní</t>
  </si>
  <si>
    <t>Ukazatel D - zahraniční studenti, mezinár. spolupráce</t>
  </si>
  <si>
    <t>V tom:</t>
  </si>
  <si>
    <t>AKCION</t>
  </si>
  <si>
    <t>CEEPUS</t>
  </si>
  <si>
    <t>ERASMUS</t>
  </si>
  <si>
    <t>Letní školy slovanských studií</t>
  </si>
  <si>
    <t>Zahraniční studenti</t>
  </si>
  <si>
    <t>Cestovní náhrady</t>
  </si>
  <si>
    <t>Zahraniční rozvoj. pomoc</t>
  </si>
  <si>
    <t>Ukazatel F - Fond vzdělávací politiky</t>
  </si>
  <si>
    <t>Nové VVŠ (nefinancované dosud zcela nebo zčásti z Ukazatele A)</t>
  </si>
  <si>
    <t>Soukromé VŠ</t>
  </si>
  <si>
    <t>Tlumočnické služby pro neslyšící</t>
  </si>
  <si>
    <t>Závěry Melkského procesu k JETE</t>
  </si>
  <si>
    <t>Univerzita třetího věku (U3V)</t>
  </si>
  <si>
    <t>Genofondy - odborná praxe na škol. zeměděl. nebo lesních statcích</t>
  </si>
  <si>
    <t xml:space="preserve">Ostatní </t>
  </si>
  <si>
    <t>Ukazatel M - mimořádné aktivity</t>
  </si>
  <si>
    <t>Celkem Mezinárodní spolupráce a ostatní</t>
  </si>
  <si>
    <t>Rezerva (STK/NTK)</t>
  </si>
  <si>
    <r>
      <t xml:space="preserve">Celkem příspěvek + dotace </t>
    </r>
    <r>
      <rPr>
        <b/>
        <u val="single"/>
        <sz val="18"/>
        <rFont val="Arial Narrow"/>
        <family val="2"/>
      </rPr>
      <t>bez</t>
    </r>
    <r>
      <rPr>
        <b/>
        <sz val="18"/>
        <rFont val="Arial Narrow"/>
        <family val="2"/>
      </rPr>
      <t xml:space="preserve"> poslaneckých iniciativ</t>
    </r>
  </si>
  <si>
    <t>Ukazatel rozpočtu vysokých škol</t>
  </si>
  <si>
    <t>Rozdíl</t>
  </si>
  <si>
    <t>*) V některých ukazatelích může být poskytnut příspěvek nebo dotace v závislosti na účelu, na který se poskytuje.</t>
  </si>
  <si>
    <t>1 Kapitálová dotace mimo progr. financování celkem</t>
  </si>
  <si>
    <t xml:space="preserve">    v tom: FRVŠ</t>
  </si>
  <si>
    <t xml:space="preserve">       v tom: rozvojové programy</t>
  </si>
  <si>
    <t xml:space="preserve">   v tom: mimořádné aktivity</t>
  </si>
  <si>
    <t>2 Kapitálové dotace na VaV celkem</t>
  </si>
  <si>
    <t>v tom: institucionální VaV - výzkumné záměry</t>
  </si>
  <si>
    <t>v tom: inst.VaV - podp. výz.org.podle zh.dosaž.výsl.</t>
  </si>
  <si>
    <t>v tom: účelové VaV-aplik.výzkum,exper.výv.a inov.</t>
  </si>
  <si>
    <t>v tom: účelové prostř.VaV-spec.vaš.výzkum</t>
  </si>
  <si>
    <t>v tom: účelové prostř.VaV-velké infrastruktury</t>
  </si>
  <si>
    <t>vratka</t>
  </si>
  <si>
    <t>celkem 1+2</t>
  </si>
  <si>
    <t>Kód</t>
  </si>
  <si>
    <t>VVŠ</t>
  </si>
  <si>
    <t xml:space="preserve">    Příspěvek NEI + KAP - celkem</t>
  </si>
  <si>
    <t xml:space="preserve">Vratka </t>
  </si>
  <si>
    <t>k 31.12.10</t>
  </si>
  <si>
    <t>Tabulka č. 8 b</t>
  </si>
  <si>
    <t>Tabulka č. 6</t>
  </si>
  <si>
    <t>Přehled finančních prostředků, poskytnutých na relizaci projektů OP VaVpI za období 1. 1. 2010 až 31. 12. 2010</t>
  </si>
  <si>
    <r>
      <rPr>
        <b/>
        <sz val="11"/>
        <color indexed="8"/>
        <rFont val="Calibri"/>
        <family val="2"/>
      </rPr>
      <t xml:space="preserve">PO 2 </t>
    </r>
    <r>
      <rPr>
        <sz val="11"/>
        <color theme="1"/>
        <rFont val="Calibri"/>
        <family val="2"/>
      </rPr>
      <t xml:space="preserve">(85% EBRD + 15% SR) </t>
    </r>
  </si>
  <si>
    <r>
      <rPr>
        <b/>
        <sz val="11"/>
        <color indexed="8"/>
        <rFont val="Calibri"/>
        <family val="2"/>
      </rPr>
      <t xml:space="preserve">PO 4 </t>
    </r>
    <r>
      <rPr>
        <sz val="11"/>
        <color theme="1"/>
        <rFont val="Calibri"/>
        <family val="2"/>
      </rPr>
      <t xml:space="preserve">(85% EBRD + 15% SR) </t>
    </r>
  </si>
  <si>
    <t>OP VaVpI</t>
  </si>
  <si>
    <t>2.1.</t>
  </si>
  <si>
    <t>4.1.</t>
  </si>
  <si>
    <t>poskytnuto celkem EBRD + SR</t>
  </si>
  <si>
    <t xml:space="preserve">  Veřejná vysoká škola</t>
  </si>
  <si>
    <t>Výsledek hospodaření za univerzitu</t>
  </si>
  <si>
    <t>Výsledek hospodaření za KaM</t>
  </si>
  <si>
    <t>Výsledek hospodaření za školní zemědělský podnik</t>
  </si>
  <si>
    <t>Výsledek hospodaření za SÚS</t>
  </si>
  <si>
    <t>Výsledek hospodaření celkem</t>
  </si>
  <si>
    <t>hospodářská činnost</t>
  </si>
  <si>
    <t>doplňková činnost</t>
  </si>
  <si>
    <t>Kód VVŠ</t>
  </si>
  <si>
    <t>Nerozdělený zisk, neuhrazená ztráta minulých let</t>
  </si>
  <si>
    <t>31.12.2003</t>
  </si>
  <si>
    <t>31.12.2004</t>
  </si>
  <si>
    <t>31.12.2005</t>
  </si>
  <si>
    <t>31.12.2006</t>
  </si>
  <si>
    <t>31.12.2007</t>
  </si>
  <si>
    <t>31.12.2008</t>
  </si>
  <si>
    <t>31.12.2009</t>
  </si>
  <si>
    <t>31.12.2010</t>
  </si>
  <si>
    <t>Jihočeská univerzita v Č. Budějovicích</t>
  </si>
  <si>
    <t>Univerzita J.E.Purkyně v Ústí n. Labem</t>
  </si>
  <si>
    <t>Veter. a farm. Univerzita v Brně</t>
  </si>
  <si>
    <t>České vysoké učení techn.v Praze</t>
  </si>
  <si>
    <t>Vysoké učení technickév Brně</t>
  </si>
  <si>
    <t>Vysoká škola chemicko-technol.v Praze</t>
  </si>
  <si>
    <t>Vysoká škola báňská-Tech.univ. Ostrava</t>
  </si>
  <si>
    <t xml:space="preserve">Technická univerzita v Liberci </t>
  </si>
  <si>
    <t>Mendelova univerzita v Brně</t>
  </si>
  <si>
    <t>Vysoká škola umělecko-průmysl.v Praze</t>
  </si>
  <si>
    <t>Janáčkova akademie múz. umění v Brně</t>
  </si>
  <si>
    <t xml:space="preserve">Vysoká škola tech. a ek.v Č.Budějovicích </t>
  </si>
  <si>
    <t>Tabulka č. 10</t>
  </si>
  <si>
    <t>Vysoká škola uměleckoprůmysl.v Praze</t>
  </si>
  <si>
    <t xml:space="preserve">Kód </t>
  </si>
  <si>
    <t>Finanční vypořádání příspěvku poskytnutého</t>
  </si>
  <si>
    <t xml:space="preserve"> veřejným vysokým školám za rok 2010 </t>
  </si>
  <si>
    <t>se státním rozpočtem</t>
  </si>
  <si>
    <t>Vysoká škola uměleckoprůmysl.</t>
  </si>
  <si>
    <t>Vysoká škola uměleckoprůmyslová v Praze</t>
  </si>
  <si>
    <t xml:space="preserve"> </t>
  </si>
  <si>
    <t>Přehled dotací na programové financování jednotlivým VŠ za rok 2010 - skutečnost</t>
  </si>
  <si>
    <t>Tabulka č. 2</t>
  </si>
  <si>
    <t>Příloha č. 7</t>
  </si>
  <si>
    <t xml:space="preserve">                                      Hospodářský výsledek za rok 2010</t>
  </si>
  <si>
    <t>navýšený o 800 mil. |kč</t>
  </si>
  <si>
    <t xml:space="preserve">Poslanecké iniciativy/nároky z nespotřebovaných zdrojů </t>
  </si>
  <si>
    <r>
      <rPr>
        <b/>
        <sz val="16"/>
        <rFont val="Arial Narrow"/>
        <family val="2"/>
      </rPr>
      <t>Komentář k tab.</t>
    </r>
    <r>
      <rPr>
        <sz val="16"/>
        <rFont val="Arial Narrow"/>
        <family val="2"/>
      </rPr>
      <t xml:space="preserve">: </t>
    </r>
  </si>
  <si>
    <t xml:space="preserve">Rozdíl mezi celkovým objemem finančních prostředků na úrovni "upraveného rozpočtu vč. nároků z nespotřebovaných výdajů" a "poskytnutými prostředky ve výši 324 495 tis. Kč je způsoben zejména jejich povinným vázáním ve výši 324 734 tis. Kč. Zbývající část tohoto rozdílu je způsobena využitím vratek postytnutých prostředků v průběhu rozpočtového období.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</si>
</sst>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0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name val="Arial Narrow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22"/>
      <name val="Arial CE"/>
      <family val="0"/>
    </font>
    <font>
      <sz val="9"/>
      <name val="Arial CE"/>
      <family val="2"/>
    </font>
    <font>
      <b/>
      <sz val="22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vertAlign val="superscript"/>
      <sz val="10"/>
      <name val="Arial CE"/>
      <family val="0"/>
    </font>
    <font>
      <sz val="14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color indexed="10"/>
      <name val="Arial CE"/>
      <family val="2"/>
    </font>
    <font>
      <b/>
      <sz val="14"/>
      <name val="Arial"/>
      <family val="2"/>
    </font>
    <font>
      <b/>
      <sz val="16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12"/>
      <name val="Arial CE"/>
      <family val="0"/>
    </font>
    <font>
      <sz val="10"/>
      <color indexed="10"/>
      <name val="Arial CE"/>
      <family val="2"/>
    </font>
    <font>
      <sz val="11"/>
      <name val="Times New Roman CE"/>
      <family val="0"/>
    </font>
    <font>
      <b/>
      <sz val="24"/>
      <name val="Arial Narrow"/>
      <family val="2"/>
    </font>
    <font>
      <sz val="16"/>
      <name val="Arial Narrow"/>
      <family val="2"/>
    </font>
    <font>
      <b/>
      <sz val="36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i/>
      <sz val="20"/>
      <name val="Arial Narrow"/>
      <family val="2"/>
    </font>
    <font>
      <b/>
      <i/>
      <sz val="18"/>
      <name val="Arial Narrow"/>
      <family val="2"/>
    </font>
    <font>
      <i/>
      <sz val="11"/>
      <name val="Arial Narrow"/>
      <family val="2"/>
    </font>
    <font>
      <i/>
      <sz val="18"/>
      <name val="Arial Narrow"/>
      <family val="2"/>
    </font>
    <font>
      <b/>
      <sz val="18"/>
      <name val="Arial Narrow"/>
      <family val="2"/>
    </font>
    <font>
      <b/>
      <u val="single"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b/>
      <sz val="12"/>
      <name val="Arial CE"/>
      <family val="0"/>
    </font>
    <font>
      <b/>
      <sz val="9"/>
      <name val="Arial"/>
      <family val="2"/>
    </font>
    <font>
      <b/>
      <sz val="16"/>
      <name val="Arial"/>
      <family val="2"/>
    </font>
    <font>
      <b/>
      <sz val="20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3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 CE"/>
      <family val="0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 CE"/>
      <family val="0"/>
    </font>
    <font>
      <sz val="11"/>
      <color theme="1"/>
      <name val="Arial CE"/>
      <family val="0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/>
      <right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 style="medium"/>
      <bottom/>
    </border>
    <border>
      <left style="hair"/>
      <right/>
      <top style="medium"/>
      <bottom style="thin"/>
    </border>
    <border>
      <left style="hair"/>
      <right/>
      <top style="thin"/>
      <bottom style="thin"/>
    </border>
    <border>
      <left style="medium"/>
      <right/>
      <top style="hair"/>
      <bottom/>
    </border>
    <border>
      <left/>
      <right/>
      <top style="thin"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 style="medium"/>
      <right>
        <color indexed="63"/>
      </right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hair"/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medium"/>
      <top style="thick"/>
      <bottom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923">
    <xf numFmtId="0" fontId="0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 horizontal="right"/>
    </xf>
    <xf numFmtId="0" fontId="96" fillId="0" borderId="0" xfId="0" applyFont="1" applyAlignment="1">
      <alignment/>
    </xf>
    <xf numFmtId="49" fontId="95" fillId="0" borderId="10" xfId="0" applyNumberFormat="1" applyFont="1" applyBorder="1" applyAlignment="1">
      <alignment horizontal="center" wrapText="1"/>
    </xf>
    <xf numFmtId="49" fontId="95" fillId="0" borderId="11" xfId="0" applyNumberFormat="1" applyFont="1" applyBorder="1" applyAlignment="1">
      <alignment horizontal="center" vertical="center" wrapText="1"/>
    </xf>
    <xf numFmtId="0" fontId="97" fillId="0" borderId="12" xfId="0" applyFont="1" applyBorder="1" applyAlignment="1">
      <alignment/>
    </xf>
    <xf numFmtId="0" fontId="95" fillId="0" borderId="13" xfId="0" applyFont="1" applyBorder="1" applyAlignment="1">
      <alignment/>
    </xf>
    <xf numFmtId="3" fontId="95" fillId="0" borderId="13" xfId="0" applyNumberFormat="1" applyFont="1" applyBorder="1" applyAlignment="1">
      <alignment/>
    </xf>
    <xf numFmtId="3" fontId="97" fillId="0" borderId="14" xfId="0" applyNumberFormat="1" applyFont="1" applyBorder="1" applyAlignment="1">
      <alignment/>
    </xf>
    <xf numFmtId="0" fontId="95" fillId="0" borderId="15" xfId="0" applyFont="1" applyBorder="1" applyAlignment="1">
      <alignment/>
    </xf>
    <xf numFmtId="0" fontId="95" fillId="0" borderId="16" xfId="0" applyFont="1" applyBorder="1" applyAlignment="1">
      <alignment/>
    </xf>
    <xf numFmtId="3" fontId="95" fillId="0" borderId="16" xfId="0" applyNumberFormat="1" applyFont="1" applyBorder="1" applyAlignment="1">
      <alignment/>
    </xf>
    <xf numFmtId="3" fontId="95" fillId="0" borderId="17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95" fillId="0" borderId="18" xfId="0" applyFont="1" applyBorder="1" applyAlignment="1">
      <alignment/>
    </xf>
    <xf numFmtId="0" fontId="95" fillId="0" borderId="19" xfId="0" applyFont="1" applyBorder="1" applyAlignment="1">
      <alignment/>
    </xf>
    <xf numFmtId="0" fontId="95" fillId="0" borderId="0" xfId="0" applyFont="1" applyBorder="1" applyAlignment="1">
      <alignment/>
    </xf>
    <xf numFmtId="3" fontId="95" fillId="0" borderId="18" xfId="0" applyNumberFormat="1" applyFont="1" applyBorder="1" applyAlignment="1">
      <alignment/>
    </xf>
    <xf numFmtId="3" fontId="95" fillId="0" borderId="20" xfId="0" applyNumberFormat="1" applyFont="1" applyBorder="1" applyAlignment="1">
      <alignment/>
    </xf>
    <xf numFmtId="0" fontId="97" fillId="0" borderId="21" xfId="0" applyFont="1" applyBorder="1" applyAlignment="1">
      <alignment/>
    </xf>
    <xf numFmtId="0" fontId="95" fillId="0" borderId="22" xfId="0" applyFont="1" applyBorder="1" applyAlignment="1">
      <alignment/>
    </xf>
    <xf numFmtId="3" fontId="95" fillId="0" borderId="22" xfId="0" applyNumberFormat="1" applyFont="1" applyBorder="1" applyAlignment="1">
      <alignment/>
    </xf>
    <xf numFmtId="3" fontId="97" fillId="0" borderId="23" xfId="0" applyNumberFormat="1" applyFont="1" applyBorder="1" applyAlignment="1">
      <alignment/>
    </xf>
    <xf numFmtId="3" fontId="95" fillId="0" borderId="0" xfId="0" applyNumberFormat="1" applyFont="1" applyAlignment="1">
      <alignment/>
    </xf>
    <xf numFmtId="0" fontId="5" fillId="0" borderId="0" xfId="71" applyFill="1" applyAlignment="1">
      <alignment vertical="center"/>
      <protection/>
    </xf>
    <xf numFmtId="0" fontId="6" fillId="0" borderId="0" xfId="71" applyFont="1" applyFill="1" applyAlignment="1">
      <alignment horizontal="right" vertical="center"/>
      <protection/>
    </xf>
    <xf numFmtId="0" fontId="6" fillId="0" borderId="0" xfId="46" applyFont="1">
      <alignment/>
      <protection/>
    </xf>
    <xf numFmtId="3" fontId="5" fillId="0" borderId="0" xfId="71" applyNumberFormat="1" applyFill="1" applyAlignment="1">
      <alignment vertical="center"/>
      <protection/>
    </xf>
    <xf numFmtId="0" fontId="5" fillId="0" borderId="24" xfId="71" applyFill="1" applyBorder="1" applyAlignment="1">
      <alignment vertical="center"/>
      <protection/>
    </xf>
    <xf numFmtId="3" fontId="5" fillId="0" borderId="24" xfId="71" applyNumberFormat="1" applyFill="1" applyBorder="1" applyAlignment="1">
      <alignment vertical="center"/>
      <protection/>
    </xf>
    <xf numFmtId="0" fontId="5" fillId="0" borderId="25" xfId="71" applyFill="1" applyBorder="1" applyAlignment="1">
      <alignment vertical="center" wrapText="1"/>
      <protection/>
    </xf>
    <xf numFmtId="0" fontId="9" fillId="0" borderId="26" xfId="71" applyFont="1" applyFill="1" applyBorder="1" applyAlignment="1">
      <alignment vertical="center"/>
      <protection/>
    </xf>
    <xf numFmtId="0" fontId="9" fillId="0" borderId="27" xfId="71" applyFont="1" applyFill="1" applyBorder="1" applyAlignment="1">
      <alignment vertical="center"/>
      <protection/>
    </xf>
    <xf numFmtId="0" fontId="9" fillId="0" borderId="28" xfId="71" applyFont="1" applyFill="1" applyBorder="1" applyAlignment="1">
      <alignment vertical="center"/>
      <protection/>
    </xf>
    <xf numFmtId="0" fontId="9" fillId="0" borderId="29" xfId="71" applyFont="1" applyFill="1" applyBorder="1" applyAlignment="1">
      <alignment vertical="center"/>
      <protection/>
    </xf>
    <xf numFmtId="0" fontId="10" fillId="0" borderId="30" xfId="71" applyFont="1" applyFill="1" applyBorder="1" applyAlignment="1">
      <alignment vertical="center"/>
      <protection/>
    </xf>
    <xf numFmtId="0" fontId="11" fillId="0" borderId="31" xfId="71" applyFont="1" applyFill="1" applyBorder="1" applyAlignment="1">
      <alignment vertical="center"/>
      <protection/>
    </xf>
    <xf numFmtId="3" fontId="11" fillId="0" borderId="32" xfId="71" applyNumberFormat="1" applyFont="1" applyFill="1" applyBorder="1" applyAlignment="1">
      <alignment vertical="center"/>
      <protection/>
    </xf>
    <xf numFmtId="0" fontId="9" fillId="0" borderId="0" xfId="71" applyFont="1" applyFill="1" applyAlignment="1">
      <alignment vertical="center"/>
      <protection/>
    </xf>
    <xf numFmtId="0" fontId="12" fillId="0" borderId="25" xfId="70" applyFont="1" applyBorder="1" applyAlignment="1">
      <alignment vertical="center" wrapText="1"/>
      <protection/>
    </xf>
    <xf numFmtId="0" fontId="7" fillId="0" borderId="28" xfId="71" applyFont="1" applyFill="1" applyBorder="1" applyAlignment="1">
      <alignment vertical="center"/>
      <protection/>
    </xf>
    <xf numFmtId="3" fontId="7" fillId="0" borderId="25" xfId="71" applyNumberFormat="1" applyFont="1" applyFill="1" applyBorder="1" applyAlignment="1">
      <alignment vertical="center"/>
      <protection/>
    </xf>
    <xf numFmtId="0" fontId="8" fillId="0" borderId="0" xfId="70" applyAlignment="1">
      <alignment vertical="center"/>
      <protection/>
    </xf>
    <xf numFmtId="0" fontId="8" fillId="0" borderId="0" xfId="70" applyBorder="1" applyAlignment="1">
      <alignment vertical="center"/>
      <protection/>
    </xf>
    <xf numFmtId="0" fontId="7" fillId="0" borderId="33" xfId="71" applyFont="1" applyFill="1" applyBorder="1" applyAlignment="1">
      <alignment vertical="center"/>
      <protection/>
    </xf>
    <xf numFmtId="3" fontId="7" fillId="0" borderId="32" xfId="71" applyNumberFormat="1" applyFont="1" applyFill="1" applyBorder="1" applyAlignment="1">
      <alignment vertical="center"/>
      <protection/>
    </xf>
    <xf numFmtId="0" fontId="5" fillId="0" borderId="26" xfId="71" applyFill="1" applyBorder="1" applyAlignment="1">
      <alignment vertical="center"/>
      <protection/>
    </xf>
    <xf numFmtId="0" fontId="5" fillId="0" borderId="34" xfId="71" applyFont="1" applyFill="1" applyBorder="1" applyAlignment="1">
      <alignment vertical="center"/>
      <protection/>
    </xf>
    <xf numFmtId="0" fontId="5" fillId="0" borderId="27" xfId="71" applyFill="1" applyBorder="1" applyAlignment="1">
      <alignment horizontal="center" vertical="center"/>
      <protection/>
    </xf>
    <xf numFmtId="0" fontId="5" fillId="0" borderId="33" xfId="71" applyFill="1" applyBorder="1" applyAlignment="1">
      <alignment vertical="center"/>
      <protection/>
    </xf>
    <xf numFmtId="0" fontId="5" fillId="0" borderId="32" xfId="71" applyFill="1" applyBorder="1" applyAlignment="1">
      <alignment vertical="center"/>
      <protection/>
    </xf>
    <xf numFmtId="3" fontId="5" fillId="0" borderId="32" xfId="71" applyNumberFormat="1" applyFont="1" applyFill="1" applyBorder="1" applyAlignment="1">
      <alignment vertical="center"/>
      <protection/>
    </xf>
    <xf numFmtId="0" fontId="5" fillId="0" borderId="26" xfId="71" applyFont="1" applyFill="1" applyBorder="1" applyAlignment="1">
      <alignment vertical="center"/>
      <protection/>
    </xf>
    <xf numFmtId="0" fontId="7" fillId="0" borderId="27" xfId="71" applyFont="1" applyFill="1" applyBorder="1" applyAlignment="1">
      <alignment horizontal="center" vertical="center"/>
      <protection/>
    </xf>
    <xf numFmtId="0" fontId="14" fillId="0" borderId="28" xfId="71" applyFont="1" applyFill="1" applyBorder="1" applyAlignment="1">
      <alignment vertical="center"/>
      <protection/>
    </xf>
    <xf numFmtId="3" fontId="5" fillId="0" borderId="25" xfId="71" applyNumberFormat="1" applyFont="1" applyFill="1" applyBorder="1" applyAlignment="1">
      <alignment vertical="center"/>
      <protection/>
    </xf>
    <xf numFmtId="0" fontId="5" fillId="0" borderId="35" xfId="71" applyFont="1" applyFill="1" applyBorder="1" applyAlignment="1">
      <alignment vertical="center"/>
      <protection/>
    </xf>
    <xf numFmtId="0" fontId="5" fillId="0" borderId="36" xfId="71" applyFill="1" applyBorder="1" applyAlignment="1">
      <alignment vertical="center"/>
      <protection/>
    </xf>
    <xf numFmtId="0" fontId="5" fillId="0" borderId="37" xfId="71" applyFill="1" applyBorder="1" applyAlignment="1">
      <alignment horizontal="center" vertical="center"/>
      <protection/>
    </xf>
    <xf numFmtId="0" fontId="5" fillId="0" borderId="38" xfId="71" applyFill="1" applyBorder="1" applyAlignment="1">
      <alignment horizontal="center" vertical="center"/>
      <protection/>
    </xf>
    <xf numFmtId="0" fontId="5" fillId="0" borderId="13" xfId="71" applyFont="1" applyFill="1" applyBorder="1" applyAlignment="1">
      <alignment vertical="center"/>
      <protection/>
    </xf>
    <xf numFmtId="0" fontId="14" fillId="0" borderId="14" xfId="71" applyFont="1" applyFill="1" applyBorder="1" applyAlignment="1">
      <alignment vertical="center"/>
      <protection/>
    </xf>
    <xf numFmtId="3" fontId="5" fillId="0" borderId="39" xfId="71" applyNumberFormat="1" applyFont="1" applyFill="1" applyBorder="1" applyAlignment="1">
      <alignment vertical="center"/>
      <protection/>
    </xf>
    <xf numFmtId="0" fontId="5" fillId="0" borderId="40" xfId="71" applyFont="1" applyFill="1" applyBorder="1" applyAlignment="1">
      <alignment vertical="center"/>
      <protection/>
    </xf>
    <xf numFmtId="0" fontId="5" fillId="0" borderId="41" xfId="71" applyFill="1" applyBorder="1" applyAlignment="1">
      <alignment vertical="center"/>
      <protection/>
    </xf>
    <xf numFmtId="0" fontId="5" fillId="0" borderId="42" xfId="71" applyFill="1" applyBorder="1" applyAlignment="1">
      <alignment horizontal="center" vertical="center"/>
      <protection/>
    </xf>
    <xf numFmtId="0" fontId="5" fillId="0" borderId="16" xfId="71" applyFill="1" applyBorder="1" applyAlignment="1">
      <alignment horizontal="center" vertical="center"/>
      <protection/>
    </xf>
    <xf numFmtId="0" fontId="14" fillId="0" borderId="17" xfId="71" applyFont="1" applyFill="1" applyBorder="1" applyAlignment="1">
      <alignment vertical="center"/>
      <protection/>
    </xf>
    <xf numFmtId="0" fontId="5" fillId="0" borderId="41" xfId="71" applyFont="1" applyFill="1" applyBorder="1" applyAlignment="1">
      <alignment vertical="center"/>
      <protection/>
    </xf>
    <xf numFmtId="3" fontId="5" fillId="0" borderId="43" xfId="71" applyNumberFormat="1" applyFont="1" applyFill="1" applyBorder="1" applyAlignment="1">
      <alignment vertical="center"/>
      <protection/>
    </xf>
    <xf numFmtId="0" fontId="5" fillId="0" borderId="16" xfId="71" applyFill="1" applyBorder="1" applyAlignment="1">
      <alignment vertical="center"/>
      <protection/>
    </xf>
    <xf numFmtId="0" fontId="0" fillId="0" borderId="41" xfId="71" applyFont="1" applyFill="1" applyBorder="1" applyAlignment="1">
      <alignment vertical="center"/>
      <protection/>
    </xf>
    <xf numFmtId="0" fontId="5" fillId="0" borderId="16" xfId="71" applyFont="1" applyFill="1" applyBorder="1" applyAlignment="1">
      <alignment horizontal="center" vertical="center"/>
      <protection/>
    </xf>
    <xf numFmtId="0" fontId="14" fillId="0" borderId="17" xfId="71" applyFont="1" applyFill="1" applyBorder="1" applyAlignment="1">
      <alignment vertical="center"/>
      <protection/>
    </xf>
    <xf numFmtId="0" fontId="5" fillId="0" borderId="44" xfId="71" applyFont="1" applyFill="1" applyBorder="1" applyAlignment="1">
      <alignment vertical="center"/>
      <protection/>
    </xf>
    <xf numFmtId="0" fontId="5" fillId="0" borderId="45" xfId="71" applyFont="1" applyFill="1" applyBorder="1" applyAlignment="1">
      <alignment vertical="center"/>
      <protection/>
    </xf>
    <xf numFmtId="0" fontId="0" fillId="0" borderId="46" xfId="71" applyFont="1" applyFill="1" applyBorder="1" applyAlignment="1">
      <alignment vertical="center"/>
      <protection/>
    </xf>
    <xf numFmtId="0" fontId="5" fillId="0" borderId="47" xfId="71" applyFont="1" applyFill="1" applyBorder="1" applyAlignment="1">
      <alignment vertical="center"/>
      <protection/>
    </xf>
    <xf numFmtId="0" fontId="5" fillId="0" borderId="48" xfId="71" applyFill="1" applyBorder="1" applyAlignment="1">
      <alignment horizontal="center" vertical="center"/>
      <protection/>
    </xf>
    <xf numFmtId="0" fontId="14" fillId="0" borderId="38" xfId="7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center" vertical="center"/>
      <protection/>
    </xf>
    <xf numFmtId="0" fontId="14" fillId="0" borderId="49" xfId="71" applyFont="1" applyFill="1" applyBorder="1" applyAlignment="1">
      <alignment vertical="center"/>
      <protection/>
    </xf>
    <xf numFmtId="3" fontId="5" fillId="0" borderId="50" xfId="71" applyNumberFormat="1" applyFont="1" applyFill="1" applyBorder="1" applyAlignment="1">
      <alignment vertical="center"/>
      <protection/>
    </xf>
    <xf numFmtId="3" fontId="5" fillId="0" borderId="51" xfId="71" applyNumberFormat="1" applyFont="1" applyFill="1" applyBorder="1" applyAlignment="1">
      <alignment vertical="center"/>
      <protection/>
    </xf>
    <xf numFmtId="0" fontId="5" fillId="0" borderId="35" xfId="71" applyFill="1" applyBorder="1" applyAlignment="1">
      <alignment vertical="center"/>
      <protection/>
    </xf>
    <xf numFmtId="0" fontId="5" fillId="0" borderId="36" xfId="71" applyFont="1" applyFill="1" applyBorder="1" applyAlignment="1">
      <alignment vertical="center"/>
      <protection/>
    </xf>
    <xf numFmtId="0" fontId="14" fillId="0" borderId="52" xfId="71" applyFont="1" applyFill="1" applyBorder="1" applyAlignment="1">
      <alignment vertical="center"/>
      <protection/>
    </xf>
    <xf numFmtId="0" fontId="0" fillId="0" borderId="52" xfId="71" applyFont="1" applyFill="1" applyBorder="1" applyAlignment="1">
      <alignment vertical="center"/>
      <protection/>
    </xf>
    <xf numFmtId="0" fontId="0" fillId="0" borderId="40" xfId="71" applyFont="1" applyFill="1" applyBorder="1" applyAlignment="1">
      <alignment vertical="center"/>
      <protection/>
    </xf>
    <xf numFmtId="0" fontId="14" fillId="0" borderId="53" xfId="71" applyFont="1" applyFill="1" applyBorder="1" applyAlignment="1">
      <alignment vertical="center"/>
      <protection/>
    </xf>
    <xf numFmtId="3" fontId="5" fillId="0" borderId="43" xfId="71" applyNumberFormat="1" applyFont="1" applyFill="1" applyBorder="1" applyAlignment="1">
      <alignment horizontal="right" vertical="center"/>
      <protection/>
    </xf>
    <xf numFmtId="0" fontId="5" fillId="0" borderId="54" xfId="71" applyFill="1" applyBorder="1" applyAlignment="1">
      <alignment vertical="center"/>
      <protection/>
    </xf>
    <xf numFmtId="0" fontId="0" fillId="0" borderId="55" xfId="71" applyFont="1" applyFill="1" applyBorder="1" applyAlignment="1">
      <alignment vertical="center"/>
      <protection/>
    </xf>
    <xf numFmtId="0" fontId="5" fillId="0" borderId="56" xfId="71" applyFill="1" applyBorder="1" applyAlignment="1">
      <alignment horizontal="center" vertical="center"/>
      <protection/>
    </xf>
    <xf numFmtId="0" fontId="14" fillId="0" borderId="57" xfId="71" applyFont="1" applyFill="1" applyBorder="1" applyAlignment="1">
      <alignment vertical="center"/>
      <protection/>
    </xf>
    <xf numFmtId="0" fontId="5" fillId="0" borderId="58" xfId="71" applyFill="1" applyBorder="1" applyAlignment="1">
      <alignment horizontal="center" vertical="center"/>
      <protection/>
    </xf>
    <xf numFmtId="0" fontId="14" fillId="0" borderId="59" xfId="71" applyFont="1" applyFill="1" applyBorder="1" applyAlignment="1">
      <alignment vertical="center"/>
      <protection/>
    </xf>
    <xf numFmtId="3" fontId="5" fillId="0" borderId="60" xfId="71" applyNumberFormat="1" applyFont="1" applyFill="1" applyBorder="1" applyAlignment="1">
      <alignment horizontal="right" vertical="center"/>
      <protection/>
    </xf>
    <xf numFmtId="3" fontId="5" fillId="0" borderId="49" xfId="71" applyNumberFormat="1" applyFont="1" applyFill="1" applyBorder="1" applyAlignment="1">
      <alignment vertical="center"/>
      <protection/>
    </xf>
    <xf numFmtId="0" fontId="7" fillId="0" borderId="25" xfId="71" applyFont="1" applyFill="1" applyBorder="1" applyAlignment="1">
      <alignment horizontal="center" vertical="center"/>
      <protection/>
    </xf>
    <xf numFmtId="0" fontId="7" fillId="0" borderId="32" xfId="71" applyFont="1" applyFill="1" applyBorder="1" applyAlignment="1">
      <alignment vertical="center"/>
      <protection/>
    </xf>
    <xf numFmtId="0" fontId="16" fillId="0" borderId="28" xfId="71" applyFont="1" applyFill="1" applyBorder="1" applyAlignment="1">
      <alignment vertical="center"/>
      <protection/>
    </xf>
    <xf numFmtId="0" fontId="5" fillId="0" borderId="32" xfId="71" applyFont="1" applyFill="1" applyBorder="1" applyAlignment="1">
      <alignment vertical="center"/>
      <protection/>
    </xf>
    <xf numFmtId="3" fontId="7" fillId="0" borderId="25" xfId="71" applyNumberFormat="1" applyFont="1" applyFill="1" applyBorder="1" applyAlignment="1">
      <alignment horizontal="right" vertical="center"/>
      <protection/>
    </xf>
    <xf numFmtId="0" fontId="5" fillId="0" borderId="40" xfId="71" applyFill="1" applyBorder="1" applyAlignment="1">
      <alignment vertical="center"/>
      <protection/>
    </xf>
    <xf numFmtId="0" fontId="17" fillId="0" borderId="0" xfId="70" applyFont="1" applyAlignment="1">
      <alignment vertical="center"/>
      <protection/>
    </xf>
    <xf numFmtId="0" fontId="5" fillId="0" borderId="54" xfId="71" applyFont="1" applyFill="1" applyBorder="1" applyAlignment="1">
      <alignment vertical="center"/>
      <protection/>
    </xf>
    <xf numFmtId="0" fontId="5" fillId="0" borderId="55" xfId="71" applyFont="1" applyFill="1" applyBorder="1" applyAlignment="1">
      <alignment vertical="center"/>
      <protection/>
    </xf>
    <xf numFmtId="0" fontId="7" fillId="0" borderId="61" xfId="71" applyFont="1" applyFill="1" applyBorder="1" applyAlignment="1">
      <alignment horizontal="center" vertical="center"/>
      <protection/>
    </xf>
    <xf numFmtId="0" fontId="14" fillId="0" borderId="62" xfId="71" applyFont="1" applyFill="1" applyBorder="1" applyAlignment="1">
      <alignment vertical="center"/>
      <protection/>
    </xf>
    <xf numFmtId="0" fontId="5" fillId="0" borderId="63" xfId="71" applyFont="1" applyFill="1" applyBorder="1" applyAlignment="1">
      <alignment vertical="center"/>
      <protection/>
    </xf>
    <xf numFmtId="0" fontId="5" fillId="0" borderId="27" xfId="71" applyFont="1" applyFill="1" applyBorder="1" applyAlignment="1">
      <alignment horizontal="center" vertical="center"/>
      <protection/>
    </xf>
    <xf numFmtId="0" fontId="14" fillId="0" borderId="64" xfId="71" applyFont="1" applyFill="1" applyBorder="1" applyAlignment="1">
      <alignment vertical="center"/>
      <protection/>
    </xf>
    <xf numFmtId="0" fontId="5" fillId="0" borderId="53" xfId="71" applyFill="1" applyBorder="1" applyAlignment="1">
      <alignment vertical="center"/>
      <protection/>
    </xf>
    <xf numFmtId="0" fontId="5" fillId="0" borderId="65" xfId="71" applyFont="1" applyFill="1" applyBorder="1" applyAlignment="1">
      <alignment vertical="center"/>
      <protection/>
    </xf>
    <xf numFmtId="3" fontId="5" fillId="0" borderId="39" xfId="71" applyNumberFormat="1" applyFont="1" applyFill="1" applyBorder="1" applyAlignment="1">
      <alignment horizontal="right" vertical="center"/>
      <protection/>
    </xf>
    <xf numFmtId="0" fontId="0" fillId="0" borderId="36" xfId="71" applyFont="1" applyFill="1" applyBorder="1" applyAlignment="1">
      <alignment vertical="center"/>
      <protection/>
    </xf>
    <xf numFmtId="0" fontId="5" fillId="0" borderId="52" xfId="71" applyFont="1" applyFill="1" applyBorder="1" applyAlignment="1">
      <alignment vertical="center"/>
      <protection/>
    </xf>
    <xf numFmtId="0" fontId="5" fillId="0" borderId="53" xfId="71" applyFont="1" applyFill="1" applyBorder="1" applyAlignment="1">
      <alignment vertical="center"/>
      <protection/>
    </xf>
    <xf numFmtId="0" fontId="0" fillId="0" borderId="16" xfId="71" applyFont="1" applyFill="1" applyBorder="1" applyAlignment="1">
      <alignment horizontal="center" vertical="center"/>
      <protection/>
    </xf>
    <xf numFmtId="3" fontId="5" fillId="0" borderId="66" xfId="71" applyNumberFormat="1" applyFont="1" applyFill="1" applyBorder="1" applyAlignment="1">
      <alignment horizontal="right" vertical="center"/>
      <protection/>
    </xf>
    <xf numFmtId="0" fontId="5" fillId="0" borderId="63" xfId="71" applyFill="1" applyBorder="1" applyAlignment="1">
      <alignment vertical="center"/>
      <protection/>
    </xf>
    <xf numFmtId="0" fontId="5" fillId="0" borderId="67" xfId="71" applyFont="1" applyFill="1" applyBorder="1" applyAlignment="1">
      <alignment vertical="center"/>
      <protection/>
    </xf>
    <xf numFmtId="0" fontId="5" fillId="0" borderId="0" xfId="71" applyFont="1" applyFill="1" applyAlignment="1">
      <alignment vertical="center"/>
      <protection/>
    </xf>
    <xf numFmtId="0" fontId="18" fillId="0" borderId="0" xfId="71" applyFont="1" applyFill="1" applyAlignment="1">
      <alignment vertical="center"/>
      <protection/>
    </xf>
    <xf numFmtId="0" fontId="5" fillId="0" borderId="0" xfId="46">
      <alignment/>
      <protection/>
    </xf>
    <xf numFmtId="0" fontId="5" fillId="0" borderId="0" xfId="46" applyBorder="1">
      <alignment/>
      <protection/>
    </xf>
    <xf numFmtId="0" fontId="6" fillId="0" borderId="0" xfId="46" applyFont="1" applyAlignment="1">
      <alignment horizontal="right"/>
      <protection/>
    </xf>
    <xf numFmtId="0" fontId="6" fillId="0" borderId="0" xfId="46" applyFont="1" applyAlignment="1">
      <alignment/>
      <protection/>
    </xf>
    <xf numFmtId="0" fontId="19" fillId="0" borderId="0" xfId="46" applyFont="1" applyAlignment="1">
      <alignment/>
      <protection/>
    </xf>
    <xf numFmtId="0" fontId="20" fillId="0" borderId="0" xfId="46" applyFont="1" applyAlignment="1">
      <alignment horizontal="right"/>
      <protection/>
    </xf>
    <xf numFmtId="0" fontId="10" fillId="0" borderId="68" xfId="46" applyFont="1" applyBorder="1">
      <alignment/>
      <protection/>
    </xf>
    <xf numFmtId="0" fontId="5" fillId="0" borderId="69" xfId="46" applyBorder="1">
      <alignment/>
      <protection/>
    </xf>
    <xf numFmtId="0" fontId="10" fillId="0" borderId="25" xfId="46" applyFont="1" applyBorder="1" applyAlignment="1">
      <alignment horizontal="center"/>
      <protection/>
    </xf>
    <xf numFmtId="0" fontId="5" fillId="0" borderId="38" xfId="46" applyBorder="1">
      <alignment/>
      <protection/>
    </xf>
    <xf numFmtId="0" fontId="5" fillId="0" borderId="49" xfId="46" applyBorder="1">
      <alignment/>
      <protection/>
    </xf>
    <xf numFmtId="3" fontId="21" fillId="0" borderId="68" xfId="46" applyNumberFormat="1" applyFont="1" applyFill="1" applyBorder="1" applyAlignment="1">
      <alignment horizontal="center"/>
      <protection/>
    </xf>
    <xf numFmtId="3" fontId="10" fillId="0" borderId="70" xfId="46" applyNumberFormat="1" applyFont="1" applyFill="1" applyBorder="1" applyAlignment="1">
      <alignment horizontal="center"/>
      <protection/>
    </xf>
    <xf numFmtId="3" fontId="10" fillId="0" borderId="71" xfId="46" applyNumberFormat="1" applyFont="1" applyFill="1" applyBorder="1" applyAlignment="1">
      <alignment horizontal="center"/>
      <protection/>
    </xf>
    <xf numFmtId="3" fontId="10" fillId="0" borderId="72" xfId="46" applyNumberFormat="1" applyFont="1" applyBorder="1" applyAlignment="1">
      <alignment horizontal="center"/>
      <protection/>
    </xf>
    <xf numFmtId="3" fontId="10" fillId="0" borderId="46" xfId="46" applyNumberFormat="1" applyFont="1" applyBorder="1" applyAlignment="1">
      <alignment horizontal="center"/>
      <protection/>
    </xf>
    <xf numFmtId="3" fontId="10" fillId="0" borderId="0" xfId="46" applyNumberFormat="1" applyFont="1" applyBorder="1" applyAlignment="1">
      <alignment horizontal="center"/>
      <protection/>
    </xf>
    <xf numFmtId="3" fontId="10" fillId="0" borderId="47" xfId="46" applyNumberFormat="1" applyFont="1" applyBorder="1" applyAlignment="1">
      <alignment horizontal="center"/>
      <protection/>
    </xf>
    <xf numFmtId="3" fontId="10" fillId="0" borderId="73" xfId="46" applyNumberFormat="1" applyFont="1" applyBorder="1" applyAlignment="1">
      <alignment horizontal="center"/>
      <protection/>
    </xf>
    <xf numFmtId="3" fontId="10" fillId="0" borderId="74" xfId="46" applyNumberFormat="1" applyFont="1" applyBorder="1" applyAlignment="1">
      <alignment horizontal="center"/>
      <protection/>
    </xf>
    <xf numFmtId="3" fontId="10" fillId="0" borderId="69" xfId="46" applyNumberFormat="1" applyFont="1" applyBorder="1" applyAlignment="1">
      <alignment horizontal="center"/>
      <protection/>
    </xf>
    <xf numFmtId="3" fontId="10" fillId="0" borderId="75" xfId="46" applyNumberFormat="1" applyFont="1" applyBorder="1" applyAlignment="1">
      <alignment horizontal="center"/>
      <protection/>
    </xf>
    <xf numFmtId="3" fontId="10" fillId="0" borderId="76" xfId="46" applyNumberFormat="1" applyFont="1" applyBorder="1" applyAlignment="1">
      <alignment horizontal="center"/>
      <protection/>
    </xf>
    <xf numFmtId="3" fontId="10" fillId="0" borderId="71" xfId="46" applyNumberFormat="1" applyFont="1" applyBorder="1" applyAlignment="1">
      <alignment horizontal="center"/>
      <protection/>
    </xf>
    <xf numFmtId="3" fontId="10" fillId="0" borderId="49" xfId="46" applyNumberFormat="1" applyFont="1" applyBorder="1" applyAlignment="1">
      <alignment horizontal="center"/>
      <protection/>
    </xf>
    <xf numFmtId="0" fontId="10" fillId="0" borderId="49" xfId="46" applyFont="1" applyBorder="1" applyAlignment="1">
      <alignment horizontal="center"/>
      <protection/>
    </xf>
    <xf numFmtId="0" fontId="10" fillId="0" borderId="61" xfId="46" applyFont="1" applyBorder="1">
      <alignment/>
      <protection/>
    </xf>
    <xf numFmtId="0" fontId="5" fillId="0" borderId="77" xfId="46" applyBorder="1">
      <alignment/>
      <protection/>
    </xf>
    <xf numFmtId="3" fontId="10" fillId="0" borderId="61" xfId="46" applyNumberFormat="1" applyFont="1" applyFill="1" applyBorder="1" applyAlignment="1">
      <alignment horizontal="center"/>
      <protection/>
    </xf>
    <xf numFmtId="3" fontId="10" fillId="0" borderId="78" xfId="46" applyNumberFormat="1" applyFont="1" applyFill="1" applyBorder="1" applyAlignment="1">
      <alignment horizontal="center"/>
      <protection/>
    </xf>
    <xf numFmtId="3" fontId="10" fillId="0" borderId="79" xfId="46" applyNumberFormat="1" applyFont="1" applyFill="1" applyBorder="1" applyAlignment="1">
      <alignment horizontal="center"/>
      <protection/>
    </xf>
    <xf numFmtId="3" fontId="10" fillId="0" borderId="80" xfId="46" applyNumberFormat="1" applyFont="1" applyBorder="1" applyAlignment="1">
      <alignment horizontal="center"/>
      <protection/>
    </xf>
    <xf numFmtId="3" fontId="10" fillId="0" borderId="81" xfId="46" applyNumberFormat="1" applyFont="1" applyBorder="1" applyAlignment="1">
      <alignment horizontal="center"/>
      <protection/>
    </xf>
    <xf numFmtId="3" fontId="10" fillId="0" borderId="78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3" fontId="10" fillId="0" borderId="77" xfId="46" applyNumberFormat="1" applyFont="1" applyBorder="1" applyAlignment="1">
      <alignment horizontal="center"/>
      <protection/>
    </xf>
    <xf numFmtId="3" fontId="10" fillId="0" borderId="82" xfId="46" applyNumberFormat="1" applyFont="1" applyBorder="1" applyAlignment="1">
      <alignment horizontal="center"/>
      <protection/>
    </xf>
    <xf numFmtId="0" fontId="10" fillId="0" borderId="83" xfId="46" applyFont="1" applyBorder="1">
      <alignment/>
      <protection/>
    </xf>
    <xf numFmtId="0" fontId="5" fillId="0" borderId="84" xfId="46" applyBorder="1">
      <alignment/>
      <protection/>
    </xf>
    <xf numFmtId="3" fontId="10" fillId="0" borderId="83" xfId="46" applyNumberFormat="1" applyFont="1" applyFill="1" applyBorder="1">
      <alignment/>
      <protection/>
    </xf>
    <xf numFmtId="3" fontId="10" fillId="0" borderId="85" xfId="46" applyNumberFormat="1" applyFont="1" applyFill="1" applyBorder="1">
      <alignment/>
      <protection/>
    </xf>
    <xf numFmtId="3" fontId="10" fillId="0" borderId="86" xfId="46" applyNumberFormat="1" applyFont="1" applyBorder="1">
      <alignment/>
      <protection/>
    </xf>
    <xf numFmtId="3" fontId="10" fillId="0" borderId="87" xfId="46" applyNumberFormat="1" applyFont="1" applyBorder="1">
      <alignment/>
      <protection/>
    </xf>
    <xf numFmtId="3" fontId="10" fillId="0" borderId="10" xfId="46" applyNumberFormat="1" applyFont="1" applyBorder="1">
      <alignment/>
      <protection/>
    </xf>
    <xf numFmtId="3" fontId="10" fillId="0" borderId="84" xfId="46" applyNumberFormat="1" applyFont="1" applyBorder="1">
      <alignment/>
      <protection/>
    </xf>
    <xf numFmtId="3" fontId="10" fillId="0" borderId="83" xfId="46" applyNumberFormat="1" applyFont="1" applyBorder="1">
      <alignment/>
      <protection/>
    </xf>
    <xf numFmtId="3" fontId="10" fillId="0" borderId="85" xfId="46" applyNumberFormat="1" applyFont="1" applyBorder="1">
      <alignment/>
      <protection/>
    </xf>
    <xf numFmtId="3" fontId="10" fillId="0" borderId="88" xfId="46" applyNumberFormat="1" applyFont="1" applyBorder="1">
      <alignment/>
      <protection/>
    </xf>
    <xf numFmtId="3" fontId="10" fillId="0" borderId="11" xfId="46" applyNumberFormat="1" applyFont="1" applyBorder="1">
      <alignment/>
      <protection/>
    </xf>
    <xf numFmtId="3" fontId="10" fillId="0" borderId="89" xfId="46" applyNumberFormat="1" applyFont="1" applyBorder="1">
      <alignment/>
      <protection/>
    </xf>
    <xf numFmtId="0" fontId="10" fillId="0" borderId="90" xfId="46" applyFont="1" applyBorder="1">
      <alignment/>
      <protection/>
    </xf>
    <xf numFmtId="0" fontId="5" fillId="0" borderId="91" xfId="46" applyBorder="1">
      <alignment/>
      <protection/>
    </xf>
    <xf numFmtId="3" fontId="10" fillId="0" borderId="92" xfId="46" applyNumberFormat="1" applyFont="1" applyFill="1" applyBorder="1">
      <alignment/>
      <protection/>
    </xf>
    <xf numFmtId="3" fontId="10" fillId="0" borderId="93" xfId="46" applyNumberFormat="1" applyFont="1" applyBorder="1">
      <alignment/>
      <protection/>
    </xf>
    <xf numFmtId="3" fontId="10" fillId="0" borderId="90" xfId="46" applyNumberFormat="1" applyFont="1" applyBorder="1">
      <alignment/>
      <protection/>
    </xf>
    <xf numFmtId="3" fontId="10" fillId="0" borderId="92" xfId="46" applyNumberFormat="1" applyFont="1" applyBorder="1">
      <alignment/>
      <protection/>
    </xf>
    <xf numFmtId="3" fontId="10" fillId="0" borderId="91" xfId="46" applyNumberFormat="1" applyFont="1" applyBorder="1">
      <alignment/>
      <protection/>
    </xf>
    <xf numFmtId="3" fontId="10" fillId="0" borderId="94" xfId="46" applyNumberFormat="1" applyFont="1" applyBorder="1">
      <alignment/>
      <protection/>
    </xf>
    <xf numFmtId="3" fontId="10" fillId="0" borderId="95" xfId="46" applyNumberFormat="1" applyFont="1" applyBorder="1">
      <alignment/>
      <protection/>
    </xf>
    <xf numFmtId="0" fontId="10" fillId="0" borderId="96" xfId="46" applyFont="1" applyBorder="1">
      <alignment/>
      <protection/>
    </xf>
    <xf numFmtId="0" fontId="5" fillId="0" borderId="97" xfId="46" applyBorder="1">
      <alignment/>
      <protection/>
    </xf>
    <xf numFmtId="0" fontId="10" fillId="0" borderId="98" xfId="46" applyFont="1" applyBorder="1">
      <alignment/>
      <protection/>
    </xf>
    <xf numFmtId="0" fontId="5" fillId="0" borderId="99" xfId="46" applyBorder="1">
      <alignment/>
      <protection/>
    </xf>
    <xf numFmtId="0" fontId="10" fillId="0" borderId="46" xfId="46" applyFont="1" applyBorder="1">
      <alignment/>
      <protection/>
    </xf>
    <xf numFmtId="0" fontId="5" fillId="0" borderId="73" xfId="46" applyBorder="1">
      <alignment/>
      <protection/>
    </xf>
    <xf numFmtId="0" fontId="10" fillId="0" borderId="100" xfId="46" applyFont="1" applyBorder="1">
      <alignment/>
      <protection/>
    </xf>
    <xf numFmtId="0" fontId="5" fillId="0" borderId="101" xfId="46" applyBorder="1">
      <alignment/>
      <protection/>
    </xf>
    <xf numFmtId="3" fontId="10" fillId="0" borderId="90" xfId="46" applyNumberFormat="1" applyFont="1" applyFill="1" applyBorder="1">
      <alignment/>
      <protection/>
    </xf>
    <xf numFmtId="0" fontId="10" fillId="0" borderId="38" xfId="46" applyFont="1" applyBorder="1">
      <alignment/>
      <protection/>
    </xf>
    <xf numFmtId="3" fontId="10" fillId="0" borderId="46" xfId="46" applyNumberFormat="1" applyFont="1" applyFill="1" applyBorder="1">
      <alignment/>
      <protection/>
    </xf>
    <xf numFmtId="3" fontId="10" fillId="0" borderId="79" xfId="46" applyNumberFormat="1" applyFont="1" applyFill="1" applyBorder="1">
      <alignment/>
      <protection/>
    </xf>
    <xf numFmtId="3" fontId="10" fillId="0" borderId="80" xfId="46" applyNumberFormat="1" applyFont="1" applyBorder="1">
      <alignment/>
      <protection/>
    </xf>
    <xf numFmtId="3" fontId="10" fillId="0" borderId="81" xfId="46" applyNumberFormat="1" applyFont="1" applyBorder="1">
      <alignment/>
      <protection/>
    </xf>
    <xf numFmtId="3" fontId="10" fillId="0" borderId="79" xfId="46" applyNumberFormat="1" applyFont="1" applyBorder="1">
      <alignment/>
      <protection/>
    </xf>
    <xf numFmtId="3" fontId="10" fillId="0" borderId="96" xfId="46" applyNumberFormat="1" applyFont="1" applyBorder="1">
      <alignment/>
      <protection/>
    </xf>
    <xf numFmtId="3" fontId="10" fillId="0" borderId="102" xfId="46" applyNumberFormat="1" applyFont="1" applyBorder="1">
      <alignment/>
      <protection/>
    </xf>
    <xf numFmtId="3" fontId="10" fillId="0" borderId="103" xfId="46" applyNumberFormat="1" applyFont="1" applyBorder="1">
      <alignment/>
      <protection/>
    </xf>
    <xf numFmtId="3" fontId="10" fillId="0" borderId="104" xfId="46" applyNumberFormat="1" applyFont="1" applyBorder="1">
      <alignment/>
      <protection/>
    </xf>
    <xf numFmtId="3" fontId="10" fillId="0" borderId="105" xfId="46" applyNumberFormat="1" applyFont="1" applyBorder="1">
      <alignment/>
      <protection/>
    </xf>
    <xf numFmtId="0" fontId="10" fillId="0" borderId="28" xfId="46" applyFont="1" applyBorder="1">
      <alignment/>
      <protection/>
    </xf>
    <xf numFmtId="0" fontId="5" fillId="0" borderId="33" xfId="46" applyBorder="1">
      <alignment/>
      <protection/>
    </xf>
    <xf numFmtId="3" fontId="10" fillId="0" borderId="26" xfId="46" applyNumberFormat="1" applyFont="1" applyFill="1" applyBorder="1">
      <alignment/>
      <protection/>
    </xf>
    <xf numFmtId="3" fontId="10" fillId="0" borderId="34" xfId="46" applyNumberFormat="1" applyFont="1" applyFill="1" applyBorder="1">
      <alignment/>
      <protection/>
    </xf>
    <xf numFmtId="3" fontId="10" fillId="0" borderId="27" xfId="46" applyNumberFormat="1" applyFont="1" applyBorder="1">
      <alignment/>
      <protection/>
    </xf>
    <xf numFmtId="3" fontId="10" fillId="0" borderId="26" xfId="46" applyNumberFormat="1" applyFont="1" applyBorder="1">
      <alignment/>
      <protection/>
    </xf>
    <xf numFmtId="3" fontId="10" fillId="0" borderId="34" xfId="46" applyNumberFormat="1" applyFont="1" applyBorder="1">
      <alignment/>
      <protection/>
    </xf>
    <xf numFmtId="3" fontId="10" fillId="0" borderId="106" xfId="46" applyNumberFormat="1" applyFont="1" applyBorder="1">
      <alignment/>
      <protection/>
    </xf>
    <xf numFmtId="3" fontId="10" fillId="0" borderId="78" xfId="46" applyNumberFormat="1" applyFont="1" applyBorder="1">
      <alignment/>
      <protection/>
    </xf>
    <xf numFmtId="3" fontId="10" fillId="0" borderId="25" xfId="46" applyNumberFormat="1" applyFont="1" applyBorder="1">
      <alignment/>
      <protection/>
    </xf>
    <xf numFmtId="3" fontId="10" fillId="0" borderId="0" xfId="46" applyNumberFormat="1" applyFont="1" applyBorder="1">
      <alignment/>
      <protection/>
    </xf>
    <xf numFmtId="3" fontId="10" fillId="0" borderId="0" xfId="46" applyNumberFormat="1" applyFont="1">
      <alignment/>
      <protection/>
    </xf>
    <xf numFmtId="0" fontId="10" fillId="0" borderId="0" xfId="46" applyFont="1">
      <alignment/>
      <protection/>
    </xf>
    <xf numFmtId="3" fontId="22" fillId="0" borderId="0" xfId="46" applyNumberFormat="1" applyFont="1" applyFill="1" applyBorder="1">
      <alignment/>
      <protection/>
    </xf>
    <xf numFmtId="0" fontId="5" fillId="0" borderId="0" xfId="46" applyFill="1">
      <alignment/>
      <protection/>
    </xf>
    <xf numFmtId="3" fontId="5" fillId="0" borderId="0" xfId="46" applyNumberFormat="1" applyBorder="1">
      <alignment/>
      <protection/>
    </xf>
    <xf numFmtId="0" fontId="8" fillId="0" borderId="0" xfId="58">
      <alignment/>
      <protection/>
    </xf>
    <xf numFmtId="3" fontId="8" fillId="0" borderId="0" xfId="58" applyNumberFormat="1" applyFill="1">
      <alignment/>
      <protection/>
    </xf>
    <xf numFmtId="3" fontId="23" fillId="0" borderId="0" xfId="58" applyNumberFormat="1" applyFont="1" applyFill="1" applyAlignment="1">
      <alignment horizontal="right"/>
      <protection/>
    </xf>
    <xf numFmtId="0" fontId="24" fillId="0" borderId="0" xfId="66" applyFont="1" applyBorder="1">
      <alignment/>
      <protection/>
    </xf>
    <xf numFmtId="0" fontId="5" fillId="0" borderId="0" xfId="66" applyBorder="1">
      <alignment/>
      <protection/>
    </xf>
    <xf numFmtId="3" fontId="25" fillId="0" borderId="107" xfId="58" applyNumberFormat="1" applyFont="1" applyFill="1" applyBorder="1" applyAlignment="1">
      <alignment horizontal="centerContinuous" vertical="center"/>
      <protection/>
    </xf>
    <xf numFmtId="3" fontId="25" fillId="0" borderId="108" xfId="58" applyNumberFormat="1" applyFont="1" applyFill="1" applyBorder="1" applyAlignment="1">
      <alignment horizontal="centerContinuous" vertical="center"/>
      <protection/>
    </xf>
    <xf numFmtId="3" fontId="25" fillId="0" borderId="105" xfId="58" applyNumberFormat="1" applyFont="1" applyFill="1" applyBorder="1" applyAlignment="1">
      <alignment horizontal="center" vertical="center"/>
      <protection/>
    </xf>
    <xf numFmtId="0" fontId="5" fillId="0" borderId="109" xfId="66" applyFont="1" applyBorder="1" applyAlignment="1">
      <alignment horizontal="left" indent="1"/>
      <protection/>
    </xf>
    <xf numFmtId="3" fontId="8" fillId="0" borderId="87" xfId="58" applyNumberFormat="1" applyFill="1" applyBorder="1" applyAlignment="1">
      <alignment horizontal="right" indent="1"/>
      <protection/>
    </xf>
    <xf numFmtId="3" fontId="8" fillId="0" borderId="110" xfId="58" applyNumberFormat="1" applyFill="1" applyBorder="1" applyAlignment="1">
      <alignment horizontal="right" indent="1"/>
      <protection/>
    </xf>
    <xf numFmtId="3" fontId="8" fillId="0" borderId="86" xfId="58" applyNumberFormat="1" applyFill="1" applyBorder="1" applyAlignment="1">
      <alignment horizontal="right" indent="1"/>
      <protection/>
    </xf>
    <xf numFmtId="0" fontId="5" fillId="0" borderId="91" xfId="66" applyFont="1" applyBorder="1" applyAlignment="1">
      <alignment horizontal="left" indent="1"/>
      <protection/>
    </xf>
    <xf numFmtId="3" fontId="8" fillId="0" borderId="83" xfId="58" applyNumberFormat="1" applyFill="1" applyBorder="1" applyAlignment="1">
      <alignment horizontal="right" indent="1"/>
      <protection/>
    </xf>
    <xf numFmtId="3" fontId="8" fillId="0" borderId="93" xfId="58" applyNumberFormat="1" applyFill="1" applyBorder="1" applyAlignment="1">
      <alignment horizontal="right" indent="1"/>
      <protection/>
    </xf>
    <xf numFmtId="0" fontId="5" fillId="0" borderId="111" xfId="66" applyFont="1" applyBorder="1" applyAlignment="1">
      <alignment horizontal="left" indent="1"/>
      <protection/>
    </xf>
    <xf numFmtId="3" fontId="8" fillId="0" borderId="81" xfId="58" applyNumberFormat="1" applyFill="1" applyBorder="1" applyAlignment="1">
      <alignment horizontal="right" indent="1"/>
      <protection/>
    </xf>
    <xf numFmtId="3" fontId="8" fillId="0" borderId="105" xfId="58" applyNumberFormat="1" applyFill="1" applyBorder="1" applyAlignment="1">
      <alignment horizontal="right" indent="1"/>
      <protection/>
    </xf>
    <xf numFmtId="0" fontId="25" fillId="0" borderId="26" xfId="66" applyFont="1" applyBorder="1">
      <alignment/>
      <protection/>
    </xf>
    <xf numFmtId="0" fontId="25" fillId="0" borderId="27" xfId="66" applyFont="1" applyBorder="1">
      <alignment/>
      <protection/>
    </xf>
    <xf numFmtId="3" fontId="26" fillId="0" borderId="26" xfId="58" applyNumberFormat="1" applyFont="1" applyFill="1" applyBorder="1" applyAlignment="1">
      <alignment horizontal="right" indent="1"/>
      <protection/>
    </xf>
    <xf numFmtId="3" fontId="26" fillId="0" borderId="112" xfId="58" applyNumberFormat="1" applyFont="1" applyFill="1" applyBorder="1" applyAlignment="1">
      <alignment horizontal="right" indent="1"/>
      <protection/>
    </xf>
    <xf numFmtId="3" fontId="26" fillId="0" borderId="25" xfId="58" applyNumberFormat="1" applyFont="1" applyFill="1" applyBorder="1" applyAlignment="1">
      <alignment horizontal="right" indent="1"/>
      <protection/>
    </xf>
    <xf numFmtId="0" fontId="98" fillId="0" borderId="0" xfId="0" applyFont="1" applyAlignment="1">
      <alignment/>
    </xf>
    <xf numFmtId="0" fontId="0" fillId="0" borderId="0" xfId="0" applyFont="1" applyAlignment="1">
      <alignment/>
    </xf>
    <xf numFmtId="0" fontId="99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3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49" fontId="74" fillId="0" borderId="116" xfId="59" applyNumberFormat="1" applyFont="1" applyFill="1" applyBorder="1" applyAlignment="1" applyProtection="1">
      <alignment horizontal="left" vertical="center"/>
      <protection/>
    </xf>
    <xf numFmtId="49" fontId="75" fillId="0" borderId="117" xfId="59" applyNumberFormat="1" applyFont="1" applyFill="1" applyBorder="1" applyAlignment="1" applyProtection="1">
      <alignment horizontal="left" vertical="center"/>
      <protection/>
    </xf>
    <xf numFmtId="164" fontId="0" fillId="0" borderId="118" xfId="0" applyNumberFormat="1" applyFont="1" applyFill="1" applyBorder="1" applyAlignment="1">
      <alignment horizontal="right" vertical="center" indent="1"/>
    </xf>
    <xf numFmtId="165" fontId="0" fillId="0" borderId="13" xfId="0" applyNumberFormat="1" applyFont="1" applyFill="1" applyBorder="1" applyAlignment="1">
      <alignment horizontal="right" vertical="center" indent="1"/>
    </xf>
    <xf numFmtId="164" fontId="0" fillId="0" borderId="119" xfId="0" applyNumberFormat="1" applyFont="1" applyFill="1" applyBorder="1" applyAlignment="1">
      <alignment horizontal="right" indent="1"/>
    </xf>
    <xf numFmtId="164" fontId="0" fillId="0" borderId="120" xfId="0" applyNumberFormat="1" applyFont="1" applyFill="1" applyBorder="1" applyAlignment="1">
      <alignment horizontal="right" indent="1"/>
    </xf>
    <xf numFmtId="164" fontId="0" fillId="0" borderId="13" xfId="0" applyNumberFormat="1" applyFont="1" applyFill="1" applyBorder="1" applyAlignment="1">
      <alignment horizontal="right" vertical="center" indent="1"/>
    </xf>
    <xf numFmtId="164" fontId="0" fillId="0" borderId="119" xfId="0" applyNumberFormat="1" applyFont="1" applyFill="1" applyBorder="1" applyAlignment="1">
      <alignment horizontal="right" vertical="center" indent="1"/>
    </xf>
    <xf numFmtId="164" fontId="0" fillId="0" borderId="118" xfId="0" applyNumberFormat="1" applyFont="1" applyFill="1" applyBorder="1" applyAlignment="1">
      <alignment horizontal="right" indent="1"/>
    </xf>
    <xf numFmtId="164" fontId="0" fillId="0" borderId="121" xfId="0" applyNumberFormat="1" applyFont="1" applyFill="1" applyBorder="1" applyAlignment="1">
      <alignment horizontal="right" indent="1"/>
    </xf>
    <xf numFmtId="164" fontId="80" fillId="0" borderId="14" xfId="0" applyNumberFormat="1" applyFont="1" applyFill="1" applyBorder="1" applyAlignment="1">
      <alignment horizontal="right" indent="1"/>
    </xf>
    <xf numFmtId="49" fontId="74" fillId="0" borderId="122" xfId="59" applyNumberFormat="1" applyFont="1" applyFill="1" applyBorder="1" applyAlignment="1" applyProtection="1">
      <alignment horizontal="left" vertical="center"/>
      <protection/>
    </xf>
    <xf numFmtId="49" fontId="75" fillId="0" borderId="123" xfId="59" applyNumberFormat="1" applyFont="1" applyFill="1" applyBorder="1" applyAlignment="1" applyProtection="1">
      <alignment horizontal="left" vertical="center"/>
      <protection/>
    </xf>
    <xf numFmtId="164" fontId="0" fillId="0" borderId="124" xfId="0" applyNumberFormat="1" applyFont="1" applyFill="1" applyBorder="1" applyAlignment="1">
      <alignment horizontal="right" vertical="center" indent="1"/>
    </xf>
    <xf numFmtId="165" fontId="0" fillId="0" borderId="16" xfId="0" applyNumberFormat="1" applyFont="1" applyFill="1" applyBorder="1" applyAlignment="1">
      <alignment horizontal="right" vertical="center" indent="1"/>
    </xf>
    <xf numFmtId="164" fontId="0" fillId="0" borderId="123" xfId="0" applyNumberFormat="1" applyFont="1" applyFill="1" applyBorder="1" applyAlignment="1">
      <alignment horizontal="right" indent="1"/>
    </xf>
    <xf numFmtId="164" fontId="0" fillId="0" borderId="125" xfId="0" applyNumberFormat="1" applyFont="1" applyFill="1" applyBorder="1" applyAlignment="1">
      <alignment horizontal="right" indent="1"/>
    </xf>
    <xf numFmtId="164" fontId="0" fillId="0" borderId="16" xfId="0" applyNumberFormat="1" applyFont="1" applyFill="1" applyBorder="1" applyAlignment="1">
      <alignment horizontal="right" vertical="center" indent="1"/>
    </xf>
    <xf numFmtId="164" fontId="0" fillId="0" borderId="123" xfId="0" applyNumberFormat="1" applyFont="1" applyFill="1" applyBorder="1" applyAlignment="1">
      <alignment horizontal="right" vertical="center" indent="1"/>
    </xf>
    <xf numFmtId="164" fontId="0" fillId="0" borderId="124" xfId="0" applyNumberFormat="1" applyFont="1" applyFill="1" applyBorder="1" applyAlignment="1">
      <alignment horizontal="right" indent="1"/>
    </xf>
    <xf numFmtId="164" fontId="0" fillId="0" borderId="126" xfId="0" applyNumberFormat="1" applyFont="1" applyFill="1" applyBorder="1" applyAlignment="1">
      <alignment horizontal="right" indent="1"/>
    </xf>
    <xf numFmtId="164" fontId="80" fillId="0" borderId="17" xfId="0" applyNumberFormat="1" applyFont="1" applyFill="1" applyBorder="1" applyAlignment="1">
      <alignment horizontal="right" indent="1"/>
    </xf>
    <xf numFmtId="49" fontId="74" fillId="0" borderId="57" xfId="59" applyNumberFormat="1" applyFont="1" applyFill="1" applyBorder="1" applyAlignment="1" applyProtection="1">
      <alignment horizontal="left" vertical="center"/>
      <protection/>
    </xf>
    <xf numFmtId="49" fontId="75" fillId="0" borderId="127" xfId="59" applyNumberFormat="1" applyFont="1" applyFill="1" applyBorder="1" applyAlignment="1" applyProtection="1">
      <alignment horizontal="left" vertical="center"/>
      <protection/>
    </xf>
    <xf numFmtId="164" fontId="0" fillId="0" borderId="128" xfId="0" applyNumberFormat="1" applyFont="1" applyFill="1" applyBorder="1" applyAlignment="1">
      <alignment horizontal="right" vertical="center" indent="1"/>
    </xf>
    <xf numFmtId="165" fontId="0" fillId="0" borderId="58" xfId="0" applyNumberFormat="1" applyFont="1" applyFill="1" applyBorder="1" applyAlignment="1">
      <alignment horizontal="right" vertical="center" indent="1"/>
    </xf>
    <xf numFmtId="164" fontId="0" fillId="0" borderId="127" xfId="0" applyNumberFormat="1" applyFont="1" applyFill="1" applyBorder="1" applyAlignment="1">
      <alignment horizontal="right" indent="1"/>
    </xf>
    <xf numFmtId="164" fontId="0" fillId="0" borderId="129" xfId="0" applyNumberFormat="1" applyFont="1" applyFill="1" applyBorder="1" applyAlignment="1">
      <alignment horizontal="right" indent="1"/>
    </xf>
    <xf numFmtId="164" fontId="0" fillId="0" borderId="58" xfId="0" applyNumberFormat="1" applyFont="1" applyFill="1" applyBorder="1" applyAlignment="1">
      <alignment horizontal="right" vertical="center" indent="1"/>
    </xf>
    <xf numFmtId="164" fontId="0" fillId="0" borderId="127" xfId="0" applyNumberFormat="1" applyFont="1" applyFill="1" applyBorder="1" applyAlignment="1">
      <alignment horizontal="right" vertical="center" indent="1"/>
    </xf>
    <xf numFmtId="164" fontId="0" fillId="0" borderId="128" xfId="0" applyNumberFormat="1" applyFont="1" applyFill="1" applyBorder="1" applyAlignment="1">
      <alignment horizontal="right" indent="1"/>
    </xf>
    <xf numFmtId="164" fontId="0" fillId="0" borderId="62" xfId="0" applyNumberFormat="1" applyFont="1" applyFill="1" applyBorder="1" applyAlignment="1">
      <alignment horizontal="right" indent="1"/>
    </xf>
    <xf numFmtId="164" fontId="80" fillId="0" borderId="59" xfId="0" applyNumberFormat="1" applyFont="1" applyFill="1" applyBorder="1" applyAlignment="1">
      <alignment horizontal="right" indent="1"/>
    </xf>
    <xf numFmtId="164" fontId="0" fillId="0" borderId="130" xfId="0" applyNumberFormat="1" applyFont="1" applyFill="1" applyBorder="1" applyAlignment="1">
      <alignment horizontal="right" indent="1"/>
    </xf>
    <xf numFmtId="164" fontId="0" fillId="0" borderId="130" xfId="0" applyNumberFormat="1" applyFont="1" applyFill="1" applyBorder="1" applyAlignment="1">
      <alignment horizontal="right" vertical="center" indent="1"/>
    </xf>
    <xf numFmtId="164" fontId="0" fillId="0" borderId="131" xfId="0" applyNumberFormat="1" applyFont="1" applyFill="1" applyBorder="1" applyAlignment="1">
      <alignment horizontal="right" indent="1"/>
    </xf>
    <xf numFmtId="164" fontId="0" fillId="0" borderId="132" xfId="0" applyNumberFormat="1" applyFont="1" applyFill="1" applyBorder="1" applyAlignment="1">
      <alignment horizontal="right" indent="1"/>
    </xf>
    <xf numFmtId="164" fontId="80" fillId="0" borderId="20" xfId="0" applyNumberFormat="1" applyFont="1" applyFill="1" applyBorder="1" applyAlignment="1">
      <alignment horizontal="right" indent="1"/>
    </xf>
    <xf numFmtId="49" fontId="75" fillId="0" borderId="28" xfId="59" applyNumberFormat="1" applyFont="1" applyFill="1" applyBorder="1" applyAlignment="1" applyProtection="1">
      <alignment horizontal="left" vertical="center"/>
      <protection/>
    </xf>
    <xf numFmtId="49" fontId="75" fillId="0" borderId="133" xfId="59" applyNumberFormat="1" applyFont="1" applyFill="1" applyBorder="1" applyAlignment="1" applyProtection="1">
      <alignment horizontal="left" vertical="center"/>
      <protection/>
    </xf>
    <xf numFmtId="164" fontId="80" fillId="0" borderId="112" xfId="0" applyNumberFormat="1" applyFont="1" applyFill="1" applyBorder="1" applyAlignment="1">
      <alignment horizontal="right" vertical="center" indent="1"/>
    </xf>
    <xf numFmtId="165" fontId="80" fillId="0" borderId="34" xfId="0" applyNumberFormat="1" applyFont="1" applyFill="1" applyBorder="1" applyAlignment="1">
      <alignment horizontal="right" vertical="center" indent="1"/>
    </xf>
    <xf numFmtId="164" fontId="80" fillId="0" borderId="133" xfId="0" applyNumberFormat="1" applyFont="1" applyFill="1" applyBorder="1" applyAlignment="1">
      <alignment horizontal="right" indent="1"/>
    </xf>
    <xf numFmtId="164" fontId="80" fillId="0" borderId="134" xfId="0" applyNumberFormat="1" applyFont="1" applyFill="1" applyBorder="1" applyAlignment="1">
      <alignment horizontal="right" indent="1"/>
    </xf>
    <xf numFmtId="164" fontId="80" fillId="0" borderId="34" xfId="0" applyNumberFormat="1" applyFont="1" applyFill="1" applyBorder="1" applyAlignment="1">
      <alignment horizontal="right" vertical="center" indent="1"/>
    </xf>
    <xf numFmtId="164" fontId="80" fillId="0" borderId="135" xfId="0" applyNumberFormat="1" applyFont="1" applyFill="1" applyBorder="1" applyAlignment="1">
      <alignment horizontal="right" vertical="center" indent="1"/>
    </xf>
    <xf numFmtId="164" fontId="80" fillId="0" borderId="136" xfId="0" applyNumberFormat="1" applyFont="1" applyFill="1" applyBorder="1" applyAlignment="1">
      <alignment horizontal="right" indent="1"/>
    </xf>
    <xf numFmtId="164" fontId="80" fillId="0" borderId="31" xfId="0" applyNumberFormat="1" applyFont="1" applyFill="1" applyBorder="1" applyAlignment="1">
      <alignment horizontal="right" indent="1"/>
    </xf>
    <xf numFmtId="4" fontId="10" fillId="33" borderId="88" xfId="46" applyNumberFormat="1" applyFont="1" applyFill="1" applyBorder="1">
      <alignment/>
      <protection/>
    </xf>
    <xf numFmtId="4" fontId="10" fillId="33" borderId="137" xfId="46" applyNumberFormat="1" applyFont="1" applyFill="1" applyBorder="1">
      <alignment/>
      <protection/>
    </xf>
    <xf numFmtId="4" fontId="10" fillId="6" borderId="137" xfId="46" applyNumberFormat="1" applyFont="1" applyFill="1" applyBorder="1">
      <alignment/>
      <protection/>
    </xf>
    <xf numFmtId="4" fontId="10" fillId="6" borderId="88" xfId="46" applyNumberFormat="1" applyFont="1" applyFill="1" applyBorder="1">
      <alignment/>
      <protection/>
    </xf>
    <xf numFmtId="4" fontId="10" fillId="0" borderId="0" xfId="46" applyNumberFormat="1" applyFont="1" applyBorder="1">
      <alignment/>
      <protection/>
    </xf>
    <xf numFmtId="4" fontId="10" fillId="0" borderId="138" xfId="46" applyNumberFormat="1" applyFont="1" applyBorder="1" applyAlignment="1">
      <alignment horizontal="center"/>
      <protection/>
    </xf>
    <xf numFmtId="4" fontId="10" fillId="0" borderId="0" xfId="46" applyNumberFormat="1" applyFont="1" applyBorder="1" applyAlignment="1">
      <alignment horizontal="center"/>
      <protection/>
    </xf>
    <xf numFmtId="4" fontId="10" fillId="0" borderId="102" xfId="46" applyNumberFormat="1" applyFont="1" applyBorder="1" applyAlignment="1">
      <alignment horizontal="center"/>
      <protection/>
    </xf>
    <xf numFmtId="4" fontId="28" fillId="0" borderId="0" xfId="46" applyNumberFormat="1" applyFont="1" applyBorder="1">
      <alignment/>
      <protection/>
    </xf>
    <xf numFmtId="4" fontId="10" fillId="0" borderId="104" xfId="46" applyNumberFormat="1" applyFont="1" applyBorder="1" applyAlignment="1">
      <alignment horizontal="center"/>
      <protection/>
    </xf>
    <xf numFmtId="4" fontId="10" fillId="0" borderId="24" xfId="46" applyNumberFormat="1" applyFont="1" applyBorder="1" applyAlignment="1">
      <alignment horizontal="center"/>
      <protection/>
    </xf>
    <xf numFmtId="4" fontId="10" fillId="0" borderId="79" xfId="46" applyNumberFormat="1" applyFont="1" applyBorder="1" applyAlignment="1">
      <alignment horizontal="center"/>
      <protection/>
    </xf>
    <xf numFmtId="4" fontId="28" fillId="0" borderId="0" xfId="46" applyNumberFormat="1" applyFont="1" applyFill="1" applyBorder="1">
      <alignment/>
      <protection/>
    </xf>
    <xf numFmtId="0" fontId="10" fillId="0" borderId="0" xfId="46" applyFont="1" applyFill="1" applyBorder="1">
      <alignment/>
      <protection/>
    </xf>
    <xf numFmtId="0" fontId="5" fillId="0" borderId="0" xfId="46" applyFill="1" applyBorder="1">
      <alignment/>
      <protection/>
    </xf>
    <xf numFmtId="4" fontId="10" fillId="0" borderId="139" xfId="46" applyNumberFormat="1" applyFont="1" applyFill="1" applyBorder="1">
      <alignment/>
      <protection/>
    </xf>
    <xf numFmtId="4" fontId="10" fillId="0" borderId="85" xfId="46" applyNumberFormat="1" applyFont="1" applyFill="1" applyBorder="1">
      <alignment/>
      <protection/>
    </xf>
    <xf numFmtId="4" fontId="20" fillId="0" borderId="85" xfId="46" applyNumberFormat="1" applyFont="1" applyFill="1" applyBorder="1">
      <alignment/>
      <protection/>
    </xf>
    <xf numFmtId="4" fontId="10" fillId="0" borderId="85" xfId="46" applyNumberFormat="1" applyFont="1" applyFill="1" applyBorder="1" applyAlignment="1">
      <alignment horizontal="center"/>
      <protection/>
    </xf>
    <xf numFmtId="4" fontId="10" fillId="0" borderId="0" xfId="46" applyNumberFormat="1" applyFont="1" applyFill="1" applyAlignment="1">
      <alignment horizontal="center"/>
      <protection/>
    </xf>
    <xf numFmtId="14" fontId="22" fillId="0" borderId="0" xfId="46" applyNumberFormat="1" applyFont="1" applyFill="1" applyBorder="1">
      <alignment/>
      <protection/>
    </xf>
    <xf numFmtId="0" fontId="29" fillId="0" borderId="0" xfId="46" applyFont="1">
      <alignment/>
      <protection/>
    </xf>
    <xf numFmtId="4" fontId="10" fillId="0" borderId="94" xfId="46" applyNumberFormat="1" applyFont="1" applyFill="1" applyBorder="1">
      <alignment/>
      <protection/>
    </xf>
    <xf numFmtId="4" fontId="10" fillId="0" borderId="92" xfId="46" applyNumberFormat="1" applyFont="1" applyFill="1" applyBorder="1">
      <alignment/>
      <protection/>
    </xf>
    <xf numFmtId="4" fontId="20" fillId="0" borderId="92" xfId="46" applyNumberFormat="1" applyFont="1" applyFill="1" applyBorder="1">
      <alignment/>
      <protection/>
    </xf>
    <xf numFmtId="0" fontId="29" fillId="0" borderId="0" xfId="46" applyFont="1" applyFill="1" applyBorder="1">
      <alignment/>
      <protection/>
    </xf>
    <xf numFmtId="0" fontId="29" fillId="0" borderId="0" xfId="46" applyFont="1" applyFill="1">
      <alignment/>
      <protection/>
    </xf>
    <xf numFmtId="4" fontId="10" fillId="34" borderId="92" xfId="46" applyNumberFormat="1" applyFont="1" applyFill="1" applyBorder="1">
      <alignment/>
      <protection/>
    </xf>
    <xf numFmtId="4" fontId="10" fillId="34" borderId="85" xfId="46" applyNumberFormat="1" applyFont="1" applyFill="1" applyBorder="1">
      <alignment/>
      <protection/>
    </xf>
    <xf numFmtId="4" fontId="28" fillId="0" borderId="0" xfId="46" applyNumberFormat="1" applyFont="1" applyFill="1" applyBorder="1">
      <alignment/>
      <protection/>
    </xf>
    <xf numFmtId="4" fontId="10" fillId="0" borderId="138" xfId="46" applyNumberFormat="1" applyFont="1" applyFill="1" applyBorder="1">
      <alignment/>
      <protection/>
    </xf>
    <xf numFmtId="4" fontId="10" fillId="0" borderId="102" xfId="46" applyNumberFormat="1" applyFont="1" applyFill="1" applyBorder="1">
      <alignment/>
      <protection/>
    </xf>
    <xf numFmtId="4" fontId="20" fillId="0" borderId="102" xfId="46" applyNumberFormat="1" applyFont="1" applyFill="1" applyBorder="1">
      <alignment/>
      <protection/>
    </xf>
    <xf numFmtId="4" fontId="10" fillId="0" borderId="47" xfId="46" applyNumberFormat="1" applyFont="1" applyFill="1" applyBorder="1">
      <alignment/>
      <protection/>
    </xf>
    <xf numFmtId="4" fontId="10" fillId="0" borderId="112" xfId="46" applyNumberFormat="1" applyFont="1" applyFill="1" applyBorder="1">
      <alignment/>
      <protection/>
    </xf>
    <xf numFmtId="4" fontId="10" fillId="0" borderId="34" xfId="46" applyNumberFormat="1" applyFont="1" applyFill="1" applyBorder="1">
      <alignment/>
      <protection/>
    </xf>
    <xf numFmtId="4" fontId="20" fillId="0" borderId="34" xfId="46" applyNumberFormat="1" applyFont="1" applyFill="1" applyBorder="1">
      <alignment/>
      <protection/>
    </xf>
    <xf numFmtId="4" fontId="10" fillId="0" borderId="34" xfId="46" applyNumberFormat="1" applyFont="1" applyFill="1" applyBorder="1">
      <alignment/>
      <protection/>
    </xf>
    <xf numFmtId="4" fontId="10" fillId="35" borderId="34" xfId="46" applyNumberFormat="1" applyFont="1" applyFill="1" applyBorder="1">
      <alignment/>
      <protection/>
    </xf>
    <xf numFmtId="4" fontId="10" fillId="4" borderId="34" xfId="46" applyNumberFormat="1" applyFont="1" applyFill="1" applyBorder="1">
      <alignment/>
      <protection/>
    </xf>
    <xf numFmtId="4" fontId="20" fillId="4" borderId="34" xfId="46" applyNumberFormat="1" applyFont="1" applyFill="1" applyBorder="1">
      <alignment/>
      <protection/>
    </xf>
    <xf numFmtId="4" fontId="10" fillId="5" borderId="34" xfId="46" applyNumberFormat="1" applyFont="1" applyFill="1" applyBorder="1">
      <alignment/>
      <protection/>
    </xf>
    <xf numFmtId="4" fontId="10" fillId="16" borderId="34" xfId="46" applyNumberFormat="1" applyFont="1" applyFill="1" applyBorder="1">
      <alignment/>
      <protection/>
    </xf>
    <xf numFmtId="4" fontId="10" fillId="14" borderId="34" xfId="46" applyNumberFormat="1" applyFont="1" applyFill="1" applyBorder="1">
      <alignment/>
      <protection/>
    </xf>
    <xf numFmtId="4" fontId="10" fillId="6" borderId="34" xfId="46" applyNumberFormat="1" applyFont="1" applyFill="1" applyBorder="1">
      <alignment/>
      <protection/>
    </xf>
    <xf numFmtId="4" fontId="10" fillId="12" borderId="34" xfId="46" applyNumberFormat="1" applyFont="1" applyFill="1" applyBorder="1">
      <alignment/>
      <protection/>
    </xf>
    <xf numFmtId="4" fontId="10" fillId="7" borderId="34" xfId="46" applyNumberFormat="1" applyFont="1" applyFill="1" applyBorder="1">
      <alignment/>
      <protection/>
    </xf>
    <xf numFmtId="4" fontId="20" fillId="0" borderId="27" xfId="46" applyNumberFormat="1" applyFont="1" applyFill="1" applyBorder="1">
      <alignment/>
      <protection/>
    </xf>
    <xf numFmtId="4" fontId="5" fillId="0" borderId="0" xfId="46" applyNumberFormat="1">
      <alignment/>
      <protection/>
    </xf>
    <xf numFmtId="4" fontId="100" fillId="0" borderId="0" xfId="46" applyNumberFormat="1" applyFont="1">
      <alignment/>
      <protection/>
    </xf>
    <xf numFmtId="4" fontId="100" fillId="0" borderId="0" xfId="46" applyNumberFormat="1" applyFont="1">
      <alignment/>
      <protection/>
    </xf>
    <xf numFmtId="4" fontId="5" fillId="0" borderId="0" xfId="46" applyNumberFormat="1" applyFont="1">
      <alignment/>
      <protection/>
    </xf>
    <xf numFmtId="4" fontId="10" fillId="0" borderId="0" xfId="46" applyNumberFormat="1" applyFont="1" applyFill="1" applyBorder="1">
      <alignment/>
      <protection/>
    </xf>
    <xf numFmtId="0" fontId="5" fillId="0" borderId="0" xfId="46" applyAlignment="1">
      <alignment wrapText="1"/>
      <protection/>
    </xf>
    <xf numFmtId="4" fontId="14" fillId="0" borderId="0" xfId="46" applyNumberFormat="1" applyFont="1">
      <alignment/>
      <protection/>
    </xf>
    <xf numFmtId="4" fontId="10" fillId="0" borderId="0" xfId="46" applyNumberFormat="1" applyFont="1">
      <alignment/>
      <protection/>
    </xf>
    <xf numFmtId="4" fontId="10" fillId="0" borderId="0" xfId="46" applyNumberFormat="1" applyFont="1" applyBorder="1">
      <alignment/>
      <protection/>
    </xf>
    <xf numFmtId="4" fontId="10" fillId="34" borderId="0" xfId="46" applyNumberFormat="1" applyFont="1" applyFill="1" applyAlignment="1">
      <alignment horizontal="center" vertical="center" wrapText="1"/>
      <protection/>
    </xf>
    <xf numFmtId="4" fontId="10" fillId="34" borderId="0" xfId="46" applyNumberFormat="1" applyFont="1" applyFill="1">
      <alignment/>
      <protection/>
    </xf>
    <xf numFmtId="4" fontId="5" fillId="34" borderId="0" xfId="46" applyNumberFormat="1" applyFill="1">
      <alignment/>
      <protection/>
    </xf>
    <xf numFmtId="4" fontId="22" fillId="34" borderId="0" xfId="46" applyNumberFormat="1" applyFont="1" applyFill="1" applyBorder="1">
      <alignment/>
      <protection/>
    </xf>
    <xf numFmtId="4" fontId="10" fillId="0" borderId="0" xfId="46" applyNumberFormat="1" applyFont="1" applyFill="1">
      <alignment/>
      <protection/>
    </xf>
    <xf numFmtId="0" fontId="10" fillId="0" borderId="0" xfId="46" applyFont="1" applyFill="1">
      <alignment/>
      <protection/>
    </xf>
    <xf numFmtId="0" fontId="4" fillId="0" borderId="0" xfId="68" applyFont="1" applyAlignment="1">
      <alignment vertical="center"/>
      <protection/>
    </xf>
    <xf numFmtId="0" fontId="32" fillId="0" borderId="0" xfId="68" applyFont="1" applyAlignment="1">
      <alignment vertical="center"/>
      <protection/>
    </xf>
    <xf numFmtId="3" fontId="32" fillId="0" borderId="0" xfId="68" applyNumberFormat="1" applyFont="1" applyAlignment="1">
      <alignment vertical="center"/>
      <protection/>
    </xf>
    <xf numFmtId="10" fontId="32" fillId="0" borderId="0" xfId="68" applyNumberFormat="1" applyFont="1" applyAlignment="1">
      <alignment vertical="center"/>
      <protection/>
    </xf>
    <xf numFmtId="0" fontId="34" fillId="0" borderId="0" xfId="68" applyFont="1" applyAlignment="1">
      <alignment vertical="center"/>
      <protection/>
    </xf>
    <xf numFmtId="0" fontId="35" fillId="0" borderId="0" xfId="68" applyFont="1" applyAlignment="1">
      <alignment horizontal="center" vertical="center"/>
      <protection/>
    </xf>
    <xf numFmtId="0" fontId="32" fillId="0" borderId="0" xfId="56" applyFont="1" applyAlignment="1">
      <alignment vertical="center"/>
      <protection/>
    </xf>
    <xf numFmtId="0" fontId="32" fillId="0" borderId="0" xfId="68" applyFont="1" applyAlignment="1">
      <alignment horizontal="center" vertical="center" wrapText="1"/>
      <protection/>
    </xf>
    <xf numFmtId="3" fontId="32" fillId="0" borderId="0" xfId="68" applyNumberFormat="1" applyFont="1" applyBorder="1" applyAlignment="1">
      <alignment horizontal="center" vertical="center" wrapText="1"/>
      <protection/>
    </xf>
    <xf numFmtId="0" fontId="4" fillId="0" borderId="0" xfId="68" applyFont="1" applyAlignment="1">
      <alignment horizontal="center" vertical="center" wrapText="1"/>
      <protection/>
    </xf>
    <xf numFmtId="3" fontId="32" fillId="0" borderId="0" xfId="68" applyNumberFormat="1" applyFont="1" applyAlignment="1">
      <alignment horizontal="center" vertical="center" wrapText="1"/>
      <protection/>
    </xf>
    <xf numFmtId="0" fontId="35" fillId="0" borderId="0" xfId="68" applyFont="1" applyAlignment="1">
      <alignment horizontal="center" vertical="center" wrapText="1"/>
      <protection/>
    </xf>
    <xf numFmtId="0" fontId="36" fillId="0" borderId="0" xfId="68" applyFont="1" applyAlignment="1">
      <alignment horizontal="center" vertical="center" wrapText="1"/>
      <protection/>
    </xf>
    <xf numFmtId="0" fontId="35" fillId="0" borderId="87" xfId="68" applyFont="1" applyBorder="1" applyAlignment="1">
      <alignment horizontal="center" vertical="center"/>
      <protection/>
    </xf>
    <xf numFmtId="0" fontId="35" fillId="0" borderId="11" xfId="68" applyFont="1" applyBorder="1" applyAlignment="1">
      <alignment horizontal="center" vertical="center"/>
      <protection/>
    </xf>
    <xf numFmtId="0" fontId="35" fillId="0" borderId="137" xfId="68" applyFont="1" applyBorder="1" applyAlignment="1">
      <alignment horizontal="center" vertical="center"/>
      <protection/>
    </xf>
    <xf numFmtId="0" fontId="35" fillId="0" borderId="10" xfId="68" applyFont="1" applyBorder="1" applyAlignment="1">
      <alignment horizontal="center" vertical="center"/>
      <protection/>
    </xf>
    <xf numFmtId="0" fontId="35" fillId="0" borderId="109" xfId="68" applyFont="1" applyBorder="1" applyAlignment="1">
      <alignment horizontal="center" vertical="center"/>
      <protection/>
    </xf>
    <xf numFmtId="3" fontId="35" fillId="0" borderId="0" xfId="68" applyNumberFormat="1" applyFont="1" applyAlignment="1">
      <alignment horizontal="center" vertical="center"/>
      <protection/>
    </xf>
    <xf numFmtId="0" fontId="36" fillId="0" borderId="0" xfId="68" applyFont="1" applyAlignment="1">
      <alignment horizontal="center" vertical="center"/>
      <protection/>
    </xf>
    <xf numFmtId="0" fontId="37" fillId="0" borderId="100" xfId="68" applyFont="1" applyBorder="1" applyAlignment="1">
      <alignment vertical="center"/>
      <protection/>
    </xf>
    <xf numFmtId="0" fontId="37" fillId="0" borderId="101" xfId="68" applyFont="1" applyBorder="1" applyAlignment="1">
      <alignment vertical="center"/>
      <protection/>
    </xf>
    <xf numFmtId="0" fontId="38" fillId="0" borderId="0" xfId="68" applyFont="1" applyBorder="1" applyAlignment="1">
      <alignment vertical="center"/>
      <protection/>
    </xf>
    <xf numFmtId="0" fontId="32" fillId="0" borderId="0" xfId="68" applyFont="1" applyBorder="1" applyAlignment="1">
      <alignment vertical="center"/>
      <protection/>
    </xf>
    <xf numFmtId="0" fontId="32" fillId="0" borderId="101" xfId="68" applyFont="1" applyBorder="1" applyAlignment="1">
      <alignment vertical="center"/>
      <protection/>
    </xf>
    <xf numFmtId="3" fontId="32" fillId="0" borderId="101" xfId="68" applyNumberFormat="1" applyFont="1" applyBorder="1" applyAlignment="1">
      <alignment vertical="center"/>
      <protection/>
    </xf>
    <xf numFmtId="3" fontId="37" fillId="0" borderId="101" xfId="68" applyNumberFormat="1" applyFont="1" applyBorder="1" applyAlignment="1">
      <alignment horizontal="center" vertical="center"/>
      <protection/>
    </xf>
    <xf numFmtId="0" fontId="37" fillId="0" borderId="61" xfId="68" applyFont="1" applyBorder="1" applyAlignment="1">
      <alignment vertical="center"/>
      <protection/>
    </xf>
    <xf numFmtId="0" fontId="37" fillId="0" borderId="24" xfId="68" applyFont="1" applyBorder="1" applyAlignment="1">
      <alignment vertical="center"/>
      <protection/>
    </xf>
    <xf numFmtId="0" fontId="39" fillId="0" borderId="0" xfId="68" applyFont="1" applyBorder="1" applyAlignment="1">
      <alignment vertical="center"/>
      <protection/>
    </xf>
    <xf numFmtId="0" fontId="32" fillId="0" borderId="24" xfId="68" applyFont="1" applyBorder="1" applyAlignment="1">
      <alignment vertical="center"/>
      <protection/>
    </xf>
    <xf numFmtId="3" fontId="32" fillId="0" borderId="24" xfId="68" applyNumberFormat="1" applyFont="1" applyBorder="1" applyAlignment="1">
      <alignment vertical="center"/>
      <protection/>
    </xf>
    <xf numFmtId="3" fontId="37" fillId="0" borderId="24" xfId="68" applyNumberFormat="1" applyFont="1" applyBorder="1" applyAlignment="1">
      <alignment horizontal="center" vertical="center"/>
      <protection/>
    </xf>
    <xf numFmtId="0" fontId="37" fillId="0" borderId="26" xfId="68" applyFont="1" applyBorder="1" applyAlignment="1">
      <alignment vertical="center"/>
      <protection/>
    </xf>
    <xf numFmtId="0" fontId="37" fillId="0" borderId="27" xfId="68" applyFont="1" applyBorder="1" applyAlignment="1">
      <alignment vertical="center"/>
      <protection/>
    </xf>
    <xf numFmtId="0" fontId="32" fillId="0" borderId="33" xfId="68" applyFont="1" applyBorder="1" applyAlignment="1">
      <alignment vertical="center"/>
      <protection/>
    </xf>
    <xf numFmtId="0" fontId="37" fillId="0" borderId="27" xfId="68" applyFont="1" applyBorder="1" applyAlignment="1">
      <alignment vertical="center" wrapText="1"/>
      <protection/>
    </xf>
    <xf numFmtId="0" fontId="32" fillId="0" borderId="33" xfId="68" applyFont="1" applyBorder="1" applyAlignment="1">
      <alignment vertical="center" wrapText="1"/>
      <protection/>
    </xf>
    <xf numFmtId="3" fontId="32" fillId="0" borderId="112" xfId="68" applyNumberFormat="1" applyFont="1" applyBorder="1" applyAlignment="1">
      <alignment vertical="center"/>
      <protection/>
    </xf>
    <xf numFmtId="3" fontId="32" fillId="0" borderId="34" xfId="68" applyNumberFormat="1" applyFont="1" applyBorder="1" applyAlignment="1">
      <alignment vertical="center"/>
      <protection/>
    </xf>
    <xf numFmtId="3" fontId="32" fillId="0" borderId="33" xfId="68" applyNumberFormat="1" applyFont="1" applyBorder="1" applyAlignment="1">
      <alignment vertical="center"/>
      <protection/>
    </xf>
    <xf numFmtId="0" fontId="37" fillId="0" borderId="140" xfId="68" applyFont="1" applyBorder="1" applyAlignment="1">
      <alignment vertical="center"/>
      <protection/>
    </xf>
    <xf numFmtId="0" fontId="37" fillId="0" borderId="141" xfId="68" applyFont="1" applyBorder="1" applyAlignment="1">
      <alignment vertical="center" wrapText="1"/>
      <protection/>
    </xf>
    <xf numFmtId="0" fontId="40" fillId="0" borderId="142" xfId="68" applyFont="1" applyBorder="1" applyAlignment="1">
      <alignment vertical="center"/>
      <protection/>
    </xf>
    <xf numFmtId="0" fontId="40" fillId="0" borderId="142" xfId="68" applyFont="1" applyBorder="1" applyAlignment="1">
      <alignment vertical="center" wrapText="1"/>
      <protection/>
    </xf>
    <xf numFmtId="3" fontId="40" fillId="0" borderId="143" xfId="68" applyNumberFormat="1" applyFont="1" applyBorder="1" applyAlignment="1">
      <alignment horizontal="center" vertical="center"/>
      <protection/>
    </xf>
    <xf numFmtId="3" fontId="40" fillId="0" borderId="144" xfId="68" applyNumberFormat="1" applyFont="1" applyBorder="1" applyAlignment="1">
      <alignment horizontal="center" vertical="center"/>
      <protection/>
    </xf>
    <xf numFmtId="0" fontId="37" fillId="0" borderId="145" xfId="68" applyFont="1" applyBorder="1" applyAlignment="1">
      <alignment vertical="center"/>
      <protection/>
    </xf>
    <xf numFmtId="0" fontId="37" fillId="0" borderId="146" xfId="68" applyFont="1" applyBorder="1" applyAlignment="1">
      <alignment vertical="center"/>
      <protection/>
    </xf>
    <xf numFmtId="0" fontId="32" fillId="0" borderId="146" xfId="68" applyFont="1" applyBorder="1" applyAlignment="1">
      <alignment vertical="center"/>
      <protection/>
    </xf>
    <xf numFmtId="3" fontId="32" fillId="0" borderId="146" xfId="68" applyNumberFormat="1" applyFont="1" applyBorder="1" applyAlignment="1">
      <alignment vertical="center"/>
      <protection/>
    </xf>
    <xf numFmtId="3" fontId="37" fillId="0" borderId="146" xfId="68" applyNumberFormat="1" applyFont="1" applyBorder="1" applyAlignment="1">
      <alignment horizontal="center" vertical="center"/>
      <protection/>
    </xf>
    <xf numFmtId="3" fontId="37" fillId="0" borderId="0" xfId="68" applyNumberFormat="1" applyFont="1" applyBorder="1" applyAlignment="1">
      <alignment horizontal="center" vertical="center"/>
      <protection/>
    </xf>
    <xf numFmtId="3" fontId="32" fillId="0" borderId="34" xfId="68" applyNumberFormat="1" applyFont="1" applyFill="1" applyBorder="1" applyAlignment="1">
      <alignment vertical="center"/>
      <protection/>
    </xf>
    <xf numFmtId="0" fontId="37" fillId="0" borderId="81" xfId="68" applyFont="1" applyBorder="1" applyAlignment="1">
      <alignment vertical="center"/>
      <protection/>
    </xf>
    <xf numFmtId="0" fontId="37" fillId="0" borderId="80" xfId="68" applyFont="1" applyBorder="1" applyAlignment="1">
      <alignment vertical="center"/>
      <protection/>
    </xf>
    <xf numFmtId="0" fontId="32" fillId="0" borderId="104" xfId="68" applyFont="1" applyBorder="1" applyAlignment="1">
      <alignment vertical="center"/>
      <protection/>
    </xf>
    <xf numFmtId="3" fontId="32" fillId="0" borderId="106" xfId="68" applyNumberFormat="1" applyFont="1" applyBorder="1" applyAlignment="1">
      <alignment vertical="center"/>
      <protection/>
    </xf>
    <xf numFmtId="0" fontId="32" fillId="0" borderId="112" xfId="68" applyFont="1" applyBorder="1" applyAlignment="1">
      <alignment vertical="center"/>
      <protection/>
    </xf>
    <xf numFmtId="0" fontId="37" fillId="0" borderId="81" xfId="68" applyFont="1" applyFill="1" applyBorder="1" applyAlignment="1">
      <alignment vertical="center"/>
      <protection/>
    </xf>
    <xf numFmtId="3" fontId="40" fillId="0" borderId="69" xfId="68" applyNumberFormat="1" applyFont="1" applyBorder="1" applyAlignment="1">
      <alignment horizontal="center" vertical="center"/>
      <protection/>
    </xf>
    <xf numFmtId="0" fontId="38" fillId="0" borderId="146" xfId="68" applyFont="1" applyBorder="1" applyAlignment="1">
      <alignment vertical="center"/>
      <protection/>
    </xf>
    <xf numFmtId="3" fontId="32" fillId="0" borderId="0" xfId="68" applyNumberFormat="1" applyFont="1" applyBorder="1" applyAlignment="1">
      <alignment vertical="center"/>
      <protection/>
    </xf>
    <xf numFmtId="0" fontId="32" fillId="0" borderId="26" xfId="68" applyFont="1" applyBorder="1" applyAlignment="1">
      <alignment vertical="center"/>
      <protection/>
    </xf>
    <xf numFmtId="0" fontId="32" fillId="0" borderId="106" xfId="68" applyFont="1" applyBorder="1" applyAlignment="1">
      <alignment vertical="center"/>
      <protection/>
    </xf>
    <xf numFmtId="0" fontId="37" fillId="0" borderId="0" xfId="68" applyFont="1" applyAlignment="1">
      <alignment vertical="center"/>
      <protection/>
    </xf>
    <xf numFmtId="3" fontId="37" fillId="0" borderId="0" xfId="68" applyNumberFormat="1" applyFont="1" applyAlignment="1">
      <alignment vertical="center"/>
      <protection/>
    </xf>
    <xf numFmtId="0" fontId="41" fillId="0" borderId="0" xfId="68" applyFont="1" applyAlignment="1">
      <alignment vertical="center"/>
      <protection/>
    </xf>
    <xf numFmtId="3" fontId="40" fillId="0" borderId="70" xfId="68" applyNumberFormat="1" applyFont="1" applyBorder="1" applyAlignment="1">
      <alignment horizontal="center" vertical="center"/>
      <protection/>
    </xf>
    <xf numFmtId="0" fontId="37" fillId="0" borderId="147" xfId="68" applyFont="1" applyBorder="1" applyAlignment="1">
      <alignment vertical="center"/>
      <protection/>
    </xf>
    <xf numFmtId="0" fontId="37" fillId="0" borderId="148" xfId="68" applyFont="1" applyBorder="1" applyAlignment="1">
      <alignment vertical="center"/>
      <protection/>
    </xf>
    <xf numFmtId="0" fontId="32" fillId="0" borderId="148" xfId="68" applyFont="1" applyBorder="1" applyAlignment="1">
      <alignment vertical="center"/>
      <protection/>
    </xf>
    <xf numFmtId="3" fontId="32" fillId="0" borderId="148" xfId="68" applyNumberFormat="1" applyFont="1" applyBorder="1" applyAlignment="1">
      <alignment vertical="center"/>
      <protection/>
    </xf>
    <xf numFmtId="3" fontId="37" fillId="0" borderId="148" xfId="68" applyNumberFormat="1" applyFont="1" applyBorder="1" applyAlignment="1">
      <alignment horizontal="center" vertical="center"/>
      <protection/>
    </xf>
    <xf numFmtId="0" fontId="37" fillId="0" borderId="90" xfId="68" applyFont="1" applyBorder="1" applyAlignment="1">
      <alignment vertical="center"/>
      <protection/>
    </xf>
    <xf numFmtId="0" fontId="37" fillId="0" borderId="93" xfId="68" applyFont="1" applyBorder="1" applyAlignment="1">
      <alignment vertical="center"/>
      <protection/>
    </xf>
    <xf numFmtId="0" fontId="37" fillId="0" borderId="149" xfId="68" applyFont="1" applyBorder="1" applyAlignment="1">
      <alignment vertical="center"/>
      <protection/>
    </xf>
    <xf numFmtId="0" fontId="37" fillId="0" borderId="150" xfId="68" applyFont="1" applyBorder="1" applyAlignment="1">
      <alignment vertical="center"/>
      <protection/>
    </xf>
    <xf numFmtId="3" fontId="32" fillId="0" borderId="88" xfId="68" applyNumberFormat="1" applyFont="1" applyBorder="1" applyAlignment="1">
      <alignment vertical="center"/>
      <protection/>
    </xf>
    <xf numFmtId="3" fontId="32" fillId="0" borderId="10" xfId="68" applyNumberFormat="1" applyFont="1" applyBorder="1" applyAlignment="1">
      <alignment vertical="center"/>
      <protection/>
    </xf>
    <xf numFmtId="0" fontId="37" fillId="0" borderId="53" xfId="68" applyFont="1" applyBorder="1" applyAlignment="1">
      <alignment vertical="center"/>
      <protection/>
    </xf>
    <xf numFmtId="0" fontId="37" fillId="0" borderId="124" xfId="68" applyFont="1" applyBorder="1" applyAlignment="1">
      <alignment vertical="center"/>
      <protection/>
    </xf>
    <xf numFmtId="0" fontId="37" fillId="0" borderId="151" xfId="68" applyFont="1" applyBorder="1" applyAlignment="1">
      <alignment vertical="center"/>
      <protection/>
    </xf>
    <xf numFmtId="0" fontId="37" fillId="0" borderId="99" xfId="68" applyFont="1" applyBorder="1" applyAlignment="1">
      <alignment vertical="center"/>
      <protection/>
    </xf>
    <xf numFmtId="3" fontId="32" fillId="0" borderId="94" xfId="68" applyNumberFormat="1" applyFont="1" applyBorder="1" applyAlignment="1">
      <alignment vertical="center"/>
      <protection/>
    </xf>
    <xf numFmtId="3" fontId="32" fillId="0" borderId="92" xfId="68" applyNumberFormat="1" applyFont="1" applyBorder="1" applyAlignment="1">
      <alignment vertical="center"/>
      <protection/>
    </xf>
    <xf numFmtId="0" fontId="37" fillId="0" borderId="46" xfId="68" applyFont="1" applyBorder="1" applyAlignment="1">
      <alignment vertical="center"/>
      <protection/>
    </xf>
    <xf numFmtId="0" fontId="37" fillId="0" borderId="122" xfId="68" applyFont="1" applyBorder="1" applyAlignment="1">
      <alignment vertical="center"/>
      <protection/>
    </xf>
    <xf numFmtId="0" fontId="37" fillId="0" borderId="152" xfId="68" applyFont="1" applyBorder="1" applyAlignment="1">
      <alignment vertical="center"/>
      <protection/>
    </xf>
    <xf numFmtId="0" fontId="37" fillId="0" borderId="131" xfId="68" applyFont="1" applyBorder="1" applyAlignment="1">
      <alignment vertical="center"/>
      <protection/>
    </xf>
    <xf numFmtId="3" fontId="32" fillId="0" borderId="138" xfId="68" applyNumberFormat="1" applyFont="1" applyBorder="1" applyAlignment="1">
      <alignment vertical="center"/>
      <protection/>
    </xf>
    <xf numFmtId="0" fontId="37" fillId="0" borderId="107" xfId="68" applyFont="1" applyBorder="1" applyAlignment="1">
      <alignment vertical="center"/>
      <protection/>
    </xf>
    <xf numFmtId="0" fontId="37" fillId="0" borderId="105" xfId="68" applyFont="1" applyBorder="1" applyAlignment="1">
      <alignment vertical="center"/>
      <protection/>
    </xf>
    <xf numFmtId="0" fontId="37" fillId="0" borderId="57" xfId="68" applyFont="1" applyBorder="1" applyAlignment="1">
      <alignment vertical="center"/>
      <protection/>
    </xf>
    <xf numFmtId="0" fontId="37" fillId="0" borderId="128" xfId="68" applyFont="1" applyBorder="1" applyAlignment="1">
      <alignment vertical="center"/>
      <protection/>
    </xf>
    <xf numFmtId="0" fontId="37" fillId="0" borderId="153" xfId="68" applyFont="1" applyBorder="1" applyAlignment="1">
      <alignment vertical="center"/>
      <protection/>
    </xf>
    <xf numFmtId="0" fontId="37" fillId="0" borderId="154" xfId="68" applyFont="1" applyBorder="1" applyAlignment="1">
      <alignment vertical="center"/>
      <protection/>
    </xf>
    <xf numFmtId="0" fontId="37" fillId="0" borderId="155" xfId="68" applyFont="1" applyBorder="1" applyAlignment="1">
      <alignment vertical="center"/>
      <protection/>
    </xf>
    <xf numFmtId="3" fontId="32" fillId="0" borderId="34" xfId="56" applyNumberFormat="1" applyFont="1" applyBorder="1" applyAlignment="1">
      <alignment vertical="center"/>
      <protection/>
    </xf>
    <xf numFmtId="0" fontId="37" fillId="0" borderId="87" xfId="68" applyFont="1" applyBorder="1" applyAlignment="1">
      <alignment vertical="center"/>
      <protection/>
    </xf>
    <xf numFmtId="0" fontId="37" fillId="0" borderId="11" xfId="68" applyFont="1" applyBorder="1" applyAlignment="1">
      <alignment vertical="center"/>
      <protection/>
    </xf>
    <xf numFmtId="0" fontId="37" fillId="0" borderId="69" xfId="68" applyFont="1" applyBorder="1" applyAlignment="1">
      <alignment vertical="center"/>
      <protection/>
    </xf>
    <xf numFmtId="0" fontId="37" fillId="0" borderId="0" xfId="68" applyFont="1" applyBorder="1" applyAlignment="1">
      <alignment vertical="center"/>
      <protection/>
    </xf>
    <xf numFmtId="3" fontId="32" fillId="0" borderId="139" xfId="68" applyNumberFormat="1" applyFont="1" applyBorder="1" applyAlignment="1">
      <alignment vertical="center"/>
      <protection/>
    </xf>
    <xf numFmtId="3" fontId="32" fillId="0" borderId="85" xfId="68" applyNumberFormat="1" applyFont="1" applyBorder="1" applyAlignment="1">
      <alignment vertical="center"/>
      <protection/>
    </xf>
    <xf numFmtId="3" fontId="32" fillId="0" borderId="139" xfId="68" applyNumberFormat="1" applyFont="1" applyFill="1" applyBorder="1" applyAlignment="1">
      <alignment vertical="center"/>
      <protection/>
    </xf>
    <xf numFmtId="3" fontId="32" fillId="0" borderId="85" xfId="68" applyNumberFormat="1" applyFont="1" applyFill="1" applyBorder="1" applyAlignment="1">
      <alignment vertical="center"/>
      <protection/>
    </xf>
    <xf numFmtId="3" fontId="32" fillId="0" borderId="92" xfId="68" applyNumberFormat="1" applyFont="1" applyFill="1" applyBorder="1" applyAlignment="1">
      <alignment vertical="center"/>
      <protection/>
    </xf>
    <xf numFmtId="0" fontId="37" fillId="0" borderId="94" xfId="68" applyFont="1" applyBorder="1" applyAlignment="1">
      <alignment vertical="center"/>
      <protection/>
    </xf>
    <xf numFmtId="0" fontId="37" fillId="0" borderId="23" xfId="68" applyFont="1" applyBorder="1" applyAlignment="1">
      <alignment vertical="center"/>
      <protection/>
    </xf>
    <xf numFmtId="3" fontId="32" fillId="0" borderId="82" xfId="68" applyNumberFormat="1" applyFont="1" applyBorder="1" applyAlignment="1">
      <alignment vertical="center"/>
      <protection/>
    </xf>
    <xf numFmtId="3" fontId="32" fillId="0" borderId="79" xfId="68" applyNumberFormat="1" applyFont="1" applyFill="1" applyBorder="1" applyAlignment="1">
      <alignment vertical="center"/>
      <protection/>
    </xf>
    <xf numFmtId="3" fontId="40" fillId="0" borderId="142" xfId="68" applyNumberFormat="1" applyFont="1" applyBorder="1" applyAlignment="1">
      <alignment horizontal="center" vertical="center"/>
      <protection/>
    </xf>
    <xf numFmtId="0" fontId="4" fillId="0" borderId="0" xfId="68" applyFont="1" applyBorder="1" applyAlignment="1">
      <alignment vertical="center"/>
      <protection/>
    </xf>
    <xf numFmtId="0" fontId="38" fillId="0" borderId="26" xfId="68" applyFont="1" applyBorder="1" applyAlignment="1">
      <alignment vertical="center"/>
      <protection/>
    </xf>
    <xf numFmtId="0" fontId="38" fillId="0" borderId="27" xfId="68" applyFont="1" applyBorder="1" applyAlignment="1">
      <alignment vertical="center"/>
      <protection/>
    </xf>
    <xf numFmtId="0" fontId="32" fillId="0" borderId="28" xfId="68" applyFont="1" applyBorder="1" applyAlignment="1">
      <alignment vertical="center"/>
      <protection/>
    </xf>
    <xf numFmtId="0" fontId="35" fillId="0" borderId="33" xfId="68" applyFont="1" applyBorder="1" applyAlignment="1">
      <alignment vertical="center"/>
      <protection/>
    </xf>
    <xf numFmtId="3" fontId="35" fillId="0" borderId="69" xfId="68" applyNumberFormat="1" applyFont="1" applyBorder="1" applyAlignment="1">
      <alignment vertical="center"/>
      <protection/>
    </xf>
    <xf numFmtId="3" fontId="35" fillId="0" borderId="70" xfId="68" applyNumberFormat="1" applyFont="1" applyBorder="1" applyAlignment="1">
      <alignment vertical="center"/>
      <protection/>
    </xf>
    <xf numFmtId="3" fontId="4" fillId="0" borderId="0" xfId="68" applyNumberFormat="1" applyFont="1" applyAlignment="1">
      <alignment vertical="center"/>
      <protection/>
    </xf>
    <xf numFmtId="3" fontId="42" fillId="0" borderId="26" xfId="68" applyNumberFormat="1" applyFont="1" applyBorder="1" applyAlignment="1">
      <alignment vertical="center"/>
      <protection/>
    </xf>
    <xf numFmtId="3" fontId="42" fillId="0" borderId="27" xfId="68" applyNumberFormat="1" applyFont="1" applyBorder="1" applyAlignment="1">
      <alignment vertical="center"/>
      <protection/>
    </xf>
    <xf numFmtId="0" fontId="43" fillId="0" borderId="112" xfId="68" applyFont="1" applyBorder="1" applyAlignment="1">
      <alignment vertical="center"/>
      <protection/>
    </xf>
    <xf numFmtId="3" fontId="45" fillId="0" borderId="33" xfId="68" applyNumberFormat="1" applyFont="1" applyBorder="1" applyAlignment="1">
      <alignment vertical="center"/>
      <protection/>
    </xf>
    <xf numFmtId="0" fontId="45" fillId="0" borderId="24" xfId="68" applyFont="1" applyBorder="1" applyAlignment="1">
      <alignment vertical="center"/>
      <protection/>
    </xf>
    <xf numFmtId="3" fontId="43" fillId="0" borderId="112" xfId="68" applyNumberFormat="1" applyFont="1" applyFill="1" applyBorder="1" applyAlignment="1">
      <alignment vertical="center"/>
      <protection/>
    </xf>
    <xf numFmtId="3" fontId="43" fillId="0" borderId="33" xfId="68" applyNumberFormat="1" applyFont="1" applyFill="1" applyBorder="1" applyAlignment="1">
      <alignment vertical="center"/>
      <protection/>
    </xf>
    <xf numFmtId="3" fontId="45" fillId="0" borderId="0" xfId="68" applyNumberFormat="1" applyFont="1" applyAlignment="1">
      <alignment vertical="center"/>
      <protection/>
    </xf>
    <xf numFmtId="0" fontId="35" fillId="0" borderId="28" xfId="68" applyFont="1" applyBorder="1" applyAlignment="1">
      <alignment vertical="center"/>
      <protection/>
    </xf>
    <xf numFmtId="3" fontId="35" fillId="0" borderId="33" xfId="68" applyNumberFormat="1" applyFont="1" applyBorder="1" applyAlignment="1">
      <alignment vertical="center"/>
      <protection/>
    </xf>
    <xf numFmtId="3" fontId="35" fillId="0" borderId="106" xfId="68" applyNumberFormat="1" applyFont="1" applyBorder="1" applyAlignment="1">
      <alignment vertical="center"/>
      <protection/>
    </xf>
    <xf numFmtId="0" fontId="43" fillId="0" borderId="87" xfId="68" applyFont="1" applyBorder="1" applyAlignment="1">
      <alignment vertical="center"/>
      <protection/>
    </xf>
    <xf numFmtId="0" fontId="43" fillId="0" borderId="11" xfId="68" applyFont="1" applyBorder="1" applyAlignment="1">
      <alignment vertical="center"/>
      <protection/>
    </xf>
    <xf numFmtId="0" fontId="43" fillId="0" borderId="156" xfId="68" applyFont="1" applyBorder="1" applyAlignment="1">
      <alignment vertical="center"/>
      <protection/>
    </xf>
    <xf numFmtId="0" fontId="43" fillId="0" borderId="137" xfId="68" applyFont="1" applyBorder="1" applyAlignment="1">
      <alignment vertical="center"/>
      <protection/>
    </xf>
    <xf numFmtId="3" fontId="43" fillId="0" borderId="137" xfId="68" applyNumberFormat="1" applyFont="1" applyBorder="1" applyAlignment="1">
      <alignment vertical="center"/>
      <protection/>
    </xf>
    <xf numFmtId="0" fontId="45" fillId="0" borderId="0" xfId="68" applyFont="1" applyAlignment="1">
      <alignment vertical="center"/>
      <protection/>
    </xf>
    <xf numFmtId="0" fontId="35" fillId="0" borderId="107" xfId="68" applyFont="1" applyBorder="1" applyAlignment="1">
      <alignment vertical="center"/>
      <protection/>
    </xf>
    <xf numFmtId="0" fontId="35" fillId="0" borderId="105" xfId="68" applyFont="1" applyBorder="1" applyAlignment="1">
      <alignment vertical="center"/>
      <protection/>
    </xf>
    <xf numFmtId="0" fontId="35" fillId="0" borderId="153" xfId="68" applyFont="1" applyBorder="1" applyAlignment="1">
      <alignment vertical="center"/>
      <protection/>
    </xf>
    <xf numFmtId="3" fontId="35" fillId="0" borderId="113" xfId="68" applyNumberFormat="1" applyFont="1" applyBorder="1" applyAlignment="1">
      <alignment vertical="center"/>
      <protection/>
    </xf>
    <xf numFmtId="3" fontId="35" fillId="0" borderId="108" xfId="68" applyNumberFormat="1" applyFont="1" applyBorder="1" applyAlignment="1">
      <alignment vertical="center"/>
      <protection/>
    </xf>
    <xf numFmtId="3" fontId="35" fillId="0" borderId="157" xfId="68" applyNumberFormat="1" applyFont="1" applyBorder="1" applyAlignment="1">
      <alignment vertical="center"/>
      <protection/>
    </xf>
    <xf numFmtId="0" fontId="35" fillId="0" borderId="0" xfId="68" applyFont="1" applyBorder="1" applyAlignment="1">
      <alignment vertical="center"/>
      <protection/>
    </xf>
    <xf numFmtId="3" fontId="35" fillId="0" borderId="0" xfId="68" applyNumberFormat="1" applyFont="1" applyBorder="1" applyAlignment="1">
      <alignment vertical="center"/>
      <protection/>
    </xf>
    <xf numFmtId="0" fontId="46" fillId="0" borderId="0" xfId="56" applyFont="1" applyAlignment="1">
      <alignment vertical="center"/>
      <protection/>
    </xf>
    <xf numFmtId="3" fontId="32" fillId="0" borderId="0" xfId="56" applyNumberFormat="1" applyFont="1" applyAlignment="1">
      <alignment vertical="center"/>
      <protection/>
    </xf>
    <xf numFmtId="0" fontId="5" fillId="0" borderId="74" xfId="46" applyBorder="1" applyAlignment="1">
      <alignment vertical="center"/>
      <protection/>
    </xf>
    <xf numFmtId="0" fontId="10" fillId="0" borderId="72" xfId="46" applyFont="1" applyBorder="1" applyAlignment="1">
      <alignment vertical="center"/>
      <protection/>
    </xf>
    <xf numFmtId="4" fontId="10" fillId="0" borderId="158" xfId="46" applyNumberFormat="1" applyFont="1" applyFill="1" applyBorder="1" applyAlignment="1">
      <alignment horizontal="center" vertical="center"/>
      <protection/>
    </xf>
    <xf numFmtId="4" fontId="10" fillId="0" borderId="0" xfId="46" applyNumberFormat="1" applyFont="1" applyFill="1" applyBorder="1" applyAlignment="1">
      <alignment vertical="center"/>
      <protection/>
    </xf>
    <xf numFmtId="0" fontId="22" fillId="0" borderId="0" xfId="46" applyFont="1" applyBorder="1" applyAlignment="1">
      <alignment vertical="center"/>
      <protection/>
    </xf>
    <xf numFmtId="0" fontId="10" fillId="0" borderId="0" xfId="46" applyFont="1" applyBorder="1" applyAlignment="1">
      <alignment vertical="center"/>
      <protection/>
    </xf>
    <xf numFmtId="0" fontId="5" fillId="0" borderId="0" xfId="46" applyBorder="1" applyAlignment="1">
      <alignment vertical="center"/>
      <protection/>
    </xf>
    <xf numFmtId="0" fontId="5" fillId="0" borderId="0" xfId="46" applyAlignment="1">
      <alignment vertical="center"/>
      <protection/>
    </xf>
    <xf numFmtId="0" fontId="5" fillId="0" borderId="46" xfId="46" applyBorder="1" applyAlignment="1">
      <alignment horizontal="center" vertical="center"/>
      <protection/>
    </xf>
    <xf numFmtId="0" fontId="10" fillId="0" borderId="48" xfId="46" applyFont="1" applyFill="1" applyBorder="1" applyAlignment="1">
      <alignment horizontal="left" vertical="center"/>
      <protection/>
    </xf>
    <xf numFmtId="4" fontId="10" fillId="0" borderId="90" xfId="46" applyNumberFormat="1" applyFont="1" applyFill="1" applyBorder="1" applyAlignment="1">
      <alignment horizontal="center" vertical="center"/>
      <protection/>
    </xf>
    <xf numFmtId="4" fontId="10" fillId="0" borderId="92" xfId="46" applyNumberFormat="1" applyFont="1" applyFill="1" applyBorder="1" applyAlignment="1">
      <alignment horizontal="center" vertical="center"/>
      <protection/>
    </xf>
    <xf numFmtId="4" fontId="10" fillId="0" borderId="93" xfId="46" applyNumberFormat="1" applyFont="1" applyFill="1" applyBorder="1" applyAlignment="1">
      <alignment horizontal="center" vertical="center"/>
      <protection/>
    </xf>
    <xf numFmtId="4" fontId="10" fillId="0" borderId="159" xfId="46" applyNumberFormat="1" applyFont="1" applyFill="1" applyBorder="1" applyAlignment="1">
      <alignment horizontal="center" vertical="center"/>
      <protection/>
    </xf>
    <xf numFmtId="0" fontId="28" fillId="0" borderId="0" xfId="46" applyFont="1" applyBorder="1" applyAlignment="1">
      <alignment vertical="center"/>
      <protection/>
    </xf>
    <xf numFmtId="0" fontId="8" fillId="0" borderId="81" xfId="46" applyFont="1" applyBorder="1" applyAlignment="1">
      <alignment horizontal="center" vertical="center" wrapText="1"/>
      <protection/>
    </xf>
    <xf numFmtId="0" fontId="10" fillId="0" borderId="80" xfId="46" applyFont="1" applyFill="1" applyBorder="1" applyAlignment="1">
      <alignment vertical="center"/>
      <protection/>
    </xf>
    <xf numFmtId="4" fontId="10" fillId="0" borderId="107" xfId="46" applyNumberFormat="1" applyFont="1" applyFill="1" applyBorder="1" applyAlignment="1">
      <alignment horizontal="center" vertical="center"/>
      <protection/>
    </xf>
    <xf numFmtId="4" fontId="10" fillId="0" borderId="108" xfId="46" applyNumberFormat="1" applyFont="1" applyFill="1" applyBorder="1" applyAlignment="1">
      <alignment horizontal="center" vertical="center"/>
      <protection/>
    </xf>
    <xf numFmtId="4" fontId="10" fillId="0" borderId="105" xfId="46" applyNumberFormat="1" applyFont="1" applyFill="1" applyBorder="1" applyAlignment="1">
      <alignment horizontal="center" vertical="center"/>
      <protection/>
    </xf>
    <xf numFmtId="4" fontId="10" fillId="0" borderId="160" xfId="46" applyNumberFormat="1" applyFont="1" applyFill="1" applyBorder="1" applyAlignment="1">
      <alignment horizontal="center" vertical="center"/>
      <protection/>
    </xf>
    <xf numFmtId="0" fontId="28" fillId="0" borderId="0" xfId="46" applyFont="1" applyFill="1" applyBorder="1" applyAlignment="1">
      <alignment vertical="center"/>
      <protection/>
    </xf>
    <xf numFmtId="0" fontId="22" fillId="0" borderId="0" xfId="46" applyFont="1" applyFill="1" applyBorder="1" applyAlignment="1">
      <alignment vertical="center"/>
      <protection/>
    </xf>
    <xf numFmtId="0" fontId="10" fillId="0" borderId="0" xfId="46" applyFont="1" applyFill="1" applyBorder="1" applyAlignment="1">
      <alignment vertical="center"/>
      <protection/>
    </xf>
    <xf numFmtId="0" fontId="5" fillId="0" borderId="0" xfId="46" applyFill="1" applyBorder="1" applyAlignment="1">
      <alignment vertical="center"/>
      <protection/>
    </xf>
    <xf numFmtId="0" fontId="5" fillId="0" borderId="87" xfId="46" applyBorder="1" applyAlignment="1">
      <alignment vertical="center"/>
      <protection/>
    </xf>
    <xf numFmtId="0" fontId="10" fillId="34" borderId="86" xfId="46" applyFont="1" applyFill="1" applyBorder="1" applyAlignment="1">
      <alignment vertical="center"/>
      <protection/>
    </xf>
    <xf numFmtId="4" fontId="10" fillId="0" borderId="83" xfId="46" applyNumberFormat="1" applyFont="1" applyFill="1" applyBorder="1" applyAlignment="1">
      <alignment vertical="center"/>
      <protection/>
    </xf>
    <xf numFmtId="4" fontId="10" fillId="0" borderId="85" xfId="46" applyNumberFormat="1" applyFont="1" applyFill="1" applyBorder="1" applyAlignment="1">
      <alignment vertical="center"/>
      <protection/>
    </xf>
    <xf numFmtId="4" fontId="20" fillId="0" borderId="86" xfId="46" applyNumberFormat="1" applyFont="1" applyFill="1" applyBorder="1" applyAlignment="1">
      <alignment vertical="center"/>
      <protection/>
    </xf>
    <xf numFmtId="4" fontId="20" fillId="0" borderId="50" xfId="46" applyNumberFormat="1" applyFont="1" applyFill="1" applyBorder="1" applyAlignment="1">
      <alignment vertical="center"/>
      <protection/>
    </xf>
    <xf numFmtId="4" fontId="20" fillId="0" borderId="0" xfId="46" applyNumberFormat="1" applyFont="1" applyFill="1" applyBorder="1" applyAlignment="1">
      <alignment vertical="center"/>
      <protection/>
    </xf>
    <xf numFmtId="14" fontId="22" fillId="0" borderId="0" xfId="46" applyNumberFormat="1" applyFont="1" applyFill="1" applyBorder="1" applyAlignment="1">
      <alignment vertical="center"/>
      <protection/>
    </xf>
    <xf numFmtId="0" fontId="5" fillId="0" borderId="0" xfId="46" applyFont="1" applyFill="1" applyBorder="1" applyAlignment="1">
      <alignment vertical="center"/>
      <protection/>
    </xf>
    <xf numFmtId="0" fontId="5" fillId="0" borderId="0" xfId="46" applyFont="1" applyFill="1" applyAlignment="1">
      <alignment vertical="center"/>
      <protection/>
    </xf>
    <xf numFmtId="0" fontId="5" fillId="0" borderId="0" xfId="46" applyFont="1" applyAlignment="1">
      <alignment vertical="center"/>
      <protection/>
    </xf>
    <xf numFmtId="0" fontId="5" fillId="0" borderId="90" xfId="46" applyBorder="1" applyAlignment="1">
      <alignment vertical="center"/>
      <protection/>
    </xf>
    <xf numFmtId="0" fontId="10" fillId="34" borderId="93" xfId="46" applyFont="1" applyFill="1" applyBorder="1" applyAlignment="1">
      <alignment vertical="center"/>
      <protection/>
    </xf>
    <xf numFmtId="4" fontId="10" fillId="0" borderId="90" xfId="46" applyNumberFormat="1" applyFont="1" applyFill="1" applyBorder="1" applyAlignment="1">
      <alignment vertical="center"/>
      <protection/>
    </xf>
    <xf numFmtId="4" fontId="10" fillId="0" borderId="92" xfId="46" applyNumberFormat="1" applyFont="1" applyFill="1" applyBorder="1" applyAlignment="1">
      <alignment vertical="center"/>
      <protection/>
    </xf>
    <xf numFmtId="4" fontId="20" fillId="0" borderId="93" xfId="46" applyNumberFormat="1" applyFont="1" applyFill="1" applyBorder="1" applyAlignment="1">
      <alignment vertical="center"/>
      <protection/>
    </xf>
    <xf numFmtId="4" fontId="20" fillId="0" borderId="159" xfId="46" applyNumberFormat="1" applyFont="1" applyFill="1" applyBorder="1" applyAlignment="1">
      <alignment vertical="center"/>
      <protection/>
    </xf>
    <xf numFmtId="0" fontId="5" fillId="0" borderId="107" xfId="46" applyBorder="1" applyAlignment="1">
      <alignment vertical="center"/>
      <protection/>
    </xf>
    <xf numFmtId="0" fontId="10" fillId="34" borderId="103" xfId="46" applyFont="1" applyFill="1" applyBorder="1" applyAlignment="1">
      <alignment vertical="center"/>
      <protection/>
    </xf>
    <xf numFmtId="4" fontId="10" fillId="0" borderId="96" xfId="46" applyNumberFormat="1" applyFont="1" applyFill="1" applyBorder="1" applyAlignment="1">
      <alignment vertical="center"/>
      <protection/>
    </xf>
    <xf numFmtId="4" fontId="10" fillId="0" borderId="102" xfId="46" applyNumberFormat="1" applyFont="1" applyFill="1" applyBorder="1" applyAlignment="1">
      <alignment vertical="center"/>
      <protection/>
    </xf>
    <xf numFmtId="4" fontId="20" fillId="0" borderId="103" xfId="46" applyNumberFormat="1" applyFont="1" applyFill="1" applyBorder="1" applyAlignment="1">
      <alignment vertical="center"/>
      <protection/>
    </xf>
    <xf numFmtId="0" fontId="5" fillId="0" borderId="81" xfId="46" applyBorder="1" applyAlignment="1">
      <alignment vertical="center"/>
      <protection/>
    </xf>
    <xf numFmtId="0" fontId="20" fillId="0" borderId="27" xfId="46" applyFont="1" applyFill="1" applyBorder="1" applyAlignment="1">
      <alignment vertical="center"/>
      <protection/>
    </xf>
    <xf numFmtId="4" fontId="10" fillId="0" borderId="26" xfId="46" applyNumberFormat="1" applyFont="1" applyFill="1" applyBorder="1" applyAlignment="1">
      <alignment vertical="center"/>
      <protection/>
    </xf>
    <xf numFmtId="4" fontId="10" fillId="0" borderId="34" xfId="46" applyNumberFormat="1" applyFont="1" applyFill="1" applyBorder="1" applyAlignment="1">
      <alignment vertical="center"/>
      <protection/>
    </xf>
    <xf numFmtId="4" fontId="20" fillId="0" borderId="27" xfId="46" applyNumberFormat="1" applyFont="1" applyFill="1" applyBorder="1" applyAlignment="1">
      <alignment vertical="center"/>
      <protection/>
    </xf>
    <xf numFmtId="4" fontId="20" fillId="0" borderId="25" xfId="46" applyNumberFormat="1" applyFont="1" applyFill="1" applyBorder="1" applyAlignment="1">
      <alignment vertical="center"/>
      <protection/>
    </xf>
    <xf numFmtId="0" fontId="5" fillId="0" borderId="0" xfId="46" applyFill="1" applyAlignment="1">
      <alignment vertical="center"/>
      <protection/>
    </xf>
    <xf numFmtId="4" fontId="5" fillId="0" borderId="0" xfId="46" applyNumberFormat="1" applyFont="1" applyFill="1" applyAlignment="1">
      <alignment vertical="center"/>
      <protection/>
    </xf>
    <xf numFmtId="4" fontId="5" fillId="0" borderId="0" xfId="46" applyNumberFormat="1" applyFont="1" applyFill="1" applyBorder="1" applyAlignment="1">
      <alignment vertical="center"/>
      <protection/>
    </xf>
    <xf numFmtId="0" fontId="29" fillId="0" borderId="0" xfId="46" applyFont="1" applyFill="1" applyBorder="1" applyAlignment="1">
      <alignment vertical="center"/>
      <protection/>
    </xf>
    <xf numFmtId="0" fontId="5" fillId="0" borderId="0" xfId="46" applyFill="1" applyAlignment="1">
      <alignment vertical="center" wrapText="1"/>
      <protection/>
    </xf>
    <xf numFmtId="4" fontId="10" fillId="0" borderId="0" xfId="46" applyNumberFormat="1" applyFont="1" applyFill="1" applyAlignment="1">
      <alignment vertical="center"/>
      <protection/>
    </xf>
    <xf numFmtId="4" fontId="14" fillId="0" borderId="0" xfId="46" applyNumberFormat="1" applyFont="1" applyFill="1" applyAlignment="1">
      <alignment vertical="center"/>
      <protection/>
    </xf>
    <xf numFmtId="4" fontId="14" fillId="0" borderId="0" xfId="46" applyNumberFormat="1" applyFont="1" applyFill="1" applyBorder="1" applyAlignment="1">
      <alignment vertical="center"/>
      <protection/>
    </xf>
    <xf numFmtId="0" fontId="5" fillId="0" borderId="0" xfId="46" applyAlignment="1">
      <alignment vertical="center" wrapText="1"/>
      <protection/>
    </xf>
    <xf numFmtId="4" fontId="5" fillId="0" borderId="0" xfId="46" applyNumberFormat="1" applyFont="1" applyAlignment="1">
      <alignment vertical="center"/>
      <protection/>
    </xf>
    <xf numFmtId="4" fontId="10" fillId="34" borderId="0" xfId="46" applyNumberFormat="1" applyFont="1" applyFill="1" applyAlignment="1">
      <alignment vertical="center"/>
      <protection/>
    </xf>
    <xf numFmtId="0" fontId="29" fillId="0" borderId="0" xfId="46" applyFont="1" applyFill="1" applyAlignment="1">
      <alignment vertical="center"/>
      <protection/>
    </xf>
    <xf numFmtId="4" fontId="5" fillId="0" borderId="0" xfId="46" applyNumberFormat="1" applyAlignment="1">
      <alignment vertical="center"/>
      <protection/>
    </xf>
    <xf numFmtId="4" fontId="5" fillId="0" borderId="0" xfId="46" applyNumberFormat="1" applyFill="1" applyAlignment="1">
      <alignment vertical="center"/>
      <protection/>
    </xf>
    <xf numFmtId="4" fontId="100" fillId="0" borderId="0" xfId="46" applyNumberFormat="1" applyFont="1" applyAlignment="1">
      <alignment vertical="center"/>
      <protection/>
    </xf>
    <xf numFmtId="0" fontId="29" fillId="0" borderId="0" xfId="46" applyFont="1" applyAlignment="1">
      <alignment vertical="center"/>
      <protection/>
    </xf>
    <xf numFmtId="0" fontId="9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15" xfId="0" applyNumberFormat="1" applyBorder="1" applyAlignment="1">
      <alignment horizontal="center"/>
    </xf>
    <xf numFmtId="49" fontId="0" fillId="0" borderId="108" xfId="0" applyNumberFormat="1" applyBorder="1" applyAlignment="1">
      <alignment horizontal="center"/>
    </xf>
    <xf numFmtId="49" fontId="0" fillId="0" borderId="111" xfId="0" applyNumberFormat="1" applyBorder="1" applyAlignment="1">
      <alignment horizontal="center"/>
    </xf>
    <xf numFmtId="49" fontId="0" fillId="0" borderId="114" xfId="0" applyNumberFormat="1" applyBorder="1" applyAlignment="1">
      <alignment horizontal="center"/>
    </xf>
    <xf numFmtId="49" fontId="0" fillId="0" borderId="113" xfId="0" applyNumberFormat="1" applyBorder="1" applyAlignment="1">
      <alignment horizontal="center"/>
    </xf>
    <xf numFmtId="49" fontId="0" fillId="0" borderId="10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161" xfId="0" applyNumberFormat="1" applyBorder="1" applyAlignment="1">
      <alignment horizontal="right" vertical="center" indent="1"/>
    </xf>
    <xf numFmtId="164" fontId="0" fillId="0" borderId="162" xfId="0" applyNumberFormat="1" applyBorder="1" applyAlignment="1">
      <alignment horizontal="right" vertical="center" indent="1"/>
    </xf>
    <xf numFmtId="164" fontId="0" fillId="0" borderId="163" xfId="0" applyNumberFormat="1" applyBorder="1" applyAlignment="1">
      <alignment horizontal="right" vertical="center" indent="1"/>
    </xf>
    <xf numFmtId="164" fontId="0" fillId="0" borderId="164" xfId="0" applyNumberFormat="1" applyBorder="1" applyAlignment="1">
      <alignment horizontal="right" vertical="center" indent="1"/>
    </xf>
    <xf numFmtId="164" fontId="0" fillId="0" borderId="165" xfId="0" applyNumberFormat="1" applyBorder="1" applyAlignment="1">
      <alignment horizontal="right" vertical="center" indent="1"/>
    </xf>
    <xf numFmtId="164" fontId="80" fillId="0" borderId="166" xfId="0" applyNumberFormat="1" applyFont="1" applyBorder="1" applyAlignment="1">
      <alignment horizontal="right" vertical="center" indent="1"/>
    </xf>
    <xf numFmtId="164" fontId="0" fillId="0" borderId="125" xfId="0" applyNumberFormat="1" applyBorder="1" applyAlignment="1">
      <alignment horizontal="right" vertical="center" indent="1"/>
    </xf>
    <xf numFmtId="164" fontId="0" fillId="0" borderId="16" xfId="0" applyNumberFormat="1" applyBorder="1" applyAlignment="1">
      <alignment horizontal="right" vertical="center" indent="1"/>
    </xf>
    <xf numFmtId="164" fontId="0" fillId="0" borderId="126" xfId="0" applyNumberFormat="1" applyBorder="1" applyAlignment="1">
      <alignment horizontal="right" vertical="center" indent="1"/>
    </xf>
    <xf numFmtId="164" fontId="0" fillId="0" borderId="167" xfId="0" applyNumberFormat="1" applyBorder="1" applyAlignment="1">
      <alignment horizontal="right" vertical="center" indent="1"/>
    </xf>
    <xf numFmtId="164" fontId="0" fillId="0" borderId="124" xfId="0" applyNumberFormat="1" applyBorder="1" applyAlignment="1">
      <alignment horizontal="right" vertical="center" indent="1"/>
    </xf>
    <xf numFmtId="164" fontId="80" fillId="0" borderId="17" xfId="0" applyNumberFormat="1" applyFont="1" applyBorder="1" applyAlignment="1">
      <alignment horizontal="right" vertical="center" indent="1"/>
    </xf>
    <xf numFmtId="164" fontId="0" fillId="0" borderId="129" xfId="0" applyNumberFormat="1" applyBorder="1" applyAlignment="1">
      <alignment horizontal="right" vertical="center" indent="1"/>
    </xf>
    <xf numFmtId="164" fontId="0" fillId="0" borderId="58" xfId="0" applyNumberFormat="1" applyBorder="1" applyAlignment="1">
      <alignment horizontal="right" vertical="center" indent="1"/>
    </xf>
    <xf numFmtId="164" fontId="0" fillId="0" borderId="62" xfId="0" applyNumberFormat="1" applyBorder="1" applyAlignment="1">
      <alignment horizontal="right" vertical="center" indent="1"/>
    </xf>
    <xf numFmtId="164" fontId="0" fillId="0" borderId="168" xfId="0" applyNumberFormat="1" applyBorder="1" applyAlignment="1">
      <alignment horizontal="right" vertical="center" indent="1"/>
    </xf>
    <xf numFmtId="164" fontId="0" fillId="0" borderId="128" xfId="0" applyNumberFormat="1" applyBorder="1" applyAlignment="1">
      <alignment horizontal="right" vertical="center" indent="1"/>
    </xf>
    <xf numFmtId="164" fontId="80" fillId="0" borderId="59" xfId="0" applyNumberFormat="1" applyFont="1" applyBorder="1" applyAlignment="1">
      <alignment horizontal="right" vertical="center" indent="1"/>
    </xf>
    <xf numFmtId="0" fontId="80" fillId="0" borderId="28" xfId="0" applyFont="1" applyBorder="1" applyAlignment="1">
      <alignment/>
    </xf>
    <xf numFmtId="0" fontId="80" fillId="0" borderId="133" xfId="0" applyFont="1" applyBorder="1" applyAlignment="1">
      <alignment/>
    </xf>
    <xf numFmtId="164" fontId="80" fillId="0" borderId="169" xfId="0" applyNumberFormat="1" applyFont="1" applyBorder="1" applyAlignment="1">
      <alignment horizontal="right" indent="1"/>
    </xf>
    <xf numFmtId="164" fontId="80" fillId="0" borderId="30" xfId="0" applyNumberFormat="1" applyFont="1" applyBorder="1" applyAlignment="1">
      <alignment horizontal="right" indent="1"/>
    </xf>
    <xf numFmtId="164" fontId="80" fillId="0" borderId="170" xfId="0" applyNumberFormat="1" applyFont="1" applyBorder="1" applyAlignment="1">
      <alignment horizontal="right" indent="1"/>
    </xf>
    <xf numFmtId="164" fontId="80" fillId="0" borderId="171" xfId="0" applyNumberFormat="1" applyFont="1" applyBorder="1" applyAlignment="1">
      <alignment horizontal="right" indent="1"/>
    </xf>
    <xf numFmtId="164" fontId="80" fillId="0" borderId="136" xfId="0" applyNumberFormat="1" applyFont="1" applyBorder="1" applyAlignment="1">
      <alignment horizontal="right" indent="1"/>
    </xf>
    <xf numFmtId="164" fontId="80" fillId="0" borderId="31" xfId="0" applyNumberFormat="1" applyFont="1" applyBorder="1" applyAlignment="1">
      <alignment horizontal="right" indent="1"/>
    </xf>
    <xf numFmtId="3" fontId="0" fillId="0" borderId="0" xfId="0" applyNumberFormat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80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horizontal="right" vertical="center"/>
    </xf>
    <xf numFmtId="4" fontId="80" fillId="0" borderId="0" xfId="0" applyNumberFormat="1" applyFont="1" applyAlignment="1">
      <alignment horizontal="right" vertical="center"/>
    </xf>
    <xf numFmtId="4" fontId="0" fillId="0" borderId="87" xfId="0" applyNumberFormat="1" applyBorder="1" applyAlignment="1">
      <alignment horizontal="right" vertical="center"/>
    </xf>
    <xf numFmtId="4" fontId="0" fillId="0" borderId="89" xfId="0" applyNumberFormat="1" applyBorder="1" applyAlignment="1">
      <alignment horizontal="right" vertical="center"/>
    </xf>
    <xf numFmtId="4" fontId="0" fillId="0" borderId="158" xfId="0" applyNumberFormat="1" applyBorder="1" applyAlignment="1">
      <alignment horizontal="right" vertical="center"/>
    </xf>
    <xf numFmtId="4" fontId="80" fillId="0" borderId="89" xfId="0" applyNumberFormat="1" applyFont="1" applyBorder="1" applyAlignment="1">
      <alignment horizontal="right" vertical="center"/>
    </xf>
    <xf numFmtId="4" fontId="74" fillId="0" borderId="90" xfId="0" applyNumberFormat="1" applyFont="1" applyBorder="1" applyAlignment="1">
      <alignment horizontal="right" vertical="center"/>
    </xf>
    <xf numFmtId="4" fontId="74" fillId="0" borderId="95" xfId="0" applyNumberFormat="1" applyFont="1" applyBorder="1" applyAlignment="1">
      <alignment horizontal="right" vertical="center"/>
    </xf>
    <xf numFmtId="4" fontId="74" fillId="0" borderId="172" xfId="0" applyNumberFormat="1" applyFont="1" applyBorder="1" applyAlignment="1">
      <alignment horizontal="right" vertical="center"/>
    </xf>
    <xf numFmtId="4" fontId="0" fillId="0" borderId="90" xfId="0" applyNumberFormat="1" applyBorder="1" applyAlignment="1">
      <alignment horizontal="right" vertical="center"/>
    </xf>
    <xf numFmtId="4" fontId="0" fillId="0" borderId="95" xfId="0" applyNumberFormat="1" applyBorder="1" applyAlignment="1">
      <alignment horizontal="right" vertical="center"/>
    </xf>
    <xf numFmtId="4" fontId="0" fillId="0" borderId="172" xfId="0" applyNumberFormat="1" applyBorder="1" applyAlignment="1">
      <alignment horizontal="right" vertical="center"/>
    </xf>
    <xf numFmtId="4" fontId="80" fillId="0" borderId="95" xfId="0" applyNumberFormat="1" applyFont="1" applyBorder="1" applyAlignment="1">
      <alignment horizontal="right" vertical="center"/>
    </xf>
    <xf numFmtId="4" fontId="0" fillId="0" borderId="81" xfId="0" applyNumberFormat="1" applyBorder="1" applyAlignment="1">
      <alignment horizontal="right" vertical="center"/>
    </xf>
    <xf numFmtId="4" fontId="0" fillId="0" borderId="77" xfId="0" applyNumberFormat="1" applyBorder="1" applyAlignment="1">
      <alignment horizontal="right" vertical="center"/>
    </xf>
    <xf numFmtId="4" fontId="0" fillId="0" borderId="160" xfId="0" applyNumberFormat="1" applyBorder="1" applyAlignment="1">
      <alignment horizontal="right" vertical="center"/>
    </xf>
    <xf numFmtId="4" fontId="80" fillId="0" borderId="49" xfId="0" applyNumberFormat="1" applyFon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80" fillId="0" borderId="32" xfId="0" applyNumberFormat="1" applyFont="1" applyBorder="1" applyAlignment="1">
      <alignment horizontal="right" vertical="center"/>
    </xf>
    <xf numFmtId="0" fontId="5" fillId="0" borderId="93" xfId="0" applyFont="1" applyFill="1" applyBorder="1" applyAlignment="1">
      <alignment horizontal="left" vertical="center"/>
    </xf>
    <xf numFmtId="0" fontId="0" fillId="0" borderId="90" xfId="0" applyBorder="1" applyAlignment="1">
      <alignment vertical="center"/>
    </xf>
    <xf numFmtId="0" fontId="5" fillId="0" borderId="103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5" fillId="0" borderId="0" xfId="46" applyAlignment="1">
      <alignment horizontal="right" indent="1"/>
      <protection/>
    </xf>
    <xf numFmtId="0" fontId="7" fillId="0" borderId="0" xfId="46" applyFont="1">
      <alignment/>
      <protection/>
    </xf>
    <xf numFmtId="0" fontId="20" fillId="0" borderId="0" xfId="46" applyFont="1">
      <alignment/>
      <protection/>
    </xf>
    <xf numFmtId="0" fontId="20" fillId="0" borderId="0" xfId="46" applyFont="1" applyAlignment="1">
      <alignment horizontal="right" indent="1"/>
      <protection/>
    </xf>
    <xf numFmtId="49" fontId="20" fillId="0" borderId="0" xfId="46" applyNumberFormat="1" applyFont="1" applyFill="1" applyBorder="1" applyAlignment="1">
      <alignment horizontal="center" vertical="center" wrapText="1"/>
      <protection/>
    </xf>
    <xf numFmtId="0" fontId="7" fillId="0" borderId="0" xfId="46" applyFont="1">
      <alignment/>
      <protection/>
    </xf>
    <xf numFmtId="0" fontId="10" fillId="0" borderId="0" xfId="46" applyFont="1" applyBorder="1">
      <alignment/>
      <protection/>
    </xf>
    <xf numFmtId="0" fontId="10" fillId="0" borderId="0" xfId="46" applyFont="1">
      <alignment/>
      <protection/>
    </xf>
    <xf numFmtId="0" fontId="23" fillId="0" borderId="0" xfId="46" applyFont="1" applyAlignment="1">
      <alignment horizontal="right" indent="1"/>
      <protection/>
    </xf>
    <xf numFmtId="0" fontId="5" fillId="0" borderId="74" xfId="46" applyBorder="1">
      <alignment/>
      <protection/>
    </xf>
    <xf numFmtId="0" fontId="5" fillId="0" borderId="46" xfId="46" applyBorder="1">
      <alignment/>
      <protection/>
    </xf>
    <xf numFmtId="0" fontId="5" fillId="0" borderId="81" xfId="46" applyBorder="1">
      <alignment/>
      <protection/>
    </xf>
    <xf numFmtId="0" fontId="95" fillId="0" borderId="90" xfId="0" applyFont="1" applyBorder="1" applyAlignment="1">
      <alignment vertical="center"/>
    </xf>
    <xf numFmtId="0" fontId="8" fillId="0" borderId="0" xfId="46" applyFont="1" applyAlignment="1">
      <alignment vertical="center"/>
      <protection/>
    </xf>
    <xf numFmtId="0" fontId="52" fillId="0" borderId="0" xfId="46" applyFont="1" applyAlignment="1">
      <alignment horizontal="right" vertical="center"/>
      <protection/>
    </xf>
    <xf numFmtId="0" fontId="49" fillId="0" borderId="0" xfId="46" applyFont="1" applyAlignment="1">
      <alignment horizontal="center" vertical="center"/>
      <protection/>
    </xf>
    <xf numFmtId="0" fontId="6" fillId="0" borderId="0" xfId="46" applyFont="1" applyAlignment="1">
      <alignment vertical="center"/>
      <protection/>
    </xf>
    <xf numFmtId="0" fontId="51" fillId="0" borderId="0" xfId="46" applyFont="1" applyAlignment="1">
      <alignment horizontal="right" vertical="center"/>
      <protection/>
    </xf>
    <xf numFmtId="0" fontId="8" fillId="0" borderId="74" xfId="46" applyFont="1" applyBorder="1" applyAlignment="1">
      <alignment vertical="center"/>
      <protection/>
    </xf>
    <xf numFmtId="0" fontId="8" fillId="0" borderId="46" xfId="46" applyFont="1" applyBorder="1" applyAlignment="1">
      <alignment vertical="center"/>
      <protection/>
    </xf>
    <xf numFmtId="0" fontId="51" fillId="0" borderId="51" xfId="46" applyFont="1" applyBorder="1" applyAlignment="1">
      <alignment horizontal="center" vertical="center"/>
      <protection/>
    </xf>
    <xf numFmtId="0" fontId="51" fillId="0" borderId="75" xfId="46" applyFont="1" applyBorder="1" applyAlignment="1">
      <alignment horizontal="center" vertical="center"/>
      <protection/>
    </xf>
    <xf numFmtId="0" fontId="51" fillId="0" borderId="160" xfId="46" applyFont="1" applyBorder="1" applyAlignment="1">
      <alignment horizontal="center" vertical="center"/>
      <protection/>
    </xf>
    <xf numFmtId="0" fontId="51" fillId="0" borderId="77" xfId="46" applyFont="1" applyBorder="1" applyAlignment="1">
      <alignment horizontal="center" vertical="center"/>
      <protection/>
    </xf>
    <xf numFmtId="0" fontId="8" fillId="0" borderId="89" xfId="46" applyFont="1" applyFill="1" applyBorder="1" applyAlignment="1">
      <alignment horizontal="left" vertical="center"/>
      <protection/>
    </xf>
    <xf numFmtId="3" fontId="17" fillId="0" borderId="172" xfId="46" applyNumberFormat="1" applyFont="1" applyFill="1" applyBorder="1" applyAlignment="1">
      <alignment horizontal="right" vertical="center"/>
      <protection/>
    </xf>
    <xf numFmtId="3" fontId="51" fillId="0" borderId="158" xfId="46" applyNumberFormat="1" applyFont="1" applyFill="1" applyBorder="1" applyAlignment="1">
      <alignment horizontal="right" vertical="center"/>
      <protection/>
    </xf>
    <xf numFmtId="0" fontId="8" fillId="0" borderId="95" xfId="46" applyFont="1" applyFill="1" applyBorder="1" applyAlignment="1">
      <alignment horizontal="left" vertical="center"/>
      <protection/>
    </xf>
    <xf numFmtId="3" fontId="51" fillId="0" borderId="172" xfId="46" applyNumberFormat="1" applyFont="1" applyFill="1" applyBorder="1" applyAlignment="1">
      <alignment horizontal="right" vertical="center"/>
      <protection/>
    </xf>
    <xf numFmtId="3" fontId="8" fillId="0" borderId="172" xfId="46" applyNumberFormat="1" applyFont="1" applyFill="1" applyBorder="1" applyAlignment="1">
      <alignment horizontal="right" vertical="center"/>
      <protection/>
    </xf>
    <xf numFmtId="0" fontId="8" fillId="0" borderId="173" xfId="46" applyFont="1" applyFill="1" applyBorder="1" applyAlignment="1">
      <alignment horizontal="left" vertical="center"/>
      <protection/>
    </xf>
    <xf numFmtId="3" fontId="17" fillId="0" borderId="159" xfId="46" applyNumberFormat="1" applyFont="1" applyFill="1" applyBorder="1" applyAlignment="1">
      <alignment horizontal="right" vertical="center"/>
      <protection/>
    </xf>
    <xf numFmtId="3" fontId="51" fillId="0" borderId="159" xfId="46" applyNumberFormat="1" applyFont="1" applyFill="1" applyBorder="1" applyAlignment="1">
      <alignment horizontal="right" vertical="center"/>
      <protection/>
    </xf>
    <xf numFmtId="0" fontId="8" fillId="0" borderId="81" xfId="46" applyFont="1" applyBorder="1" applyAlignment="1">
      <alignment vertical="center"/>
      <protection/>
    </xf>
    <xf numFmtId="0" fontId="51" fillId="0" borderId="32" xfId="46" applyFont="1" applyFill="1" applyBorder="1" applyAlignment="1">
      <alignment horizontal="left" vertical="center"/>
      <protection/>
    </xf>
    <xf numFmtId="3" fontId="48" fillId="0" borderId="25" xfId="46" applyNumberFormat="1" applyFont="1" applyBorder="1" applyAlignment="1">
      <alignment horizontal="right" vertical="center"/>
      <protection/>
    </xf>
    <xf numFmtId="3" fontId="51" fillId="0" borderId="25" xfId="46" applyNumberFormat="1" applyFont="1" applyFill="1" applyBorder="1" applyAlignment="1">
      <alignment horizontal="right" vertical="center"/>
      <protection/>
    </xf>
    <xf numFmtId="0" fontId="8" fillId="0" borderId="0" xfId="46" applyFont="1" applyBorder="1" applyAlignment="1">
      <alignment vertical="center"/>
      <protection/>
    </xf>
    <xf numFmtId="0" fontId="8" fillId="0" borderId="0" xfId="46" applyFont="1" applyAlignment="1">
      <alignment vertical="center" wrapText="1"/>
      <protection/>
    </xf>
    <xf numFmtId="3" fontId="8" fillId="0" borderId="0" xfId="46" applyNumberFormat="1" applyFont="1" applyAlignment="1">
      <alignment vertical="center"/>
      <protection/>
    </xf>
    <xf numFmtId="0" fontId="0" fillId="0" borderId="87" xfId="0" applyBorder="1" applyAlignment="1">
      <alignment vertical="center"/>
    </xf>
    <xf numFmtId="0" fontId="0" fillId="0" borderId="107" xfId="0" applyBorder="1" applyAlignment="1">
      <alignment vertical="center"/>
    </xf>
    <xf numFmtId="0" fontId="10" fillId="0" borderId="72" xfId="46" applyFont="1" applyBorder="1">
      <alignment/>
      <protection/>
    </xf>
    <xf numFmtId="0" fontId="10" fillId="0" borderId="48" xfId="46" applyFont="1" applyBorder="1" applyAlignment="1">
      <alignment horizontal="left"/>
      <protection/>
    </xf>
    <xf numFmtId="0" fontId="10" fillId="0" borderId="80" xfId="46" applyFont="1" applyBorder="1">
      <alignment/>
      <protection/>
    </xf>
    <xf numFmtId="0" fontId="10" fillId="34" borderId="86" xfId="46" applyFont="1" applyFill="1" applyBorder="1">
      <alignment/>
      <protection/>
    </xf>
    <xf numFmtId="0" fontId="10" fillId="34" borderId="93" xfId="46" applyFont="1" applyFill="1" applyBorder="1">
      <alignment/>
      <protection/>
    </xf>
    <xf numFmtId="0" fontId="10" fillId="34" borderId="103" xfId="46" applyFont="1" applyFill="1" applyBorder="1">
      <alignment/>
      <protection/>
    </xf>
    <xf numFmtId="0" fontId="10" fillId="0" borderId="27" xfId="46" applyFont="1" applyFill="1" applyBorder="1">
      <alignment/>
      <protection/>
    </xf>
    <xf numFmtId="49" fontId="20" fillId="0" borderId="112" xfId="0" applyNumberFormat="1" applyFont="1" applyBorder="1" applyAlignment="1">
      <alignment horizontal="right" vertical="center" indent="1"/>
    </xf>
    <xf numFmtId="49" fontId="20" fillId="0" borderId="34" xfId="0" applyNumberFormat="1" applyFont="1" applyBorder="1" applyAlignment="1">
      <alignment horizontal="right" vertical="center" indent="1"/>
    </xf>
    <xf numFmtId="49" fontId="20" fillId="0" borderId="27" xfId="0" applyNumberFormat="1" applyFont="1" applyBorder="1" applyAlignment="1">
      <alignment horizontal="right" vertical="center" indent="1"/>
    </xf>
    <xf numFmtId="4" fontId="10" fillId="0" borderId="13" xfId="0" applyNumberFormat="1" applyFont="1" applyBorder="1" applyAlignment="1">
      <alignment horizontal="right" indent="1"/>
    </xf>
    <xf numFmtId="4" fontId="10" fillId="0" borderId="14" xfId="0" applyNumberFormat="1" applyFont="1" applyBorder="1" applyAlignment="1">
      <alignment horizontal="right" indent="1"/>
    </xf>
    <xf numFmtId="2" fontId="10" fillId="0" borderId="16" xfId="0" applyNumberFormat="1" applyFont="1" applyBorder="1" applyAlignment="1">
      <alignment horizontal="right" indent="1"/>
    </xf>
    <xf numFmtId="2" fontId="10" fillId="0" borderId="17" xfId="0" applyNumberFormat="1" applyFont="1" applyBorder="1" applyAlignment="1">
      <alignment horizontal="right" indent="1"/>
    </xf>
    <xf numFmtId="4" fontId="10" fillId="0" borderId="16" xfId="0" applyNumberFormat="1" applyFont="1" applyBorder="1" applyAlignment="1">
      <alignment horizontal="right" indent="1"/>
    </xf>
    <xf numFmtId="4" fontId="10" fillId="0" borderId="17" xfId="0" applyNumberFormat="1" applyFont="1" applyBorder="1" applyAlignment="1">
      <alignment horizontal="right" indent="1"/>
    </xf>
    <xf numFmtId="0" fontId="0" fillId="0" borderId="16" xfId="0" applyBorder="1" applyAlignment="1">
      <alignment horizontal="right" indent="1"/>
    </xf>
    <xf numFmtId="0" fontId="10" fillId="0" borderId="16" xfId="0" applyFont="1" applyBorder="1" applyAlignment="1">
      <alignment horizontal="right" indent="1"/>
    </xf>
    <xf numFmtId="4" fontId="10" fillId="0" borderId="16" xfId="0" applyNumberFormat="1" applyFont="1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10" fillId="0" borderId="18" xfId="0" applyFont="1" applyBorder="1" applyAlignment="1">
      <alignment horizontal="right" indent="1"/>
    </xf>
    <xf numFmtId="4" fontId="10" fillId="0" borderId="18" xfId="0" applyNumberFormat="1" applyFont="1" applyBorder="1" applyAlignment="1">
      <alignment horizontal="right" indent="1"/>
    </xf>
    <xf numFmtId="4" fontId="10" fillId="0" borderId="18" xfId="0" applyNumberFormat="1" applyFont="1" applyBorder="1" applyAlignment="1">
      <alignment horizontal="right" indent="1"/>
    </xf>
    <xf numFmtId="4" fontId="10" fillId="0" borderId="20" xfId="0" applyNumberFormat="1" applyFont="1" applyBorder="1" applyAlignment="1">
      <alignment horizontal="right" indent="1"/>
    </xf>
    <xf numFmtId="4" fontId="20" fillId="0" borderId="34" xfId="0" applyNumberFormat="1" applyFont="1" applyBorder="1" applyAlignment="1">
      <alignment horizontal="right" indent="1"/>
    </xf>
    <xf numFmtId="4" fontId="20" fillId="0" borderId="27" xfId="0" applyNumberFormat="1" applyFont="1" applyBorder="1" applyAlignment="1">
      <alignment horizontal="right" indent="1"/>
    </xf>
    <xf numFmtId="0" fontId="51" fillId="0" borderId="26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center" indent="1"/>
    </xf>
    <xf numFmtId="0" fontId="10" fillId="0" borderId="118" xfId="0" applyFont="1" applyBorder="1" applyAlignment="1">
      <alignment horizontal="left" indent="1"/>
    </xf>
    <xf numFmtId="0" fontId="10" fillId="0" borderId="124" xfId="0" applyFont="1" applyBorder="1" applyAlignment="1">
      <alignment horizontal="left" indent="1"/>
    </xf>
    <xf numFmtId="0" fontId="10" fillId="0" borderId="124" xfId="0" applyFont="1" applyFill="1" applyBorder="1" applyAlignment="1">
      <alignment horizontal="left" indent="1"/>
    </xf>
    <xf numFmtId="0" fontId="10" fillId="0" borderId="131" xfId="0" applyFont="1" applyFill="1" applyBorder="1" applyAlignment="1">
      <alignment horizontal="left" indent="1"/>
    </xf>
    <xf numFmtId="0" fontId="20" fillId="0" borderId="136" xfId="0" applyFont="1" applyBorder="1" applyAlignment="1">
      <alignment horizontal="left" indent="1"/>
    </xf>
    <xf numFmtId="0" fontId="8" fillId="0" borderId="87" xfId="58" applyBorder="1">
      <alignment/>
      <protection/>
    </xf>
    <xf numFmtId="0" fontId="8" fillId="0" borderId="90" xfId="58" applyBorder="1">
      <alignment/>
      <protection/>
    </xf>
    <xf numFmtId="0" fontId="8" fillId="0" borderId="107" xfId="58" applyBorder="1">
      <alignment/>
      <protection/>
    </xf>
    <xf numFmtId="3" fontId="51" fillId="0" borderId="0" xfId="58" applyNumberFormat="1" applyFont="1" applyFill="1" applyAlignment="1">
      <alignment horizontal="right"/>
      <protection/>
    </xf>
    <xf numFmtId="0" fontId="7" fillId="0" borderId="26" xfId="46" applyFont="1" applyBorder="1">
      <alignment/>
      <protection/>
    </xf>
    <xf numFmtId="1" fontId="10" fillId="0" borderId="15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101" fillId="0" borderId="83" xfId="0" applyFont="1" applyBorder="1" applyAlignment="1">
      <alignment horizontal="center" vertical="center"/>
    </xf>
    <xf numFmtId="0" fontId="101" fillId="0" borderId="90" xfId="0" applyFont="1" applyBorder="1" applyAlignment="1">
      <alignment horizontal="center" vertical="center"/>
    </xf>
    <xf numFmtId="0" fontId="101" fillId="0" borderId="9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64" fontId="102" fillId="0" borderId="174" xfId="0" applyNumberFormat="1" applyFont="1" applyFill="1" applyBorder="1" applyAlignment="1">
      <alignment horizontal="right" indent="1"/>
    </xf>
    <xf numFmtId="3" fontId="32" fillId="0" borderId="71" xfId="68" applyNumberFormat="1" applyFont="1" applyBorder="1" applyAlignment="1">
      <alignment vertical="center"/>
      <protection/>
    </xf>
    <xf numFmtId="3" fontId="32" fillId="0" borderId="79" xfId="68" applyNumberFormat="1" applyFont="1" applyBorder="1" applyAlignment="1">
      <alignment vertical="center"/>
      <protection/>
    </xf>
    <xf numFmtId="0" fontId="95" fillId="0" borderId="87" xfId="0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49" fontId="35" fillId="0" borderId="47" xfId="68" applyNumberFormat="1" applyFont="1" applyBorder="1" applyAlignment="1">
      <alignment horizontal="center" vertical="center" wrapText="1"/>
      <protection/>
    </xf>
    <xf numFmtId="49" fontId="35" fillId="0" borderId="79" xfId="68" applyNumberFormat="1" applyFont="1" applyBorder="1" applyAlignment="1">
      <alignment horizontal="center" vertical="center" wrapText="1"/>
      <protection/>
    </xf>
    <xf numFmtId="3" fontId="32" fillId="0" borderId="71" xfId="68" applyNumberFormat="1" applyFont="1" applyBorder="1" applyAlignment="1">
      <alignment horizontal="center" vertical="center"/>
      <protection/>
    </xf>
    <xf numFmtId="3" fontId="32" fillId="0" borderId="79" xfId="68" applyNumberFormat="1" applyFont="1" applyBorder="1" applyAlignment="1">
      <alignment horizontal="center" vertical="center"/>
      <protection/>
    </xf>
    <xf numFmtId="3" fontId="32" fillId="0" borderId="71" xfId="68" applyNumberFormat="1" applyFont="1" applyBorder="1" applyAlignment="1">
      <alignment vertical="center"/>
      <protection/>
    </xf>
    <xf numFmtId="3" fontId="32" fillId="0" borderId="79" xfId="68" applyNumberFormat="1" applyFont="1" applyBorder="1" applyAlignment="1">
      <alignment vertical="center"/>
      <protection/>
    </xf>
    <xf numFmtId="0" fontId="33" fillId="0" borderId="0" xfId="68" applyFont="1" applyAlignment="1">
      <alignment horizontal="center" vertical="center" wrapText="1"/>
      <protection/>
    </xf>
    <xf numFmtId="0" fontId="35" fillId="0" borderId="0" xfId="68" applyFont="1" applyAlignment="1">
      <alignment horizontal="center" vertical="center"/>
      <protection/>
    </xf>
    <xf numFmtId="0" fontId="35" fillId="0" borderId="74" xfId="68" applyFont="1" applyBorder="1" applyAlignment="1">
      <alignment horizontal="center" vertical="center" textRotation="90" wrapText="1"/>
      <protection/>
    </xf>
    <xf numFmtId="0" fontId="35" fillId="0" borderId="46" xfId="68" applyFont="1" applyBorder="1" applyAlignment="1">
      <alignment horizontal="center" vertical="center" textRotation="90" wrapText="1"/>
      <protection/>
    </xf>
    <xf numFmtId="0" fontId="35" fillId="0" borderId="81" xfId="68" applyFont="1" applyBorder="1" applyAlignment="1">
      <alignment horizontal="center" vertical="center" textRotation="90" wrapText="1"/>
      <protection/>
    </xf>
    <xf numFmtId="0" fontId="35" fillId="0" borderId="72" xfId="68" applyFont="1" applyBorder="1" applyAlignment="1">
      <alignment horizontal="center" vertical="center" textRotation="90" wrapText="1"/>
      <protection/>
    </xf>
    <xf numFmtId="0" fontId="35" fillId="0" borderId="48" xfId="68" applyFont="1" applyBorder="1" applyAlignment="1">
      <alignment horizontal="center" vertical="center" textRotation="90" wrapText="1"/>
      <protection/>
    </xf>
    <xf numFmtId="0" fontId="35" fillId="0" borderId="80" xfId="68" applyFont="1" applyBorder="1" applyAlignment="1">
      <alignment horizontal="center" vertical="center" textRotation="90" wrapText="1"/>
      <protection/>
    </xf>
    <xf numFmtId="0" fontId="35" fillId="0" borderId="51" xfId="68" applyFont="1" applyBorder="1" applyAlignment="1">
      <alignment horizontal="center" vertical="center" wrapText="1"/>
      <protection/>
    </xf>
    <xf numFmtId="0" fontId="35" fillId="0" borderId="68" xfId="68" applyFont="1" applyBorder="1" applyAlignment="1">
      <alignment horizontal="center" vertical="center" wrapText="1"/>
      <protection/>
    </xf>
    <xf numFmtId="0" fontId="35" fillId="0" borderId="50" xfId="68" applyFont="1" applyBorder="1" applyAlignment="1">
      <alignment horizontal="center" vertical="center" wrapText="1"/>
      <protection/>
    </xf>
    <xf numFmtId="0" fontId="35" fillId="0" borderId="38" xfId="68" applyFont="1" applyBorder="1" applyAlignment="1">
      <alignment horizontal="center" vertical="center" wrapText="1"/>
      <protection/>
    </xf>
    <xf numFmtId="0" fontId="35" fillId="0" borderId="160" xfId="68" applyFont="1" applyBorder="1" applyAlignment="1">
      <alignment horizontal="center" vertical="center" wrapText="1"/>
      <protection/>
    </xf>
    <xf numFmtId="0" fontId="35" fillId="0" borderId="61" xfId="68" applyFont="1" applyBorder="1" applyAlignment="1">
      <alignment horizontal="center" vertical="center" wrapText="1"/>
      <protection/>
    </xf>
    <xf numFmtId="49" fontId="35" fillId="0" borderId="70" xfId="68" applyNumberFormat="1" applyFont="1" applyBorder="1" applyAlignment="1">
      <alignment horizontal="center" vertical="center" wrapText="1"/>
      <protection/>
    </xf>
    <xf numFmtId="49" fontId="35" fillId="0" borderId="76" xfId="68" applyNumberFormat="1" applyFont="1" applyBorder="1" applyAlignment="1">
      <alignment horizontal="center" vertical="center" wrapText="1"/>
      <protection/>
    </xf>
    <xf numFmtId="49" fontId="35" fillId="0" borderId="71" xfId="68" applyNumberFormat="1" applyFont="1" applyBorder="1" applyAlignment="1">
      <alignment horizontal="center" vertical="center" wrapText="1"/>
      <protection/>
    </xf>
    <xf numFmtId="3" fontId="0" fillId="0" borderId="51" xfId="71" applyNumberFormat="1" applyFont="1" applyFill="1" applyBorder="1" applyAlignment="1">
      <alignment horizontal="center" vertical="center" wrapText="1"/>
      <protection/>
    </xf>
    <xf numFmtId="3" fontId="8" fillId="0" borderId="50" xfId="69" applyNumberFormat="1" applyFill="1" applyBorder="1" applyAlignment="1">
      <alignment horizontal="center" vertical="center" wrapText="1"/>
      <protection/>
    </xf>
    <xf numFmtId="0" fontId="7" fillId="0" borderId="28" xfId="71" applyFont="1" applyFill="1" applyBorder="1" applyAlignment="1">
      <alignment vertical="center" wrapText="1"/>
      <protection/>
    </xf>
    <xf numFmtId="0" fontId="7" fillId="0" borderId="33" xfId="71" applyFont="1" applyFill="1" applyBorder="1" applyAlignment="1">
      <alignment vertical="center" wrapText="1"/>
      <protection/>
    </xf>
    <xf numFmtId="0" fontId="7" fillId="0" borderId="32" xfId="71" applyFont="1" applyFill="1" applyBorder="1" applyAlignment="1">
      <alignment vertical="center" wrapText="1"/>
      <protection/>
    </xf>
    <xf numFmtId="0" fontId="13" fillId="0" borderId="51" xfId="71" applyFont="1" applyFill="1" applyBorder="1" applyAlignment="1">
      <alignment horizontal="center" vertical="center" textRotation="90"/>
      <protection/>
    </xf>
    <xf numFmtId="0" fontId="13" fillId="0" borderId="50" xfId="71" applyFont="1" applyFill="1" applyBorder="1" applyAlignment="1">
      <alignment horizontal="center" vertical="center" textRotation="90"/>
      <protection/>
    </xf>
    <xf numFmtId="0" fontId="13" fillId="0" borderId="160" xfId="71" applyFont="1" applyFill="1" applyBorder="1" applyAlignment="1">
      <alignment horizontal="center" vertical="center" textRotation="90"/>
      <protection/>
    </xf>
    <xf numFmtId="0" fontId="15" fillId="0" borderId="51" xfId="70" applyFont="1" applyBorder="1" applyAlignment="1">
      <alignment horizontal="center" vertical="center" textRotation="90"/>
      <protection/>
    </xf>
    <xf numFmtId="0" fontId="15" fillId="0" borderId="50" xfId="70" applyFont="1" applyBorder="1" applyAlignment="1">
      <alignment horizontal="center" vertical="center" textRotation="90"/>
      <protection/>
    </xf>
    <xf numFmtId="0" fontId="15" fillId="0" borderId="160" xfId="70" applyFont="1" applyBorder="1" applyAlignment="1">
      <alignment horizontal="center" vertical="center" textRotation="90"/>
      <protection/>
    </xf>
    <xf numFmtId="0" fontId="5" fillId="0" borderId="51" xfId="71" applyFont="1" applyFill="1" applyBorder="1" applyAlignment="1">
      <alignment horizontal="center" vertical="center" wrapText="1"/>
      <protection/>
    </xf>
    <xf numFmtId="0" fontId="5" fillId="0" borderId="160" xfId="71" applyFont="1" applyFill="1" applyBorder="1" applyAlignment="1">
      <alignment horizontal="center" vertical="center" wrapText="1"/>
      <protection/>
    </xf>
    <xf numFmtId="0" fontId="5" fillId="0" borderId="87" xfId="71" applyFont="1" applyFill="1" applyBorder="1" applyAlignment="1">
      <alignment vertical="center" textRotation="90" wrapText="1"/>
      <protection/>
    </xf>
    <xf numFmtId="0" fontId="8" fillId="0" borderId="96" xfId="70" applyFill="1" applyBorder="1" applyAlignment="1">
      <alignment vertical="center"/>
      <protection/>
    </xf>
    <xf numFmtId="0" fontId="5" fillId="0" borderId="11" xfId="71" applyFont="1" applyFill="1" applyBorder="1" applyAlignment="1">
      <alignment vertical="center" textRotation="90" wrapText="1"/>
      <protection/>
    </xf>
    <xf numFmtId="0" fontId="5" fillId="0" borderId="103" xfId="71" applyFill="1" applyBorder="1" applyAlignment="1">
      <alignment vertical="center" textRotation="90" wrapText="1"/>
      <protection/>
    </xf>
    <xf numFmtId="0" fontId="5" fillId="0" borderId="51" xfId="71" applyFont="1" applyFill="1" applyBorder="1" applyAlignment="1">
      <alignment horizontal="center" vertical="center" textRotation="90"/>
      <protection/>
    </xf>
    <xf numFmtId="0" fontId="5" fillId="0" borderId="160" xfId="71" applyFill="1" applyBorder="1" applyAlignment="1">
      <alignment horizontal="center" vertical="center" textRotation="90"/>
      <protection/>
    </xf>
    <xf numFmtId="0" fontId="7" fillId="0" borderId="68" xfId="71" applyFont="1" applyFill="1" applyBorder="1" applyAlignment="1">
      <alignment horizontal="center" vertical="center"/>
      <protection/>
    </xf>
    <xf numFmtId="0" fontId="7" fillId="0" borderId="69" xfId="71" applyFont="1" applyFill="1" applyBorder="1" applyAlignment="1">
      <alignment horizontal="center" vertical="center"/>
      <protection/>
    </xf>
    <xf numFmtId="0" fontId="7" fillId="0" borderId="75" xfId="71" applyFont="1" applyFill="1" applyBorder="1" applyAlignment="1">
      <alignment horizontal="center" vertical="center"/>
      <protection/>
    </xf>
    <xf numFmtId="0" fontId="7" fillId="0" borderId="61" xfId="71" applyFont="1" applyFill="1" applyBorder="1" applyAlignment="1">
      <alignment horizontal="center" vertical="center"/>
      <protection/>
    </xf>
    <xf numFmtId="0" fontId="7" fillId="0" borderId="24" xfId="71" applyFont="1" applyFill="1" applyBorder="1" applyAlignment="1">
      <alignment horizontal="center" vertical="center"/>
      <protection/>
    </xf>
    <xf numFmtId="0" fontId="7" fillId="0" borderId="77" xfId="71" applyFont="1" applyFill="1" applyBorder="1" applyAlignment="1">
      <alignment horizontal="center" vertical="center"/>
      <protection/>
    </xf>
    <xf numFmtId="3" fontId="10" fillId="0" borderId="28" xfId="46" applyNumberFormat="1" applyFont="1" applyBorder="1" applyAlignment="1">
      <alignment horizontal="center"/>
      <protection/>
    </xf>
    <xf numFmtId="3" fontId="10" fillId="0" borderId="33" xfId="46" applyNumberFormat="1" applyFont="1" applyBorder="1" applyAlignment="1">
      <alignment horizontal="center"/>
      <protection/>
    </xf>
    <xf numFmtId="3" fontId="10" fillId="0" borderId="32" xfId="46" applyNumberFormat="1" applyFont="1" applyBorder="1" applyAlignment="1">
      <alignment horizontal="center"/>
      <protection/>
    </xf>
    <xf numFmtId="0" fontId="53" fillId="0" borderId="0" xfId="66" applyFont="1" applyBorder="1" applyAlignment="1">
      <alignment horizontal="center"/>
      <protection/>
    </xf>
    <xf numFmtId="0" fontId="25" fillId="0" borderId="87" xfId="66" applyFont="1" applyBorder="1" applyAlignment="1">
      <alignment horizontal="center" vertical="center"/>
      <protection/>
    </xf>
    <xf numFmtId="0" fontId="25" fillId="0" borderId="96" xfId="66" applyFont="1" applyBorder="1" applyAlignment="1">
      <alignment horizontal="center" vertical="center"/>
      <protection/>
    </xf>
    <xf numFmtId="0" fontId="25" fillId="0" borderId="72" xfId="66" applyFont="1" applyBorder="1" applyAlignment="1">
      <alignment horizontal="left" vertical="center"/>
      <protection/>
    </xf>
    <xf numFmtId="0" fontId="25" fillId="0" borderId="80" xfId="66" applyFont="1" applyBorder="1" applyAlignment="1">
      <alignment horizontal="left" vertical="center"/>
      <protection/>
    </xf>
    <xf numFmtId="1" fontId="25" fillId="0" borderId="87" xfId="58" applyNumberFormat="1" applyFont="1" applyFill="1" applyBorder="1" applyAlignment="1">
      <alignment horizontal="center" vertical="center"/>
      <protection/>
    </xf>
    <xf numFmtId="1" fontId="25" fillId="0" borderId="10" xfId="58" applyNumberFormat="1" applyFont="1" applyFill="1" applyBorder="1" applyAlignment="1">
      <alignment horizontal="center" vertical="center"/>
      <protection/>
    </xf>
    <xf numFmtId="1" fontId="25" fillId="0" borderId="11" xfId="58" applyNumberFormat="1" applyFont="1" applyFill="1" applyBorder="1" applyAlignment="1">
      <alignment horizontal="center" vertical="center"/>
      <protection/>
    </xf>
    <xf numFmtId="0" fontId="0" fillId="0" borderId="175" xfId="0" applyBorder="1" applyAlignment="1">
      <alignment horizontal="center"/>
    </xf>
    <xf numFmtId="0" fontId="0" fillId="0" borderId="17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17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96" xfId="0" applyNumberFormat="1" applyFont="1" applyBorder="1" applyAlignment="1">
      <alignment horizontal="center"/>
    </xf>
    <xf numFmtId="49" fontId="0" fillId="0" borderId="179" xfId="0" applyNumberFormat="1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80" xfId="0" applyFont="1" applyBorder="1" applyAlignment="1">
      <alignment horizontal="center"/>
    </xf>
    <xf numFmtId="0" fontId="0" fillId="0" borderId="181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49" fontId="0" fillId="0" borderId="175" xfId="0" applyNumberFormat="1" applyBorder="1" applyAlignment="1">
      <alignment horizontal="center"/>
    </xf>
    <xf numFmtId="49" fontId="0" fillId="0" borderId="153" xfId="0" applyNumberForma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82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7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90" xfId="0" applyNumberFormat="1" applyBorder="1" applyAlignment="1">
      <alignment horizontal="center"/>
    </xf>
    <xf numFmtId="49" fontId="0" fillId="0" borderId="91" xfId="0" applyNumberFormat="1" applyBorder="1" applyAlignment="1">
      <alignment horizontal="center"/>
    </xf>
    <xf numFmtId="49" fontId="0" fillId="0" borderId="181" xfId="0" applyNumberFormat="1" applyBorder="1" applyAlignment="1">
      <alignment horizontal="center"/>
    </xf>
    <xf numFmtId="49" fontId="0" fillId="0" borderId="99" xfId="0" applyNumberFormat="1" applyBorder="1" applyAlignment="1">
      <alignment horizontal="center"/>
    </xf>
    <xf numFmtId="49" fontId="0" fillId="0" borderId="183" xfId="0" applyNumberFormat="1" applyBorder="1" applyAlignment="1">
      <alignment horizontal="center"/>
    </xf>
    <xf numFmtId="49" fontId="0" fillId="0" borderId="92" xfId="0" applyNumberFormat="1" applyBorder="1" applyAlignment="1">
      <alignment horizontal="center"/>
    </xf>
    <xf numFmtId="49" fontId="0" fillId="0" borderId="184" xfId="0" applyNumberFormat="1" applyBorder="1" applyAlignment="1">
      <alignment horizontal="center"/>
    </xf>
    <xf numFmtId="49" fontId="0" fillId="0" borderId="94" xfId="0" applyNumberFormat="1" applyBorder="1" applyAlignment="1">
      <alignment horizontal="center"/>
    </xf>
    <xf numFmtId="49" fontId="0" fillId="0" borderId="93" xfId="0" applyNumberFormat="1" applyBorder="1" applyAlignment="1">
      <alignment horizontal="center"/>
    </xf>
    <xf numFmtId="4" fontId="10" fillId="0" borderId="156" xfId="46" applyNumberFormat="1" applyFont="1" applyBorder="1" applyAlignment="1">
      <alignment horizontal="center"/>
      <protection/>
    </xf>
    <xf numFmtId="4" fontId="10" fillId="0" borderId="137" xfId="46" applyNumberFormat="1" applyFont="1" applyBorder="1" applyAlignment="1">
      <alignment horizontal="center"/>
      <protection/>
    </xf>
    <xf numFmtId="4" fontId="10" fillId="0" borderId="88" xfId="46" applyNumberFormat="1" applyFont="1" applyBorder="1" applyAlignment="1">
      <alignment horizontal="center"/>
      <protection/>
    </xf>
    <xf numFmtId="4" fontId="10" fillId="0" borderId="109" xfId="46" applyNumberFormat="1" applyFont="1" applyBorder="1" applyAlignment="1">
      <alignment horizontal="center"/>
      <protection/>
    </xf>
    <xf numFmtId="4" fontId="10" fillId="36" borderId="109" xfId="46" applyNumberFormat="1" applyFont="1" applyFill="1" applyBorder="1" applyAlignment="1">
      <alignment horizontal="center"/>
      <protection/>
    </xf>
    <xf numFmtId="4" fontId="10" fillId="36" borderId="137" xfId="46" applyNumberFormat="1" applyFont="1" applyFill="1" applyBorder="1" applyAlignment="1">
      <alignment horizontal="center"/>
      <protection/>
    </xf>
    <xf numFmtId="4" fontId="10" fillId="36" borderId="88" xfId="46" applyNumberFormat="1" applyFont="1" applyFill="1" applyBorder="1" applyAlignment="1">
      <alignment horizontal="center"/>
      <protection/>
    </xf>
    <xf numFmtId="4" fontId="10" fillId="35" borderId="109" xfId="46" applyNumberFormat="1" applyFont="1" applyFill="1" applyBorder="1" applyAlignment="1">
      <alignment horizontal="center"/>
      <protection/>
    </xf>
    <xf numFmtId="4" fontId="10" fillId="35" borderId="137" xfId="46" applyNumberFormat="1" applyFont="1" applyFill="1" applyBorder="1" applyAlignment="1">
      <alignment horizontal="center"/>
      <protection/>
    </xf>
    <xf numFmtId="4" fontId="10" fillId="33" borderId="137" xfId="46" applyNumberFormat="1" applyFont="1" applyFill="1" applyBorder="1" applyAlignment="1">
      <alignment horizontal="center"/>
      <protection/>
    </xf>
    <xf numFmtId="4" fontId="10" fillId="33" borderId="88" xfId="46" applyNumberFormat="1" applyFont="1" applyFill="1" applyBorder="1" applyAlignment="1">
      <alignment horizontal="center"/>
      <protection/>
    </xf>
    <xf numFmtId="4" fontId="10" fillId="14" borderId="109" xfId="46" applyNumberFormat="1" applyFont="1" applyFill="1" applyBorder="1" applyAlignment="1">
      <alignment horizontal="center"/>
      <protection/>
    </xf>
    <xf numFmtId="4" fontId="10" fillId="14" borderId="137" xfId="46" applyNumberFormat="1" applyFont="1" applyFill="1" applyBorder="1" applyAlignment="1">
      <alignment horizontal="center"/>
      <protection/>
    </xf>
    <xf numFmtId="4" fontId="10" fillId="14" borderId="88" xfId="46" applyNumberFormat="1" applyFont="1" applyFill="1" applyBorder="1" applyAlignment="1">
      <alignment horizontal="center"/>
      <protection/>
    </xf>
    <xf numFmtId="4" fontId="10" fillId="33" borderId="109" xfId="46" applyNumberFormat="1" applyFont="1" applyFill="1" applyBorder="1" applyAlignment="1">
      <alignment horizontal="center"/>
      <protection/>
    </xf>
    <xf numFmtId="4" fontId="10" fillId="6" borderId="109" xfId="46" applyNumberFormat="1" applyFont="1" applyFill="1" applyBorder="1" applyAlignment="1">
      <alignment horizontal="center"/>
      <protection/>
    </xf>
    <xf numFmtId="4" fontId="10" fillId="6" borderId="137" xfId="46" applyNumberFormat="1" applyFont="1" applyFill="1" applyBorder="1" applyAlignment="1">
      <alignment horizontal="center"/>
      <protection/>
    </xf>
    <xf numFmtId="4" fontId="10" fillId="6" borderId="88" xfId="46" applyNumberFormat="1" applyFont="1" applyFill="1" applyBorder="1" applyAlignment="1">
      <alignment horizontal="center"/>
      <protection/>
    </xf>
    <xf numFmtId="4" fontId="10" fillId="12" borderId="109" xfId="46" applyNumberFormat="1" applyFont="1" applyFill="1" applyBorder="1" applyAlignment="1">
      <alignment horizontal="center"/>
      <protection/>
    </xf>
    <xf numFmtId="4" fontId="10" fillId="12" borderId="137" xfId="46" applyNumberFormat="1" applyFont="1" applyFill="1" applyBorder="1" applyAlignment="1">
      <alignment horizontal="center"/>
      <protection/>
    </xf>
    <xf numFmtId="4" fontId="10" fillId="12" borderId="88" xfId="46" applyNumberFormat="1" applyFont="1" applyFill="1" applyBorder="1" applyAlignment="1">
      <alignment horizontal="center"/>
      <protection/>
    </xf>
    <xf numFmtId="4" fontId="10" fillId="7" borderId="109" xfId="46" applyNumberFormat="1" applyFont="1" applyFill="1" applyBorder="1" applyAlignment="1">
      <alignment horizontal="center"/>
      <protection/>
    </xf>
    <xf numFmtId="4" fontId="10" fillId="7" borderId="137" xfId="46" applyNumberFormat="1" applyFont="1" applyFill="1" applyBorder="1" applyAlignment="1">
      <alignment horizontal="center"/>
      <protection/>
    </xf>
    <xf numFmtId="4" fontId="10" fillId="7" borderId="88" xfId="46" applyNumberFormat="1" applyFont="1" applyFill="1" applyBorder="1" applyAlignment="1">
      <alignment horizontal="center"/>
      <protection/>
    </xf>
    <xf numFmtId="4" fontId="10" fillId="0" borderId="89" xfId="46" applyNumberFormat="1" applyFont="1" applyBorder="1" applyAlignment="1">
      <alignment horizontal="center"/>
      <protection/>
    </xf>
    <xf numFmtId="4" fontId="10" fillId="4" borderId="137" xfId="46" applyNumberFormat="1" applyFont="1" applyFill="1" applyBorder="1" applyAlignment="1">
      <alignment horizontal="center"/>
      <protection/>
    </xf>
    <xf numFmtId="4" fontId="10" fillId="5" borderId="109" xfId="46" applyNumberFormat="1" applyFont="1" applyFill="1" applyBorder="1" applyAlignment="1">
      <alignment horizontal="center"/>
      <protection/>
    </xf>
    <xf numFmtId="4" fontId="10" fillId="5" borderId="137" xfId="46" applyNumberFormat="1" applyFont="1" applyFill="1" applyBorder="1" applyAlignment="1">
      <alignment horizontal="center"/>
      <protection/>
    </xf>
    <xf numFmtId="4" fontId="10" fillId="5" borderId="88" xfId="46" applyNumberFormat="1" applyFont="1" applyFill="1" applyBorder="1" applyAlignment="1">
      <alignment horizontal="center"/>
      <protection/>
    </xf>
    <xf numFmtId="4" fontId="10" fillId="16" borderId="109" xfId="46" applyNumberFormat="1" applyFont="1" applyFill="1" applyBorder="1" applyAlignment="1">
      <alignment horizontal="center"/>
      <protection/>
    </xf>
    <xf numFmtId="4" fontId="10" fillId="16" borderId="137" xfId="46" applyNumberFormat="1" applyFont="1" applyFill="1" applyBorder="1" applyAlignment="1">
      <alignment horizontal="center"/>
      <protection/>
    </xf>
    <xf numFmtId="4" fontId="10" fillId="16" borderId="88" xfId="46" applyNumberFormat="1" applyFont="1" applyFill="1" applyBorder="1" applyAlignment="1">
      <alignment horizontal="center"/>
      <protection/>
    </xf>
    <xf numFmtId="4" fontId="10" fillId="0" borderId="87" xfId="46" applyNumberFormat="1" applyFont="1" applyFill="1" applyBorder="1" applyAlignment="1">
      <alignment horizontal="center" vertical="center"/>
      <protection/>
    </xf>
    <xf numFmtId="4" fontId="10" fillId="0" borderId="10" xfId="46" applyNumberFormat="1" applyFont="1" applyFill="1" applyBorder="1" applyAlignment="1">
      <alignment horizontal="center" vertical="center"/>
      <protection/>
    </xf>
    <xf numFmtId="4" fontId="10" fillId="0" borderId="11" xfId="46" applyNumberFormat="1" applyFont="1" applyFill="1" applyBorder="1" applyAlignment="1">
      <alignment horizontal="center" vertical="center"/>
      <protection/>
    </xf>
    <xf numFmtId="0" fontId="51" fillId="0" borderId="28" xfId="46" applyFont="1" applyBorder="1" applyAlignment="1">
      <alignment horizontal="center" vertical="center"/>
      <protection/>
    </xf>
    <xf numFmtId="0" fontId="51" fillId="0" borderId="33" xfId="46" applyFont="1" applyBorder="1" applyAlignment="1">
      <alignment horizontal="center" vertical="center"/>
      <protection/>
    </xf>
    <xf numFmtId="0" fontId="51" fillId="0" borderId="32" xfId="46" applyFont="1" applyBorder="1" applyAlignment="1">
      <alignment horizontal="center" vertical="center"/>
      <protection/>
    </xf>
    <xf numFmtId="0" fontId="49" fillId="0" borderId="0" xfId="46" applyFont="1" applyAlignment="1">
      <alignment horizontal="center" vertical="center"/>
      <protection/>
    </xf>
    <xf numFmtId="0" fontId="51" fillId="0" borderId="72" xfId="46" applyFont="1" applyBorder="1" applyAlignment="1">
      <alignment horizontal="center" vertical="center"/>
      <protection/>
    </xf>
    <xf numFmtId="0" fontId="51" fillId="0" borderId="48" xfId="46" applyFont="1" applyBorder="1" applyAlignment="1">
      <alignment horizontal="center" vertical="center"/>
      <protection/>
    </xf>
    <xf numFmtId="0" fontId="51" fillId="0" borderId="80" xfId="46" applyFont="1" applyBorder="1" applyAlignment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47" fillId="0" borderId="72" xfId="0" applyFont="1" applyBorder="1" applyAlignment="1">
      <alignment horizontal="left" vertical="center"/>
    </xf>
    <xf numFmtId="0" fontId="47" fillId="0" borderId="48" xfId="0" applyFont="1" applyBorder="1" applyAlignment="1">
      <alignment horizontal="left" vertical="center"/>
    </xf>
    <xf numFmtId="0" fontId="47" fillId="0" borderId="80" xfId="0" applyFont="1" applyBorder="1" applyAlignment="1">
      <alignment horizontal="left" vertical="center"/>
    </xf>
    <xf numFmtId="4" fontId="0" fillId="0" borderId="68" xfId="0" applyNumberFormat="1" applyFont="1" applyBorder="1" applyAlignment="1">
      <alignment horizontal="center" vertical="center" wrapText="1"/>
    </xf>
    <xf numFmtId="4" fontId="0" fillId="0" borderId="69" xfId="0" applyNumberFormat="1" applyFont="1" applyBorder="1" applyAlignment="1">
      <alignment horizontal="center" vertical="center" wrapText="1"/>
    </xf>
    <xf numFmtId="4" fontId="0" fillId="0" borderId="75" xfId="0" applyNumberFormat="1" applyFont="1" applyBorder="1" applyAlignment="1">
      <alignment horizontal="center" vertical="center" wrapText="1"/>
    </xf>
    <xf numFmtId="4" fontId="0" fillId="0" borderId="61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77" xfId="0" applyNumberFormat="1" applyFont="1" applyBorder="1" applyAlignment="1">
      <alignment horizontal="center" vertical="center" wrapText="1"/>
    </xf>
    <xf numFmtId="4" fontId="80" fillId="0" borderId="68" xfId="0" applyNumberFormat="1" applyFont="1" applyBorder="1" applyAlignment="1">
      <alignment horizontal="center" vertical="center" wrapText="1"/>
    </xf>
    <xf numFmtId="4" fontId="80" fillId="0" borderId="69" xfId="0" applyNumberFormat="1" applyFont="1" applyBorder="1" applyAlignment="1">
      <alignment horizontal="center" vertical="center" wrapText="1"/>
    </xf>
    <xf numFmtId="4" fontId="80" fillId="0" borderId="75" xfId="0" applyNumberFormat="1" applyFont="1" applyBorder="1" applyAlignment="1">
      <alignment horizontal="center" vertical="center" wrapText="1"/>
    </xf>
    <xf numFmtId="4" fontId="80" fillId="0" borderId="61" xfId="0" applyNumberFormat="1" applyFont="1" applyBorder="1" applyAlignment="1">
      <alignment horizontal="center" vertical="center" wrapText="1"/>
    </xf>
    <xf numFmtId="4" fontId="80" fillId="0" borderId="24" xfId="0" applyNumberFormat="1" applyFont="1" applyBorder="1" applyAlignment="1">
      <alignment horizontal="center" vertical="center" wrapText="1"/>
    </xf>
    <xf numFmtId="4" fontId="80" fillId="0" borderId="77" xfId="0" applyNumberFormat="1" applyFont="1" applyBorder="1" applyAlignment="1">
      <alignment horizontal="center" vertical="center" wrapText="1"/>
    </xf>
    <xf numFmtId="3" fontId="31" fillId="0" borderId="0" xfId="67" applyNumberFormat="1" applyFont="1" applyBorder="1" applyAlignment="1">
      <alignment horizontal="center" vertical="center"/>
      <protection/>
    </xf>
    <xf numFmtId="3" fontId="35" fillId="0" borderId="72" xfId="68" applyNumberFormat="1" applyFont="1" applyBorder="1" applyAlignment="1">
      <alignment horizontal="center" vertical="center" wrapText="1"/>
      <protection/>
    </xf>
    <xf numFmtId="3" fontId="35" fillId="0" borderId="48" xfId="68" applyNumberFormat="1" applyFont="1" applyBorder="1" applyAlignment="1">
      <alignment horizontal="center" vertical="center" wrapText="1"/>
      <protection/>
    </xf>
    <xf numFmtId="3" fontId="35" fillId="0" borderId="80" xfId="68" applyNumberFormat="1" applyFont="1" applyBorder="1" applyAlignment="1">
      <alignment horizontal="center" vertical="center" wrapText="1"/>
      <protection/>
    </xf>
    <xf numFmtId="3" fontId="35" fillId="0" borderId="11" xfId="68" applyNumberFormat="1" applyFont="1" applyBorder="1" applyAlignment="1">
      <alignment horizontal="center" vertical="center"/>
      <protection/>
    </xf>
    <xf numFmtId="3" fontId="32" fillId="0" borderId="173" xfId="68" applyNumberFormat="1" applyFont="1" applyBorder="1" applyAlignment="1">
      <alignment vertical="center"/>
      <protection/>
    </xf>
    <xf numFmtId="3" fontId="32" fillId="0" borderId="77" xfId="68" applyNumberFormat="1" applyFont="1" applyBorder="1" applyAlignment="1">
      <alignment vertical="center"/>
      <protection/>
    </xf>
    <xf numFmtId="3" fontId="32" fillId="0" borderId="75" xfId="68" applyNumberFormat="1" applyFont="1" applyBorder="1" applyAlignment="1">
      <alignment vertical="center"/>
      <protection/>
    </xf>
    <xf numFmtId="3" fontId="32" fillId="0" borderId="77" xfId="68" applyNumberFormat="1" applyFont="1" applyBorder="1" applyAlignment="1">
      <alignment vertical="center"/>
      <protection/>
    </xf>
    <xf numFmtId="3" fontId="32" fillId="0" borderId="32" xfId="68" applyNumberFormat="1" applyFont="1" applyBorder="1" applyAlignment="1">
      <alignment vertical="center"/>
      <protection/>
    </xf>
    <xf numFmtId="3" fontId="32" fillId="0" borderId="49" xfId="68" applyNumberFormat="1" applyFont="1" applyBorder="1" applyAlignment="1">
      <alignment vertical="center"/>
      <protection/>
    </xf>
    <xf numFmtId="3" fontId="32" fillId="0" borderId="185" xfId="68" applyNumberFormat="1" applyFont="1" applyBorder="1" applyAlignment="1">
      <alignment vertical="center"/>
      <protection/>
    </xf>
    <xf numFmtId="3" fontId="32" fillId="0" borderId="27" xfId="68" applyNumberFormat="1" applyFont="1" applyBorder="1" applyAlignment="1">
      <alignment vertical="center"/>
      <protection/>
    </xf>
    <xf numFmtId="3" fontId="32" fillId="0" borderId="110" xfId="68" applyNumberFormat="1" applyFont="1" applyBorder="1" applyAlignment="1">
      <alignment vertical="center"/>
      <protection/>
    </xf>
    <xf numFmtId="3" fontId="32" fillId="0" borderId="95" xfId="68" applyNumberFormat="1" applyFont="1" applyBorder="1" applyAlignment="1">
      <alignment vertical="center"/>
      <protection/>
    </xf>
    <xf numFmtId="3" fontId="32" fillId="0" borderId="112" xfId="56" applyNumberFormat="1" applyFont="1" applyBorder="1" applyAlignment="1">
      <alignment vertical="center"/>
      <protection/>
    </xf>
    <xf numFmtId="3" fontId="32" fillId="0" borderId="27" xfId="56" applyNumberFormat="1" applyFont="1" applyBorder="1" applyAlignment="1">
      <alignment vertical="center"/>
      <protection/>
    </xf>
    <xf numFmtId="3" fontId="32" fillId="0" borderId="94" xfId="68" applyNumberFormat="1" applyFont="1" applyFill="1" applyBorder="1" applyAlignment="1">
      <alignment vertical="center"/>
      <protection/>
    </xf>
    <xf numFmtId="3" fontId="32" fillId="0" borderId="82" xfId="68" applyNumberFormat="1" applyFont="1" applyFill="1" applyBorder="1" applyAlignment="1">
      <alignment vertical="center"/>
      <protection/>
    </xf>
    <xf numFmtId="3" fontId="4" fillId="0" borderId="49" xfId="68" applyNumberFormat="1" applyFont="1" applyBorder="1" applyAlignment="1">
      <alignment vertical="center"/>
      <protection/>
    </xf>
    <xf numFmtId="3" fontId="43" fillId="0" borderId="34" xfId="68" applyNumberFormat="1" applyFont="1" applyFill="1" applyBorder="1" applyAlignment="1">
      <alignment vertical="center"/>
      <protection/>
    </xf>
    <xf numFmtId="3" fontId="43" fillId="0" borderId="89" xfId="68" applyNumberFormat="1" applyFont="1" applyBorder="1" applyAlignment="1">
      <alignment vertical="center"/>
      <protection/>
    </xf>
    <xf numFmtId="3" fontId="46" fillId="0" borderId="0" xfId="56" applyNumberFormat="1" applyFont="1" applyAlignment="1">
      <alignment vertical="center"/>
      <protection/>
    </xf>
    <xf numFmtId="0" fontId="32" fillId="0" borderId="0" xfId="56" applyFont="1" applyAlignment="1">
      <alignment horizontal="left" vertical="top" wrapText="1"/>
      <protection/>
    </xf>
    <xf numFmtId="0" fontId="32" fillId="0" borderId="0" xfId="56" applyNumberFormat="1" applyFont="1" applyAlignment="1">
      <alignment horizontal="left" vertical="center" wrapText="1"/>
      <protection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3" xfId="48"/>
    <cellStyle name="normální 2 3 2" xfId="49"/>
    <cellStyle name="normální 2 3 2 2" xfId="50"/>
    <cellStyle name="normální 2 3 2_PV Rozpis rozpočtu VŠ 2011 III - tabulkové přílohy" xfId="51"/>
    <cellStyle name="normální 2 3_PV Rozpis rozpočtu VŠ 2011 III - tabulkové přílohy" xfId="52"/>
    <cellStyle name="normální 2 4" xfId="53"/>
    <cellStyle name="normální 2 4 2" xfId="54"/>
    <cellStyle name="normální 2 4_PV Rozpis rozpočtu VŠ 2011 III - tabulkové přílohy" xfId="55"/>
    <cellStyle name="normální 2 5" xfId="56"/>
    <cellStyle name="normální 2_PV Rozpis rozpočtu VŠ 2011 III - tabulkové přílohy" xfId="57"/>
    <cellStyle name="normální 3" xfId="58"/>
    <cellStyle name="normální 3 2" xfId="59"/>
    <cellStyle name="normální 3_PV Rozpis rozpočtu VŠ 2011 III - tabulkové přílohy" xfId="60"/>
    <cellStyle name="normální 4" xfId="61"/>
    <cellStyle name="normální 5" xfId="62"/>
    <cellStyle name="normální 6" xfId="63"/>
    <cellStyle name="normální 7" xfId="64"/>
    <cellStyle name="normální 8" xfId="65"/>
    <cellStyle name="normální_List1" xfId="66"/>
    <cellStyle name="normální_Tab.1-bilance PV" xfId="67"/>
    <cellStyle name="normální_Tabulka 1-Bilanční-návrh 13.1.04" xfId="68"/>
    <cellStyle name="normální_tabulka k ZUČ05-školy (1)" xfId="69"/>
    <cellStyle name="normální_tabulky do VZ06-_9_2_ 07-VVŠ-kon" xfId="70"/>
    <cellStyle name="normální_tabulkyZUČ03-VŠ" xfId="71"/>
    <cellStyle name="Poznámka" xfId="72"/>
    <cellStyle name="Percent" xfId="73"/>
    <cellStyle name="procent 2" xfId="74"/>
    <cellStyle name="procent 3" xfId="75"/>
    <cellStyle name="procent 4" xfId="76"/>
    <cellStyle name="Propojená buňka" xfId="77"/>
    <cellStyle name="Správně" xfId="78"/>
    <cellStyle name="Text upozornění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lasekp\Dokumenty\Pracovn&#237;\M&#352;MT%20.%20odd.%2033\V&#253;ro&#269;n&#237;%20zp&#225;va%20o%20hospoda&#345;en&#237;%20(o%20&#269;innosti),%20z&#367;&#269;tov&#225;n&#237;\2011\V&#253;kaz%20OP%20VK%20-%20upraveno%20%20pro%20v&#253;ro&#269;n&#237;%20zpr&#225;vu%20(11090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pln&#283;n&#225;%20tabulka%202%20definitiv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podrobný"/>
      <sheetName val="Sumace"/>
      <sheetName val="List3"/>
    </sheetNames>
    <sheetDataSet>
      <sheetData sheetId="0">
        <row r="7">
          <cell r="C7">
            <v>0</v>
          </cell>
          <cell r="D7">
            <v>12378.778859999999</v>
          </cell>
          <cell r="F7">
            <v>0</v>
          </cell>
          <cell r="G7">
            <v>0</v>
          </cell>
          <cell r="I7">
            <v>0</v>
          </cell>
          <cell r="J7">
            <v>4843.36762</v>
          </cell>
          <cell r="L7">
            <v>220.15</v>
          </cell>
          <cell r="M7">
            <v>5656.352690000001</v>
          </cell>
          <cell r="O7">
            <v>0</v>
          </cell>
          <cell r="P7">
            <v>4512.81103</v>
          </cell>
          <cell r="R7">
            <v>0</v>
          </cell>
          <cell r="S7">
            <v>1216.40178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1147.951</v>
          </cell>
          <cell r="I8">
            <v>0</v>
          </cell>
          <cell r="J8">
            <v>0</v>
          </cell>
          <cell r="L8">
            <v>1663</v>
          </cell>
          <cell r="M8">
            <v>8215.829179999999</v>
          </cell>
          <cell r="O8">
            <v>0</v>
          </cell>
          <cell r="P8">
            <v>11191.653880000003</v>
          </cell>
          <cell r="R8">
            <v>0</v>
          </cell>
          <cell r="S8">
            <v>2014.5236</v>
          </cell>
        </row>
        <row r="9">
          <cell r="C9">
            <v>0</v>
          </cell>
          <cell r="D9">
            <v>6964.87193</v>
          </cell>
          <cell r="F9">
            <v>0</v>
          </cell>
          <cell r="G9">
            <v>2249.45822</v>
          </cell>
          <cell r="I9">
            <v>0</v>
          </cell>
          <cell r="J9">
            <v>0</v>
          </cell>
          <cell r="L9">
            <v>883</v>
          </cell>
          <cell r="M9">
            <v>16714.67399</v>
          </cell>
          <cell r="O9">
            <v>0</v>
          </cell>
          <cell r="P9">
            <v>4107.34012</v>
          </cell>
          <cell r="R9">
            <v>0</v>
          </cell>
          <cell r="S9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7764.104</v>
          </cell>
          <cell r="I10">
            <v>0</v>
          </cell>
          <cell r="J10">
            <v>7107.79287</v>
          </cell>
          <cell r="L10">
            <v>3590.06813</v>
          </cell>
          <cell r="M10">
            <v>154329.18245</v>
          </cell>
          <cell r="O10">
            <v>0</v>
          </cell>
          <cell r="P10">
            <v>23652.8852</v>
          </cell>
          <cell r="R10">
            <v>1824.5</v>
          </cell>
          <cell r="S10">
            <v>43952.08318000001</v>
          </cell>
        </row>
        <row r="11">
          <cell r="C11">
            <v>0</v>
          </cell>
          <cell r="D11">
            <v>1927.654</v>
          </cell>
          <cell r="F11">
            <v>0</v>
          </cell>
          <cell r="G11">
            <v>17905.854030000002</v>
          </cell>
          <cell r="I11">
            <v>185</v>
          </cell>
          <cell r="J11">
            <v>12170.96905</v>
          </cell>
          <cell r="L11">
            <v>4254.06254</v>
          </cell>
          <cell r="M11">
            <v>173023.70059</v>
          </cell>
          <cell r="O11">
            <v>256</v>
          </cell>
          <cell r="P11">
            <v>21157.62905</v>
          </cell>
          <cell r="R11">
            <v>0</v>
          </cell>
          <cell r="S11">
            <v>3381.63125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689.417</v>
          </cell>
          <cell r="M12">
            <v>23452.35189</v>
          </cell>
          <cell r="O12">
            <v>0</v>
          </cell>
          <cell r="P12">
            <v>1310.3227</v>
          </cell>
          <cell r="R12">
            <v>0</v>
          </cell>
          <cell r="S12">
            <v>0</v>
          </cell>
        </row>
        <row r="13">
          <cell r="C13">
            <v>0</v>
          </cell>
          <cell r="D13">
            <v>1919.306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1690.999</v>
          </cell>
          <cell r="M13">
            <v>19907.47418</v>
          </cell>
          <cell r="O13">
            <v>0</v>
          </cell>
          <cell r="P13">
            <v>1362.72579</v>
          </cell>
          <cell r="R13">
            <v>0</v>
          </cell>
          <cell r="S13">
            <v>0</v>
          </cell>
        </row>
        <row r="14">
          <cell r="C14">
            <v>115</v>
          </cell>
          <cell r="D14">
            <v>6765.614</v>
          </cell>
          <cell r="F14">
            <v>0</v>
          </cell>
          <cell r="G14">
            <v>0</v>
          </cell>
          <cell r="I14">
            <v>115</v>
          </cell>
          <cell r="J14">
            <v>2069.953</v>
          </cell>
          <cell r="L14">
            <v>1726.268</v>
          </cell>
          <cell r="M14">
            <v>21689.110230000002</v>
          </cell>
          <cell r="O14">
            <v>0</v>
          </cell>
          <cell r="P14">
            <v>3087.4110199999996</v>
          </cell>
          <cell r="R14">
            <v>0</v>
          </cell>
          <cell r="S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1259.979</v>
          </cell>
          <cell r="M15">
            <v>22861.94168</v>
          </cell>
          <cell r="O15">
            <v>0</v>
          </cell>
          <cell r="P15">
            <v>2600.47758</v>
          </cell>
          <cell r="R15">
            <v>0</v>
          </cell>
          <cell r="S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832.7276</v>
          </cell>
          <cell r="M16">
            <v>10182.9244</v>
          </cell>
          <cell r="O16">
            <v>0</v>
          </cell>
          <cell r="P16">
            <v>392.91688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11135.25</v>
          </cell>
          <cell r="F18">
            <v>0</v>
          </cell>
          <cell r="G18">
            <v>1576.09559</v>
          </cell>
          <cell r="I18">
            <v>0</v>
          </cell>
          <cell r="J18">
            <v>5879.115</v>
          </cell>
          <cell r="L18">
            <v>1890</v>
          </cell>
          <cell r="M18">
            <v>53809.82172</v>
          </cell>
          <cell r="O18">
            <v>0</v>
          </cell>
          <cell r="P18">
            <v>14712.412839999999</v>
          </cell>
          <cell r="R18">
            <v>0</v>
          </cell>
          <cell r="S18">
            <v>535.6224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33899.436259999995</v>
          </cell>
          <cell r="O19">
            <v>0</v>
          </cell>
          <cell r="P19">
            <v>0</v>
          </cell>
          <cell r="R19">
            <v>0</v>
          </cell>
          <cell r="S19">
            <v>1808.7145600000001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3484.658</v>
          </cell>
          <cell r="M20">
            <v>41084.64214</v>
          </cell>
          <cell r="O20">
            <v>0</v>
          </cell>
          <cell r="P20">
            <v>2003.5856199999998</v>
          </cell>
          <cell r="R20">
            <v>80</v>
          </cell>
          <cell r="S20">
            <v>6609.716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I21">
            <v>527.9065</v>
          </cell>
          <cell r="J21">
            <v>3352.46321</v>
          </cell>
          <cell r="L21">
            <v>540</v>
          </cell>
          <cell r="M21">
            <v>61127.626670000005</v>
          </cell>
          <cell r="O21">
            <v>0</v>
          </cell>
          <cell r="P21">
            <v>8695.21764</v>
          </cell>
          <cell r="R21">
            <v>0</v>
          </cell>
          <cell r="S21">
            <v>5120.025019999999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48.897059999999996</v>
          </cell>
          <cell r="I22">
            <v>0</v>
          </cell>
          <cell r="J22">
            <v>0</v>
          </cell>
          <cell r="L22">
            <v>325</v>
          </cell>
          <cell r="M22">
            <v>34334.92179</v>
          </cell>
          <cell r="O22">
            <v>0</v>
          </cell>
          <cell r="P22">
            <v>2893.5528899999995</v>
          </cell>
          <cell r="R22">
            <v>0</v>
          </cell>
          <cell r="S22">
            <v>923.92991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4180.76325</v>
          </cell>
          <cell r="M23">
            <v>25588.24667</v>
          </cell>
          <cell r="O23">
            <v>0</v>
          </cell>
          <cell r="P23">
            <v>658.27865</v>
          </cell>
          <cell r="R23">
            <v>0</v>
          </cell>
          <cell r="S23">
            <v>2912.6026699999998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I24">
            <v>0</v>
          </cell>
          <cell r="J24">
            <v>1645.93975</v>
          </cell>
          <cell r="L24">
            <v>0</v>
          </cell>
          <cell r="M24">
            <v>2426.1207000000004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I26">
            <v>86</v>
          </cell>
          <cell r="J26">
            <v>2759.87</v>
          </cell>
          <cell r="L26">
            <v>0</v>
          </cell>
          <cell r="M26">
            <v>25960.6612</v>
          </cell>
          <cell r="O26">
            <v>0</v>
          </cell>
          <cell r="P26">
            <v>4669.58334</v>
          </cell>
          <cell r="R26">
            <v>0</v>
          </cell>
          <cell r="S26">
            <v>11475.541160000002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L30">
            <v>0</v>
          </cell>
          <cell r="M30">
            <v>5475.627640000001</v>
          </cell>
          <cell r="O30">
            <v>0</v>
          </cell>
          <cell r="P30">
            <v>1915.7141100000001</v>
          </cell>
          <cell r="R30">
            <v>0</v>
          </cell>
          <cell r="S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L31">
            <v>0</v>
          </cell>
          <cell r="M31">
            <v>7445.34364</v>
          </cell>
          <cell r="O31">
            <v>0</v>
          </cell>
          <cell r="P31">
            <v>0</v>
          </cell>
          <cell r="R31">
            <v>0</v>
          </cell>
          <cell r="S31">
            <v>649.17237</v>
          </cell>
        </row>
        <row r="35">
          <cell r="C35">
            <v>0</v>
          </cell>
          <cell r="D35">
            <v>2006.935</v>
          </cell>
          <cell r="F35">
            <v>0</v>
          </cell>
          <cell r="G35">
            <v>0</v>
          </cell>
          <cell r="I35">
            <v>0</v>
          </cell>
          <cell r="J35">
            <v>6001.583570000001</v>
          </cell>
          <cell r="L35">
            <v>678.3</v>
          </cell>
          <cell r="M35">
            <v>8062.95835</v>
          </cell>
          <cell r="O35">
            <v>60</v>
          </cell>
          <cell r="P35">
            <v>7360.345240000001</v>
          </cell>
          <cell r="R35">
            <v>0</v>
          </cell>
          <cell r="S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Členění rozpoč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00390625" style="1" customWidth="1"/>
    <col min="2" max="2" width="59.57421875" style="1" customWidth="1"/>
    <col min="3" max="3" width="11.421875" style="1" customWidth="1"/>
    <col min="4" max="4" width="12.57421875" style="1" customWidth="1"/>
    <col min="5" max="5" width="12.7109375" style="1" customWidth="1"/>
    <col min="6" max="16384" width="9.140625" style="1" customWidth="1"/>
  </cols>
  <sheetData>
    <row r="2" ht="18">
      <c r="E2" s="2" t="s">
        <v>0</v>
      </c>
    </row>
    <row r="3" ht="18">
      <c r="E3" s="2"/>
    </row>
    <row r="4" ht="18">
      <c r="A4" s="3" t="s">
        <v>17</v>
      </c>
    </row>
    <row r="5" ht="15" thickBot="1"/>
    <row r="6" spans="1:5" ht="28.5" customHeight="1">
      <c r="A6" s="742"/>
      <c r="B6" s="743"/>
      <c r="C6" s="4" t="s">
        <v>1</v>
      </c>
      <c r="D6" s="4" t="s">
        <v>2</v>
      </c>
      <c r="E6" s="5" t="s">
        <v>3</v>
      </c>
    </row>
    <row r="7" spans="1:5" ht="15">
      <c r="A7" s="6" t="s">
        <v>4</v>
      </c>
      <c r="B7" s="7"/>
      <c r="C7" s="8">
        <v>23449130</v>
      </c>
      <c r="D7" s="8">
        <v>12095757</v>
      </c>
      <c r="E7" s="9">
        <f>SUM(C7:D7)</f>
        <v>35544887</v>
      </c>
    </row>
    <row r="8" spans="1:5" ht="14.25">
      <c r="A8" s="10" t="s">
        <v>5</v>
      </c>
      <c r="B8" s="11"/>
      <c r="C8" s="12"/>
      <c r="D8" s="12"/>
      <c r="E8" s="13"/>
    </row>
    <row r="9" spans="1:5" ht="14.25">
      <c r="A9" s="10"/>
      <c r="B9" s="11" t="s">
        <v>6</v>
      </c>
      <c r="C9" s="12">
        <v>800000</v>
      </c>
      <c r="D9" s="12"/>
      <c r="E9" s="13"/>
    </row>
    <row r="10" spans="1:5" ht="14.25">
      <c r="A10" s="10"/>
      <c r="B10" s="11" t="s">
        <v>7</v>
      </c>
      <c r="C10" s="12">
        <v>2000</v>
      </c>
      <c r="D10" s="12"/>
      <c r="E10" s="13"/>
    </row>
    <row r="11" spans="1:5" ht="14.25">
      <c r="A11" s="10"/>
      <c r="B11" s="14" t="s">
        <v>8</v>
      </c>
      <c r="C11" s="12"/>
      <c r="D11" s="12">
        <v>-1166</v>
      </c>
      <c r="E11" s="13"/>
    </row>
    <row r="12" spans="1:5" ht="14.25">
      <c r="A12" s="10"/>
      <c r="B12" s="14" t="s">
        <v>9</v>
      </c>
      <c r="C12" s="12">
        <v>210423</v>
      </c>
      <c r="D12" s="12"/>
      <c r="E12" s="13"/>
    </row>
    <row r="13" spans="1:5" ht="14.25">
      <c r="A13" s="10"/>
      <c r="B13" s="14" t="s">
        <v>10</v>
      </c>
      <c r="C13" s="12">
        <v>-15000</v>
      </c>
      <c r="D13" s="12"/>
      <c r="E13" s="13"/>
    </row>
    <row r="14" spans="1:5" ht="14.25">
      <c r="A14" s="10"/>
      <c r="B14" s="14" t="s">
        <v>8</v>
      </c>
      <c r="C14" s="12"/>
      <c r="D14" s="12">
        <v>-6208</v>
      </c>
      <c r="E14" s="13"/>
    </row>
    <row r="15" spans="1:5" ht="14.25">
      <c r="A15" s="10"/>
      <c r="B15" s="14" t="s">
        <v>8</v>
      </c>
      <c r="C15" s="12"/>
      <c r="D15" s="12">
        <v>-16192</v>
      </c>
      <c r="E15" s="13"/>
    </row>
    <row r="16" spans="1:5" ht="14.25">
      <c r="A16" s="10"/>
      <c r="B16" s="14" t="s">
        <v>8</v>
      </c>
      <c r="C16" s="12"/>
      <c r="D16" s="12">
        <v>-13708</v>
      </c>
      <c r="E16" s="13"/>
    </row>
    <row r="17" spans="1:5" ht="14.25">
      <c r="A17" s="10"/>
      <c r="B17" s="11" t="s">
        <v>11</v>
      </c>
      <c r="C17" s="12">
        <v>9600</v>
      </c>
      <c r="D17" s="12"/>
      <c r="E17" s="13"/>
    </row>
    <row r="18" spans="1:5" ht="14.25">
      <c r="A18" s="10"/>
      <c r="B18" s="11" t="s">
        <v>12</v>
      </c>
      <c r="C18" s="12">
        <v>-10000</v>
      </c>
      <c r="D18" s="12"/>
      <c r="E18" s="13"/>
    </row>
    <row r="19" spans="1:5" ht="14.25">
      <c r="A19" s="10"/>
      <c r="B19" s="14" t="s">
        <v>13</v>
      </c>
      <c r="C19" s="12">
        <v>-118962</v>
      </c>
      <c r="D19" s="12">
        <v>118962</v>
      </c>
      <c r="E19" s="13"/>
    </row>
    <row r="20" spans="1:5" ht="14.25">
      <c r="A20" s="10"/>
      <c r="B20" s="11" t="s">
        <v>12</v>
      </c>
      <c r="C20" s="12">
        <v>-21744</v>
      </c>
      <c r="D20" s="12">
        <v>-50</v>
      </c>
      <c r="E20" s="13"/>
    </row>
    <row r="21" spans="1:5" ht="14.25">
      <c r="A21" s="10"/>
      <c r="B21" s="11" t="s">
        <v>12</v>
      </c>
      <c r="C21" s="12">
        <v>-20000</v>
      </c>
      <c r="D21" s="12"/>
      <c r="E21" s="13"/>
    </row>
    <row r="22" spans="1:5" ht="14.25">
      <c r="A22" s="10"/>
      <c r="B22" s="15" t="s">
        <v>14</v>
      </c>
      <c r="C22" s="12">
        <v>293116</v>
      </c>
      <c r="D22" s="12">
        <v>-293116</v>
      </c>
      <c r="E22" s="13"/>
    </row>
    <row r="23" spans="1:5" ht="14.25">
      <c r="A23" s="16" t="s">
        <v>15</v>
      </c>
      <c r="B23" s="17"/>
      <c r="C23" s="18">
        <f>SUM(C8:C22)</f>
        <v>1129433</v>
      </c>
      <c r="D23" s="18">
        <f>SUM(D8:D22)</f>
        <v>-211478</v>
      </c>
      <c r="E23" s="19">
        <f>SUM(C23:D23)</f>
        <v>917955</v>
      </c>
    </row>
    <row r="24" spans="1:5" ht="15.75" thickBot="1">
      <c r="A24" s="20" t="s">
        <v>16</v>
      </c>
      <c r="B24" s="21"/>
      <c r="C24" s="22">
        <f>+C7+C23</f>
        <v>24578563</v>
      </c>
      <c r="D24" s="22">
        <f>+D7+D23</f>
        <v>11884279</v>
      </c>
      <c r="E24" s="23">
        <f>SUM(E7:E23)</f>
        <v>36462842</v>
      </c>
    </row>
    <row r="25" spans="3:5" ht="14.25">
      <c r="C25" s="24"/>
      <c r="D25" s="24"/>
      <c r="E25" s="24"/>
    </row>
    <row r="26" spans="3:5" ht="14.25">
      <c r="C26" s="24"/>
      <c r="D26" s="24"/>
      <c r="E26" s="24"/>
    </row>
    <row r="27" spans="3:5" ht="14.25">
      <c r="C27" s="24"/>
      <c r="D27" s="24"/>
      <c r="E27" s="24"/>
    </row>
    <row r="28" spans="3:5" ht="14.25">
      <c r="C28" s="24"/>
      <c r="D28" s="24"/>
      <c r="E28" s="24"/>
    </row>
    <row r="29" spans="3:5" ht="14.25">
      <c r="C29" s="24"/>
      <c r="D29" s="24"/>
      <c r="E29" s="24"/>
    </row>
    <row r="30" spans="3:5" ht="14.25">
      <c r="C30" s="24"/>
      <c r="D30" s="24"/>
      <c r="E30" s="24"/>
    </row>
    <row r="31" spans="3:5" ht="14.25">
      <c r="C31" s="24"/>
      <c r="D31" s="24"/>
      <c r="E31" s="24"/>
    </row>
    <row r="32" spans="3:5" ht="14.25">
      <c r="C32" s="24"/>
      <c r="D32" s="24"/>
      <c r="E32" s="24"/>
    </row>
  </sheetData>
  <sheetProtection/>
  <mergeCells count="1">
    <mergeCell ref="A6:B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E45"/>
  <sheetViews>
    <sheetView workbookViewId="0" topLeftCell="A10">
      <selection activeCell="B12" sqref="B12:B37"/>
    </sheetView>
  </sheetViews>
  <sheetFormatPr defaultColWidth="9.140625" defaultRowHeight="15"/>
  <cols>
    <col min="1" max="1" width="5.7109375" style="666" customWidth="1"/>
    <col min="2" max="2" width="39.421875" style="666" customWidth="1"/>
    <col min="3" max="3" width="15.00390625" style="666" customWidth="1"/>
    <col min="4" max="4" width="15.8515625" style="666" customWidth="1"/>
    <col min="5" max="5" width="19.8515625" style="666" customWidth="1"/>
    <col min="6" max="16384" width="9.140625" style="521" customWidth="1"/>
  </cols>
  <sheetData>
    <row r="1" ht="23.25">
      <c r="E1" s="667" t="s">
        <v>322</v>
      </c>
    </row>
    <row r="3" spans="1:10" ht="20.25">
      <c r="A3" s="875" t="s">
        <v>364</v>
      </c>
      <c r="B3" s="875"/>
      <c r="C3" s="875"/>
      <c r="D3" s="875"/>
      <c r="E3" s="875"/>
      <c r="F3" s="669"/>
      <c r="G3" s="669"/>
      <c r="H3" s="669"/>
      <c r="I3" s="669"/>
      <c r="J3" s="669"/>
    </row>
    <row r="4" spans="1:5" ht="20.25">
      <c r="A4" s="875" t="s">
        <v>365</v>
      </c>
      <c r="B4" s="875"/>
      <c r="C4" s="875"/>
      <c r="D4" s="875"/>
      <c r="E4" s="875"/>
    </row>
    <row r="5" spans="1:5" ht="20.25">
      <c r="A5" s="668"/>
      <c r="B5" s="875" t="s">
        <v>366</v>
      </c>
      <c r="C5" s="875"/>
      <c r="D5" s="875"/>
      <c r="E5" s="875"/>
    </row>
    <row r="7" ht="12.75">
      <c r="E7" s="670" t="s">
        <v>253</v>
      </c>
    </row>
    <row r="8" ht="9.75" customHeight="1" thickBot="1"/>
    <row r="9" spans="1:5" ht="30.75" customHeight="1" thickBot="1">
      <c r="A9" s="671" t="s">
        <v>363</v>
      </c>
      <c r="B9" s="876" t="s">
        <v>94</v>
      </c>
      <c r="C9" s="872" t="s">
        <v>319</v>
      </c>
      <c r="D9" s="873"/>
      <c r="E9" s="874"/>
    </row>
    <row r="10" spans="1:5" ht="18.75" customHeight="1">
      <c r="A10" s="672" t="s">
        <v>318</v>
      </c>
      <c r="B10" s="877"/>
      <c r="C10" s="673" t="s">
        <v>232</v>
      </c>
      <c r="D10" s="674" t="s">
        <v>233</v>
      </c>
      <c r="E10" s="674" t="s">
        <v>320</v>
      </c>
    </row>
    <row r="11" spans="1:5" ht="19.5" customHeight="1" thickBot="1">
      <c r="A11" s="672"/>
      <c r="B11" s="878"/>
      <c r="C11" s="675" t="s">
        <v>321</v>
      </c>
      <c r="D11" s="676" t="s">
        <v>321</v>
      </c>
      <c r="E11" s="676" t="s">
        <v>321</v>
      </c>
    </row>
    <row r="12" spans="1:5" ht="18" customHeight="1">
      <c r="A12" s="665">
        <v>1100</v>
      </c>
      <c r="B12" s="677" t="s">
        <v>138</v>
      </c>
      <c r="C12" s="678">
        <v>3267434</v>
      </c>
      <c r="D12" s="678">
        <v>3267434</v>
      </c>
      <c r="E12" s="679">
        <f aca="true" t="shared" si="0" ref="E12:E38">SUM(C12-D12)</f>
        <v>0</v>
      </c>
    </row>
    <row r="13" spans="1:5" ht="18" customHeight="1">
      <c r="A13" s="665">
        <v>1200</v>
      </c>
      <c r="B13" s="680" t="s">
        <v>349</v>
      </c>
      <c r="C13" s="678">
        <v>663497</v>
      </c>
      <c r="D13" s="678">
        <v>663497</v>
      </c>
      <c r="E13" s="681">
        <f t="shared" si="0"/>
        <v>0</v>
      </c>
    </row>
    <row r="14" spans="1:5" s="520" customFormat="1" ht="18" customHeight="1">
      <c r="A14" s="665">
        <v>1300</v>
      </c>
      <c r="B14" s="680" t="s">
        <v>350</v>
      </c>
      <c r="C14" s="678">
        <v>499559</v>
      </c>
      <c r="D14" s="678">
        <v>499559</v>
      </c>
      <c r="E14" s="681">
        <f t="shared" si="0"/>
        <v>0</v>
      </c>
    </row>
    <row r="15" spans="1:5" ht="18" customHeight="1">
      <c r="A15" s="665">
        <v>1400</v>
      </c>
      <c r="B15" s="680" t="s">
        <v>110</v>
      </c>
      <c r="C15" s="678">
        <v>2108071</v>
      </c>
      <c r="D15" s="678">
        <v>2108071</v>
      </c>
      <c r="E15" s="681">
        <f t="shared" si="0"/>
        <v>0</v>
      </c>
    </row>
    <row r="16" spans="1:5" ht="18" customHeight="1">
      <c r="A16" s="665">
        <v>1500</v>
      </c>
      <c r="B16" s="680" t="s">
        <v>140</v>
      </c>
      <c r="C16" s="678">
        <v>1142306</v>
      </c>
      <c r="D16" s="678">
        <v>1142306</v>
      </c>
      <c r="E16" s="681">
        <f t="shared" si="0"/>
        <v>0</v>
      </c>
    </row>
    <row r="17" spans="1:5" ht="18" customHeight="1">
      <c r="A17" s="665">
        <v>1600</v>
      </c>
      <c r="B17" s="680" t="s">
        <v>351</v>
      </c>
      <c r="C17" s="678">
        <v>312207</v>
      </c>
      <c r="D17" s="678">
        <v>312207</v>
      </c>
      <c r="E17" s="681">
        <f t="shared" si="0"/>
        <v>0</v>
      </c>
    </row>
    <row r="18" spans="1:5" ht="18" customHeight="1">
      <c r="A18" s="665">
        <v>1700</v>
      </c>
      <c r="B18" s="680" t="s">
        <v>116</v>
      </c>
      <c r="C18" s="678">
        <v>486155</v>
      </c>
      <c r="D18" s="678">
        <v>486155</v>
      </c>
      <c r="E18" s="681">
        <f t="shared" si="0"/>
        <v>0</v>
      </c>
    </row>
    <row r="19" spans="1:5" ht="18" customHeight="1">
      <c r="A19" s="665">
        <v>1800</v>
      </c>
      <c r="B19" s="680" t="s">
        <v>147</v>
      </c>
      <c r="C19" s="678">
        <v>344961</v>
      </c>
      <c r="D19" s="678">
        <v>344961</v>
      </c>
      <c r="E19" s="681">
        <f t="shared" si="0"/>
        <v>0</v>
      </c>
    </row>
    <row r="20" spans="1:5" ht="18" customHeight="1">
      <c r="A20" s="665">
        <v>1900</v>
      </c>
      <c r="B20" s="680" t="s">
        <v>145</v>
      </c>
      <c r="C20" s="678">
        <v>324421</v>
      </c>
      <c r="D20" s="678">
        <v>324421</v>
      </c>
      <c r="E20" s="681">
        <f t="shared" si="0"/>
        <v>0</v>
      </c>
    </row>
    <row r="21" spans="1:5" ht="18" customHeight="1">
      <c r="A21" s="665">
        <v>2100</v>
      </c>
      <c r="B21" s="680" t="s">
        <v>352</v>
      </c>
      <c r="C21" s="678">
        <v>1621312</v>
      </c>
      <c r="D21" s="678">
        <v>1621312</v>
      </c>
      <c r="E21" s="681">
        <f t="shared" si="0"/>
        <v>0</v>
      </c>
    </row>
    <row r="22" spans="1:5" ht="18" customHeight="1">
      <c r="A22" s="665">
        <v>2200</v>
      </c>
      <c r="B22" s="680" t="s">
        <v>354</v>
      </c>
      <c r="C22" s="678">
        <v>436109</v>
      </c>
      <c r="D22" s="678">
        <v>436109</v>
      </c>
      <c r="E22" s="681">
        <f t="shared" si="0"/>
        <v>0</v>
      </c>
    </row>
    <row r="23" spans="1:5" ht="18" customHeight="1">
      <c r="A23" s="665">
        <v>2300</v>
      </c>
      <c r="B23" s="680" t="s">
        <v>142</v>
      </c>
      <c r="C23" s="678">
        <v>826976</v>
      </c>
      <c r="D23" s="678">
        <v>826976</v>
      </c>
      <c r="E23" s="681">
        <f t="shared" si="0"/>
        <v>0</v>
      </c>
    </row>
    <row r="24" spans="1:5" ht="18" customHeight="1">
      <c r="A24" s="665">
        <v>2400</v>
      </c>
      <c r="B24" s="680" t="s">
        <v>356</v>
      </c>
      <c r="C24" s="678">
        <v>486810</v>
      </c>
      <c r="D24" s="678">
        <v>486810</v>
      </c>
      <c r="E24" s="681">
        <f t="shared" si="0"/>
        <v>0</v>
      </c>
    </row>
    <row r="25" spans="1:5" ht="18" customHeight="1">
      <c r="A25" s="665">
        <v>2500</v>
      </c>
      <c r="B25" s="680" t="s">
        <v>124</v>
      </c>
      <c r="C25" s="678">
        <v>557995</v>
      </c>
      <c r="D25" s="678">
        <v>557995</v>
      </c>
      <c r="E25" s="681">
        <f t="shared" si="0"/>
        <v>0</v>
      </c>
    </row>
    <row r="26" spans="1:31" ht="18" customHeight="1">
      <c r="A26" s="665">
        <v>2600</v>
      </c>
      <c r="B26" s="680" t="s">
        <v>150</v>
      </c>
      <c r="C26" s="678">
        <v>1386027</v>
      </c>
      <c r="D26" s="678">
        <v>1386027</v>
      </c>
      <c r="E26" s="681">
        <f t="shared" si="0"/>
        <v>0</v>
      </c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</row>
    <row r="27" spans="1:5" ht="18" customHeight="1">
      <c r="A27" s="665">
        <v>2700</v>
      </c>
      <c r="B27" s="680" t="s">
        <v>355</v>
      </c>
      <c r="C27" s="678">
        <v>1153394</v>
      </c>
      <c r="D27" s="678">
        <v>1153394</v>
      </c>
      <c r="E27" s="681">
        <f t="shared" si="0"/>
        <v>0</v>
      </c>
    </row>
    <row r="28" spans="1:16" ht="18" customHeight="1">
      <c r="A28" s="665">
        <v>2800</v>
      </c>
      <c r="B28" s="680" t="s">
        <v>151</v>
      </c>
      <c r="C28" s="678">
        <v>693642</v>
      </c>
      <c r="D28" s="678">
        <v>693642</v>
      </c>
      <c r="E28" s="681">
        <f t="shared" si="0"/>
        <v>0</v>
      </c>
      <c r="F28" s="582"/>
      <c r="G28" s="582"/>
      <c r="H28" s="582"/>
      <c r="I28" s="582"/>
      <c r="J28" s="582"/>
      <c r="K28" s="582"/>
      <c r="L28" s="582"/>
      <c r="M28" s="582"/>
      <c r="N28" s="582"/>
      <c r="O28" s="582"/>
      <c r="P28" s="582"/>
    </row>
    <row r="29" spans="1:5" ht="18" customHeight="1">
      <c r="A29" s="665">
        <v>3100</v>
      </c>
      <c r="B29" s="680" t="s">
        <v>118</v>
      </c>
      <c r="C29" s="678">
        <v>736175</v>
      </c>
      <c r="D29" s="678">
        <v>736175</v>
      </c>
      <c r="E29" s="681">
        <f t="shared" si="0"/>
        <v>0</v>
      </c>
    </row>
    <row r="30" spans="1:5" ht="18" customHeight="1">
      <c r="A30" s="665">
        <v>4100</v>
      </c>
      <c r="B30" s="680" t="s">
        <v>155</v>
      </c>
      <c r="C30" s="678">
        <v>1084027</v>
      </c>
      <c r="D30" s="678">
        <v>1084027</v>
      </c>
      <c r="E30" s="681">
        <f t="shared" si="0"/>
        <v>0</v>
      </c>
    </row>
    <row r="31" spans="1:14" ht="18" customHeight="1">
      <c r="A31" s="665">
        <v>4300</v>
      </c>
      <c r="B31" s="680" t="s">
        <v>357</v>
      </c>
      <c r="C31" s="682">
        <v>651666</v>
      </c>
      <c r="D31" s="682">
        <v>651666</v>
      </c>
      <c r="E31" s="681">
        <f t="shared" si="0"/>
        <v>0</v>
      </c>
      <c r="F31" s="582"/>
      <c r="G31" s="582"/>
      <c r="H31" s="582"/>
      <c r="I31" s="582"/>
      <c r="J31" s="582"/>
      <c r="K31" s="582"/>
      <c r="L31" s="582"/>
      <c r="M31" s="582"/>
      <c r="N31" s="582"/>
    </row>
    <row r="32" spans="1:5" ht="18" customHeight="1">
      <c r="A32" s="665">
        <v>5100</v>
      </c>
      <c r="B32" s="680" t="s">
        <v>156</v>
      </c>
      <c r="C32" s="678">
        <v>253378</v>
      </c>
      <c r="D32" s="678">
        <v>253378</v>
      </c>
      <c r="E32" s="681">
        <f t="shared" si="0"/>
        <v>0</v>
      </c>
    </row>
    <row r="33" spans="1:5" ht="18" customHeight="1">
      <c r="A33" s="665">
        <v>5200</v>
      </c>
      <c r="B33" s="680" t="s">
        <v>157</v>
      </c>
      <c r="C33" s="678">
        <v>65903</v>
      </c>
      <c r="D33" s="678">
        <v>65903</v>
      </c>
      <c r="E33" s="681">
        <f t="shared" si="0"/>
        <v>0</v>
      </c>
    </row>
    <row r="34" spans="1:5" ht="18" customHeight="1">
      <c r="A34" s="665">
        <v>5300</v>
      </c>
      <c r="B34" s="680" t="s">
        <v>362</v>
      </c>
      <c r="C34" s="678">
        <v>87997</v>
      </c>
      <c r="D34" s="678">
        <v>87997</v>
      </c>
      <c r="E34" s="681">
        <f t="shared" si="0"/>
        <v>0</v>
      </c>
    </row>
    <row r="35" spans="1:5" ht="18" customHeight="1">
      <c r="A35" s="665">
        <v>5400</v>
      </c>
      <c r="B35" s="680" t="s">
        <v>359</v>
      </c>
      <c r="C35" s="678">
        <v>142491</v>
      </c>
      <c r="D35" s="678">
        <v>142491</v>
      </c>
      <c r="E35" s="681">
        <f t="shared" si="0"/>
        <v>0</v>
      </c>
    </row>
    <row r="36" spans="1:5" ht="18" customHeight="1">
      <c r="A36" s="665">
        <v>5500</v>
      </c>
      <c r="B36" s="680" t="s">
        <v>159</v>
      </c>
      <c r="C36" s="678">
        <v>102303</v>
      </c>
      <c r="D36" s="678">
        <v>102303</v>
      </c>
      <c r="E36" s="681">
        <f t="shared" si="0"/>
        <v>0</v>
      </c>
    </row>
    <row r="37" spans="1:5" ht="18" customHeight="1" thickBot="1">
      <c r="A37" s="665">
        <v>5600</v>
      </c>
      <c r="B37" s="683" t="s">
        <v>360</v>
      </c>
      <c r="C37" s="684">
        <v>63893</v>
      </c>
      <c r="D37" s="684">
        <v>63893</v>
      </c>
      <c r="E37" s="685">
        <f t="shared" si="0"/>
        <v>0</v>
      </c>
    </row>
    <row r="38" spans="1:14" ht="18" customHeight="1" thickBot="1">
      <c r="A38" s="686"/>
      <c r="B38" s="687" t="s">
        <v>133</v>
      </c>
      <c r="C38" s="688">
        <f>SUM(C12:C37)</f>
        <v>19498709</v>
      </c>
      <c r="D38" s="688">
        <f>SUM(D12:D37)</f>
        <v>19498709</v>
      </c>
      <c r="E38" s="689">
        <f t="shared" si="0"/>
        <v>0</v>
      </c>
      <c r="F38" s="582"/>
      <c r="G38" s="582"/>
      <c r="H38" s="582"/>
      <c r="I38" s="582"/>
      <c r="J38" s="582"/>
      <c r="K38" s="582"/>
      <c r="L38" s="582"/>
      <c r="M38" s="582"/>
      <c r="N38" s="582"/>
    </row>
    <row r="39" spans="2:5" ht="18" customHeight="1">
      <c r="B39" s="690"/>
      <c r="C39" s="690"/>
      <c r="D39" s="690"/>
      <c r="E39" s="690"/>
    </row>
    <row r="40" ht="18" customHeight="1"/>
    <row r="41" ht="18" customHeight="1"/>
    <row r="43" spans="2:5" ht="12.75">
      <c r="B43" s="691"/>
      <c r="C43" s="692"/>
      <c r="D43" s="692"/>
      <c r="E43" s="692"/>
    </row>
    <row r="44" spans="2:4" ht="12.75">
      <c r="B44" s="691"/>
      <c r="C44" s="692"/>
      <c r="D44" s="692"/>
    </row>
    <row r="45" spans="2:4" ht="12.75">
      <c r="B45" s="691"/>
      <c r="C45" s="692"/>
      <c r="D45" s="692"/>
    </row>
  </sheetData>
  <sheetProtection/>
  <mergeCells count="5">
    <mergeCell ref="C9:E9"/>
    <mergeCell ref="A3:E3"/>
    <mergeCell ref="A4:E4"/>
    <mergeCell ref="B5:E5"/>
    <mergeCell ref="B9:B11"/>
  </mergeCells>
  <printOptions horizontalCentered="1"/>
  <pageMargins left="0" right="0" top="1.5748031496062993" bottom="0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zoomScale="85" zoomScaleNormal="85" workbookViewId="0" topLeftCell="A1">
      <selection activeCell="C2" sqref="C2:R2"/>
    </sheetView>
  </sheetViews>
  <sheetFormatPr defaultColWidth="9.140625" defaultRowHeight="15"/>
  <cols>
    <col min="1" max="2" width="9.140625" style="625" customWidth="1"/>
    <col min="3" max="3" width="36.7109375" style="625" customWidth="1"/>
    <col min="4" max="4" width="12.7109375" style="626" customWidth="1"/>
    <col min="5" max="6" width="12.00390625" style="626" customWidth="1"/>
    <col min="7" max="7" width="12.140625" style="626" customWidth="1"/>
    <col min="8" max="9" width="14.140625" style="626" customWidth="1"/>
    <col min="10" max="10" width="13.140625" style="626" customWidth="1"/>
    <col min="11" max="15" width="12.00390625" style="626" customWidth="1"/>
    <col min="16" max="16" width="14.00390625" style="626" customWidth="1"/>
    <col min="17" max="17" width="14.57421875" style="626" customWidth="1"/>
    <col min="18" max="18" width="11.57421875" style="626" customWidth="1"/>
    <col min="19" max="16384" width="9.140625" style="625" customWidth="1"/>
  </cols>
  <sheetData>
    <row r="1" spans="9:18" ht="26.25">
      <c r="I1" s="627"/>
      <c r="R1" s="738"/>
    </row>
    <row r="2" spans="3:18" ht="26.25">
      <c r="C2" s="882" t="s">
        <v>373</v>
      </c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</row>
    <row r="3" spans="9:18" ht="15.75" thickBot="1">
      <c r="I3" s="628"/>
      <c r="R3" s="628" t="s">
        <v>135</v>
      </c>
    </row>
    <row r="4" spans="2:18" ht="15" customHeight="1">
      <c r="B4" s="879" t="s">
        <v>339</v>
      </c>
      <c r="C4" s="883" t="s">
        <v>331</v>
      </c>
      <c r="D4" s="886" t="s">
        <v>332</v>
      </c>
      <c r="E4" s="887"/>
      <c r="F4" s="888"/>
      <c r="G4" s="886" t="s">
        <v>333</v>
      </c>
      <c r="H4" s="887"/>
      <c r="I4" s="888"/>
      <c r="J4" s="886" t="s">
        <v>334</v>
      </c>
      <c r="K4" s="887"/>
      <c r="L4" s="888"/>
      <c r="M4" s="886" t="s">
        <v>335</v>
      </c>
      <c r="N4" s="887"/>
      <c r="O4" s="888"/>
      <c r="P4" s="892" t="s">
        <v>336</v>
      </c>
      <c r="Q4" s="893"/>
      <c r="R4" s="894"/>
    </row>
    <row r="5" spans="2:18" ht="15.75" customHeight="1" thickBot="1">
      <c r="B5" s="880"/>
      <c r="C5" s="884"/>
      <c r="D5" s="889"/>
      <c r="E5" s="890"/>
      <c r="F5" s="891"/>
      <c r="G5" s="889"/>
      <c r="H5" s="890"/>
      <c r="I5" s="891"/>
      <c r="J5" s="889"/>
      <c r="K5" s="890"/>
      <c r="L5" s="891"/>
      <c r="M5" s="889"/>
      <c r="N5" s="890"/>
      <c r="O5" s="891"/>
      <c r="P5" s="895"/>
      <c r="Q5" s="896"/>
      <c r="R5" s="897"/>
    </row>
    <row r="6" spans="2:18" ht="30.75" customHeight="1" thickBot="1">
      <c r="B6" s="881"/>
      <c r="C6" s="885"/>
      <c r="D6" s="621" t="s">
        <v>337</v>
      </c>
      <c r="E6" s="622" t="s">
        <v>338</v>
      </c>
      <c r="F6" s="623" t="s">
        <v>93</v>
      </c>
      <c r="G6" s="621" t="s">
        <v>337</v>
      </c>
      <c r="H6" s="622" t="s">
        <v>338</v>
      </c>
      <c r="I6" s="623" t="s">
        <v>93</v>
      </c>
      <c r="J6" s="621" t="s">
        <v>337</v>
      </c>
      <c r="K6" s="622" t="s">
        <v>338</v>
      </c>
      <c r="L6" s="623" t="s">
        <v>93</v>
      </c>
      <c r="M6" s="621" t="s">
        <v>337</v>
      </c>
      <c r="N6" s="622" t="s">
        <v>338</v>
      </c>
      <c r="O6" s="623" t="s">
        <v>93</v>
      </c>
      <c r="P6" s="621" t="s">
        <v>337</v>
      </c>
      <c r="Q6" s="622" t="s">
        <v>338</v>
      </c>
      <c r="R6" s="624" t="s">
        <v>93</v>
      </c>
    </row>
    <row r="7" spans="2:18" ht="15" customHeight="1">
      <c r="B7" s="735">
        <v>1100</v>
      </c>
      <c r="C7" s="648" t="s">
        <v>138</v>
      </c>
      <c r="D7" s="629">
        <v>-8994.71</v>
      </c>
      <c r="E7" s="630">
        <v>27773.68</v>
      </c>
      <c r="F7" s="631">
        <f>SUM(D7:E7)</f>
        <v>18778.97</v>
      </c>
      <c r="G7" s="629">
        <v>-18444.92</v>
      </c>
      <c r="H7" s="630">
        <v>19847.4</v>
      </c>
      <c r="I7" s="631">
        <f>SUM(G7:H7)</f>
        <v>1402.4800000000032</v>
      </c>
      <c r="J7" s="629">
        <v>0</v>
      </c>
      <c r="K7" s="630">
        <v>0</v>
      </c>
      <c r="L7" s="631">
        <f>SUM(J7:K7)</f>
        <v>0</v>
      </c>
      <c r="M7" s="629"/>
      <c r="N7" s="630"/>
      <c r="O7" s="631">
        <f aca="true" t="shared" si="0" ref="O7:O16">SUM(M7:N7)</f>
        <v>0</v>
      </c>
      <c r="P7" s="629">
        <f>SUM(D7+G7+J7+M7)</f>
        <v>-27439.629999999997</v>
      </c>
      <c r="Q7" s="630">
        <f>SUM(E7+H7+K7+N7)</f>
        <v>47621.08</v>
      </c>
      <c r="R7" s="632">
        <f>SUM(P7:Q7)</f>
        <v>20181.450000000004</v>
      </c>
    </row>
    <row r="8" spans="2:18" ht="15">
      <c r="B8" s="736">
        <v>1200</v>
      </c>
      <c r="C8" s="648" t="s">
        <v>349</v>
      </c>
      <c r="D8" s="633">
        <v>2016.95</v>
      </c>
      <c r="E8" s="634">
        <v>7736.97</v>
      </c>
      <c r="F8" s="635">
        <f aca="true" t="shared" si="1" ref="F8:F32">SUM(D8:E8)</f>
        <v>9753.92</v>
      </c>
      <c r="G8" s="633">
        <v>4306.52</v>
      </c>
      <c r="H8" s="634">
        <v>12598.14</v>
      </c>
      <c r="I8" s="635">
        <f aca="true" t="shared" si="2" ref="I8:I32">SUM(G8:H8)</f>
        <v>16904.66</v>
      </c>
      <c r="J8" s="633">
        <v>-1383.14</v>
      </c>
      <c r="K8" s="634">
        <v>1564.71</v>
      </c>
      <c r="L8" s="635">
        <f aca="true" t="shared" si="3" ref="L8:L32">SUM(J8:K8)</f>
        <v>181.56999999999994</v>
      </c>
      <c r="M8" s="636">
        <v>0</v>
      </c>
      <c r="N8" s="637">
        <v>0</v>
      </c>
      <c r="O8" s="638">
        <f t="shared" si="0"/>
        <v>0</v>
      </c>
      <c r="P8" s="636">
        <f aca="true" t="shared" si="4" ref="P8:Q32">SUM(D8+G8+J8+M8)</f>
        <v>4940.33</v>
      </c>
      <c r="Q8" s="637">
        <f>SUM(E8+H8+K8+N8)</f>
        <v>21899.82</v>
      </c>
      <c r="R8" s="639">
        <f aca="true" t="shared" si="5" ref="R8:R32">SUM(P8:Q8)</f>
        <v>26840.15</v>
      </c>
    </row>
    <row r="9" spans="2:18" ht="15">
      <c r="B9" s="736">
        <v>1300</v>
      </c>
      <c r="C9" s="648" t="s">
        <v>350</v>
      </c>
      <c r="D9" s="636">
        <v>0.01</v>
      </c>
      <c r="E9" s="637">
        <v>2297.25</v>
      </c>
      <c r="F9" s="638">
        <f t="shared" si="1"/>
        <v>2297.26</v>
      </c>
      <c r="G9" s="636">
        <v>0</v>
      </c>
      <c r="H9" s="637">
        <v>892.34</v>
      </c>
      <c r="I9" s="638">
        <f t="shared" si="2"/>
        <v>892.34</v>
      </c>
      <c r="J9" s="636">
        <v>0</v>
      </c>
      <c r="K9" s="637">
        <v>0</v>
      </c>
      <c r="L9" s="638">
        <f t="shared" si="3"/>
        <v>0</v>
      </c>
      <c r="M9" s="636">
        <v>0</v>
      </c>
      <c r="N9" s="637">
        <v>0</v>
      </c>
      <c r="O9" s="638">
        <f t="shared" si="0"/>
        <v>0</v>
      </c>
      <c r="P9" s="636">
        <f t="shared" si="4"/>
        <v>0.01</v>
      </c>
      <c r="Q9" s="637">
        <f t="shared" si="4"/>
        <v>3189.59</v>
      </c>
      <c r="R9" s="639">
        <f t="shared" si="5"/>
        <v>3189.6000000000004</v>
      </c>
    </row>
    <row r="10" spans="2:18" ht="15">
      <c r="B10" s="736">
        <v>1400</v>
      </c>
      <c r="C10" s="648" t="s">
        <v>110</v>
      </c>
      <c r="D10" s="636">
        <v>59952.94</v>
      </c>
      <c r="E10" s="637">
        <v>11043.27</v>
      </c>
      <c r="F10" s="638">
        <f t="shared" si="1"/>
        <v>70996.21</v>
      </c>
      <c r="G10" s="636">
        <f>-10070.18</f>
        <v>-10070.18</v>
      </c>
      <c r="H10" s="637">
        <v>10195.48</v>
      </c>
      <c r="I10" s="638">
        <f t="shared" si="2"/>
        <v>125.29999999999927</v>
      </c>
      <c r="J10" s="636">
        <v>0</v>
      </c>
      <c r="K10" s="637">
        <v>0</v>
      </c>
      <c r="L10" s="638">
        <f t="shared" si="3"/>
        <v>0</v>
      </c>
      <c r="M10" s="636">
        <v>0</v>
      </c>
      <c r="N10" s="637">
        <v>0</v>
      </c>
      <c r="O10" s="638">
        <f t="shared" si="0"/>
        <v>0</v>
      </c>
      <c r="P10" s="636">
        <f t="shared" si="4"/>
        <v>49882.76</v>
      </c>
      <c r="Q10" s="637">
        <f t="shared" si="4"/>
        <v>21238.75</v>
      </c>
      <c r="R10" s="639">
        <f t="shared" si="5"/>
        <v>71121.51000000001</v>
      </c>
    </row>
    <row r="11" spans="2:18" ht="15">
      <c r="B11" s="736">
        <v>1500</v>
      </c>
      <c r="C11" s="648" t="s">
        <v>140</v>
      </c>
      <c r="D11" s="636">
        <v>47499.52</v>
      </c>
      <c r="E11" s="637">
        <v>3361.34</v>
      </c>
      <c r="F11" s="638">
        <f t="shared" si="1"/>
        <v>50860.86</v>
      </c>
      <c r="G11" s="636">
        <v>1632.42</v>
      </c>
      <c r="H11" s="637">
        <v>1586.96</v>
      </c>
      <c r="I11" s="638">
        <f t="shared" si="2"/>
        <v>3219.38</v>
      </c>
      <c r="J11" s="636">
        <v>0</v>
      </c>
      <c r="K11" s="637">
        <v>0</v>
      </c>
      <c r="L11" s="638">
        <f t="shared" si="3"/>
        <v>0</v>
      </c>
      <c r="M11" s="636">
        <v>0</v>
      </c>
      <c r="N11" s="637">
        <v>0</v>
      </c>
      <c r="O11" s="638">
        <f t="shared" si="0"/>
        <v>0</v>
      </c>
      <c r="P11" s="636">
        <f t="shared" si="4"/>
        <v>49131.939999999995</v>
      </c>
      <c r="Q11" s="637">
        <f t="shared" si="4"/>
        <v>4948.3</v>
      </c>
      <c r="R11" s="639">
        <f t="shared" si="5"/>
        <v>54080.24</v>
      </c>
    </row>
    <row r="12" spans="2:18" ht="15">
      <c r="B12" s="736">
        <v>1600</v>
      </c>
      <c r="C12" s="648" t="s">
        <v>351</v>
      </c>
      <c r="D12" s="636">
        <v>5779</v>
      </c>
      <c r="E12" s="637">
        <v>193</v>
      </c>
      <c r="F12" s="638">
        <f t="shared" si="1"/>
        <v>5972</v>
      </c>
      <c r="G12" s="636">
        <v>2</v>
      </c>
      <c r="H12" s="637">
        <v>88</v>
      </c>
      <c r="I12" s="638">
        <f t="shared" si="2"/>
        <v>90</v>
      </c>
      <c r="J12" s="636">
        <f>-401</f>
        <v>-401</v>
      </c>
      <c r="K12" s="637">
        <v>1372</v>
      </c>
      <c r="L12" s="638">
        <f t="shared" si="3"/>
        <v>971</v>
      </c>
      <c r="M12" s="636">
        <v>0</v>
      </c>
      <c r="N12" s="637">
        <v>0</v>
      </c>
      <c r="O12" s="638">
        <f t="shared" si="0"/>
        <v>0</v>
      </c>
      <c r="P12" s="636">
        <f t="shared" si="4"/>
        <v>5380</v>
      </c>
      <c r="Q12" s="637">
        <f t="shared" si="4"/>
        <v>1653</v>
      </c>
      <c r="R12" s="639">
        <f t="shared" si="5"/>
        <v>7033</v>
      </c>
    </row>
    <row r="13" spans="2:18" ht="15">
      <c r="B13" s="736">
        <v>1700</v>
      </c>
      <c r="C13" s="648" t="s">
        <v>116</v>
      </c>
      <c r="D13" s="636">
        <v>6390.44</v>
      </c>
      <c r="E13" s="637">
        <v>177.87</v>
      </c>
      <c r="F13" s="638">
        <f t="shared" si="1"/>
        <v>6568.3099999999995</v>
      </c>
      <c r="G13" s="636">
        <v>-558.52</v>
      </c>
      <c r="H13" s="637">
        <v>753.86</v>
      </c>
      <c r="I13" s="638">
        <f t="shared" si="2"/>
        <v>195.34000000000003</v>
      </c>
      <c r="J13" s="636">
        <v>0</v>
      </c>
      <c r="K13" s="637">
        <v>0</v>
      </c>
      <c r="L13" s="638">
        <f t="shared" si="3"/>
        <v>0</v>
      </c>
      <c r="M13" s="636">
        <v>0</v>
      </c>
      <c r="N13" s="637">
        <v>0</v>
      </c>
      <c r="O13" s="638">
        <f t="shared" si="0"/>
        <v>0</v>
      </c>
      <c r="P13" s="636">
        <f t="shared" si="4"/>
        <v>5831.92</v>
      </c>
      <c r="Q13" s="637">
        <f t="shared" si="4"/>
        <v>931.73</v>
      </c>
      <c r="R13" s="639">
        <f t="shared" si="5"/>
        <v>6763.65</v>
      </c>
    </row>
    <row r="14" spans="2:18" ht="15">
      <c r="B14" s="736">
        <v>1800</v>
      </c>
      <c r="C14" s="648" t="s">
        <v>147</v>
      </c>
      <c r="D14" s="636">
        <v>119.82</v>
      </c>
      <c r="E14" s="637">
        <v>1770.94</v>
      </c>
      <c r="F14" s="638">
        <f t="shared" si="1"/>
        <v>1890.76</v>
      </c>
      <c r="G14" s="636">
        <v>2172.34</v>
      </c>
      <c r="H14" s="637">
        <v>809.13</v>
      </c>
      <c r="I14" s="638">
        <f t="shared" si="2"/>
        <v>2981.4700000000003</v>
      </c>
      <c r="J14" s="636">
        <v>0</v>
      </c>
      <c r="K14" s="637">
        <v>0</v>
      </c>
      <c r="L14" s="638">
        <f t="shared" si="3"/>
        <v>0</v>
      </c>
      <c r="M14" s="636">
        <v>0</v>
      </c>
      <c r="N14" s="637">
        <v>0</v>
      </c>
      <c r="O14" s="638">
        <f t="shared" si="0"/>
        <v>0</v>
      </c>
      <c r="P14" s="636">
        <f t="shared" si="4"/>
        <v>2292.1600000000003</v>
      </c>
      <c r="Q14" s="637">
        <f t="shared" si="4"/>
        <v>2580.07</v>
      </c>
      <c r="R14" s="639">
        <f t="shared" si="5"/>
        <v>4872.2300000000005</v>
      </c>
    </row>
    <row r="15" spans="2:18" ht="15">
      <c r="B15" s="736">
        <v>1900</v>
      </c>
      <c r="C15" s="648" t="s">
        <v>145</v>
      </c>
      <c r="D15" s="636">
        <v>6184.91</v>
      </c>
      <c r="E15" s="637">
        <v>1128.4</v>
      </c>
      <c r="F15" s="638">
        <f t="shared" si="1"/>
        <v>7313.3099999999995</v>
      </c>
      <c r="G15" s="636">
        <v>-1159.72</v>
      </c>
      <c r="H15" s="637">
        <v>1226.77</v>
      </c>
      <c r="I15" s="638">
        <f t="shared" si="2"/>
        <v>67.04999999999995</v>
      </c>
      <c r="J15" s="636">
        <v>0</v>
      </c>
      <c r="K15" s="637">
        <v>0</v>
      </c>
      <c r="L15" s="638">
        <f t="shared" si="3"/>
        <v>0</v>
      </c>
      <c r="M15" s="636">
        <v>0</v>
      </c>
      <c r="N15" s="637">
        <v>0</v>
      </c>
      <c r="O15" s="638">
        <f t="shared" si="0"/>
        <v>0</v>
      </c>
      <c r="P15" s="636">
        <f t="shared" si="4"/>
        <v>5025.19</v>
      </c>
      <c r="Q15" s="637">
        <f t="shared" si="4"/>
        <v>2355.17</v>
      </c>
      <c r="R15" s="639">
        <f t="shared" si="5"/>
        <v>7380.36</v>
      </c>
    </row>
    <row r="16" spans="2:18" ht="15">
      <c r="B16" s="736">
        <v>2100</v>
      </c>
      <c r="C16" s="648" t="s">
        <v>352</v>
      </c>
      <c r="D16" s="636">
        <v>7496.3</v>
      </c>
      <c r="E16" s="637">
        <v>28273.66</v>
      </c>
      <c r="F16" s="638">
        <f t="shared" si="1"/>
        <v>35769.96</v>
      </c>
      <c r="G16" s="636">
        <v>0</v>
      </c>
      <c r="H16" s="637">
        <v>0</v>
      </c>
      <c r="I16" s="638">
        <f t="shared" si="2"/>
        <v>0</v>
      </c>
      <c r="J16" s="636">
        <v>0</v>
      </c>
      <c r="K16" s="637">
        <v>0</v>
      </c>
      <c r="L16" s="638">
        <f>SUM(J16:K16)</f>
        <v>0</v>
      </c>
      <c r="M16" s="636">
        <v>0</v>
      </c>
      <c r="N16" s="637">
        <v>0</v>
      </c>
      <c r="O16" s="638">
        <f t="shared" si="0"/>
        <v>0</v>
      </c>
      <c r="P16" s="636">
        <f t="shared" si="4"/>
        <v>7496.3</v>
      </c>
      <c r="Q16" s="637">
        <f t="shared" si="4"/>
        <v>28273.66</v>
      </c>
      <c r="R16" s="639">
        <f t="shared" si="5"/>
        <v>35769.96</v>
      </c>
    </row>
    <row r="17" spans="2:18" ht="15">
      <c r="B17" s="736">
        <v>2200</v>
      </c>
      <c r="C17" s="648" t="s">
        <v>354</v>
      </c>
      <c r="D17" s="636">
        <v>-17251.48</v>
      </c>
      <c r="E17" s="637">
        <v>36523.46</v>
      </c>
      <c r="F17" s="638">
        <f t="shared" si="1"/>
        <v>19271.98</v>
      </c>
      <c r="G17" s="636">
        <v>0</v>
      </c>
      <c r="H17" s="637">
        <v>0</v>
      </c>
      <c r="I17" s="638">
        <f t="shared" si="2"/>
        <v>0</v>
      </c>
      <c r="J17" s="636">
        <v>0</v>
      </c>
      <c r="K17" s="637">
        <v>0</v>
      </c>
      <c r="L17" s="638">
        <f t="shared" si="3"/>
        <v>0</v>
      </c>
      <c r="M17" s="636">
        <v>-18838.98</v>
      </c>
      <c r="N17" s="637">
        <v>18854.19</v>
      </c>
      <c r="O17" s="638">
        <f>SUM(M17:N17)</f>
        <v>15.209999999999127</v>
      </c>
      <c r="P17" s="636">
        <f t="shared" si="4"/>
        <v>-36090.46</v>
      </c>
      <c r="Q17" s="637">
        <f t="shared" si="4"/>
        <v>55377.649999999994</v>
      </c>
      <c r="R17" s="639">
        <f t="shared" si="5"/>
        <v>19287.189999999995</v>
      </c>
    </row>
    <row r="18" spans="2:18" ht="15">
      <c r="B18" s="736">
        <v>2300</v>
      </c>
      <c r="C18" s="648" t="s">
        <v>142</v>
      </c>
      <c r="D18" s="636">
        <v>-19846.78</v>
      </c>
      <c r="E18" s="637">
        <v>560.91</v>
      </c>
      <c r="F18" s="638">
        <f t="shared" si="1"/>
        <v>-19285.87</v>
      </c>
      <c r="G18" s="636">
        <v>0</v>
      </c>
      <c r="H18" s="637">
        <v>0</v>
      </c>
      <c r="I18" s="638">
        <f t="shared" si="2"/>
        <v>0</v>
      </c>
      <c r="J18" s="636">
        <v>0</v>
      </c>
      <c r="K18" s="637">
        <v>0</v>
      </c>
      <c r="L18" s="638">
        <f t="shared" si="3"/>
        <v>0</v>
      </c>
      <c r="M18" s="636">
        <v>0</v>
      </c>
      <c r="N18" s="637">
        <v>0</v>
      </c>
      <c r="O18" s="638">
        <f aca="true" t="shared" si="6" ref="O18:O32">SUM(M18:N18)</f>
        <v>0</v>
      </c>
      <c r="P18" s="636">
        <f t="shared" si="4"/>
        <v>-19846.78</v>
      </c>
      <c r="Q18" s="637">
        <f t="shared" si="4"/>
        <v>560.91</v>
      </c>
      <c r="R18" s="639">
        <f t="shared" si="5"/>
        <v>-19285.87</v>
      </c>
    </row>
    <row r="19" spans="2:18" ht="15">
      <c r="B19" s="736">
        <v>2400</v>
      </c>
      <c r="C19" s="648" t="s">
        <v>356</v>
      </c>
      <c r="D19" s="636">
        <v>327.46</v>
      </c>
      <c r="E19" s="637">
        <v>10762.22</v>
      </c>
      <c r="F19" s="638">
        <f t="shared" si="1"/>
        <v>11089.679999999998</v>
      </c>
      <c r="G19" s="636">
        <v>-327.45</v>
      </c>
      <c r="H19" s="637">
        <v>118.05</v>
      </c>
      <c r="I19" s="638">
        <f t="shared" si="2"/>
        <v>-209.39999999999998</v>
      </c>
      <c r="J19" s="636">
        <v>0</v>
      </c>
      <c r="K19" s="637">
        <v>0</v>
      </c>
      <c r="L19" s="638">
        <f t="shared" si="3"/>
        <v>0</v>
      </c>
      <c r="M19" s="636">
        <v>0</v>
      </c>
      <c r="N19" s="637">
        <v>0</v>
      </c>
      <c r="O19" s="638">
        <f t="shared" si="6"/>
        <v>0</v>
      </c>
      <c r="P19" s="636">
        <f t="shared" si="4"/>
        <v>0.009999999999990905</v>
      </c>
      <c r="Q19" s="637">
        <f t="shared" si="4"/>
        <v>10880.269999999999</v>
      </c>
      <c r="R19" s="639">
        <f t="shared" si="5"/>
        <v>10880.279999999999</v>
      </c>
    </row>
    <row r="20" spans="2:18" ht="15">
      <c r="B20" s="736">
        <v>2500</v>
      </c>
      <c r="C20" s="648" t="s">
        <v>124</v>
      </c>
      <c r="D20" s="636">
        <v>6748.54</v>
      </c>
      <c r="E20" s="637">
        <v>15.97</v>
      </c>
      <c r="F20" s="638">
        <f t="shared" si="1"/>
        <v>6764.51</v>
      </c>
      <c r="G20" s="636">
        <v>2172.32</v>
      </c>
      <c r="H20" s="637">
        <v>2540.22</v>
      </c>
      <c r="I20" s="638">
        <f t="shared" si="2"/>
        <v>4712.54</v>
      </c>
      <c r="J20" s="636">
        <v>0</v>
      </c>
      <c r="K20" s="637">
        <v>0</v>
      </c>
      <c r="L20" s="638">
        <f t="shared" si="3"/>
        <v>0</v>
      </c>
      <c r="M20" s="636">
        <v>0</v>
      </c>
      <c r="N20" s="637">
        <v>0</v>
      </c>
      <c r="O20" s="638">
        <f t="shared" si="6"/>
        <v>0</v>
      </c>
      <c r="P20" s="636">
        <f t="shared" si="4"/>
        <v>8920.86</v>
      </c>
      <c r="Q20" s="637">
        <f t="shared" si="4"/>
        <v>2556.1899999999996</v>
      </c>
      <c r="R20" s="639">
        <f t="shared" si="5"/>
        <v>11477.05</v>
      </c>
    </row>
    <row r="21" spans="2:18" ht="15">
      <c r="B21" s="736">
        <v>2600</v>
      </c>
      <c r="C21" s="648" t="s">
        <v>150</v>
      </c>
      <c r="D21" s="636">
        <v>-12978.31</v>
      </c>
      <c r="E21" s="637">
        <v>-7519.33</v>
      </c>
      <c r="F21" s="638">
        <f t="shared" si="1"/>
        <v>-20497.64</v>
      </c>
      <c r="G21" s="636">
        <v>9388.2</v>
      </c>
      <c r="H21" s="637">
        <v>11110.44</v>
      </c>
      <c r="I21" s="638">
        <f t="shared" si="2"/>
        <v>20498.64</v>
      </c>
      <c r="J21" s="636">
        <v>0</v>
      </c>
      <c r="K21" s="637">
        <v>0</v>
      </c>
      <c r="L21" s="638">
        <f t="shared" si="3"/>
        <v>0</v>
      </c>
      <c r="M21" s="636">
        <v>0</v>
      </c>
      <c r="N21" s="637">
        <v>0</v>
      </c>
      <c r="O21" s="638">
        <f t="shared" si="6"/>
        <v>0</v>
      </c>
      <c r="P21" s="636">
        <f t="shared" si="4"/>
        <v>-3590.1099999999988</v>
      </c>
      <c r="Q21" s="637">
        <f t="shared" si="4"/>
        <v>3591.1100000000006</v>
      </c>
      <c r="R21" s="639">
        <f t="shared" si="5"/>
        <v>1.000000000001819</v>
      </c>
    </row>
    <row r="22" spans="2:18" ht="15">
      <c r="B22" s="736">
        <v>2700</v>
      </c>
      <c r="C22" s="648" t="s">
        <v>355</v>
      </c>
      <c r="D22" s="636">
        <v>2810.94</v>
      </c>
      <c r="E22" s="637">
        <v>22083.72</v>
      </c>
      <c r="F22" s="638">
        <f t="shared" si="1"/>
        <v>24894.66</v>
      </c>
      <c r="G22" s="636">
        <v>-5325.5</v>
      </c>
      <c r="H22" s="637">
        <v>3141.24</v>
      </c>
      <c r="I22" s="638">
        <f t="shared" si="2"/>
        <v>-2184.26</v>
      </c>
      <c r="J22" s="636">
        <v>0</v>
      </c>
      <c r="K22" s="637">
        <v>0</v>
      </c>
      <c r="L22" s="638">
        <f t="shared" si="3"/>
        <v>0</v>
      </c>
      <c r="M22" s="636">
        <v>0</v>
      </c>
      <c r="N22" s="637">
        <v>0</v>
      </c>
      <c r="O22" s="638">
        <f t="shared" si="6"/>
        <v>0</v>
      </c>
      <c r="P22" s="636">
        <f t="shared" si="4"/>
        <v>-2514.56</v>
      </c>
      <c r="Q22" s="637">
        <f t="shared" si="4"/>
        <v>25224.96</v>
      </c>
      <c r="R22" s="639">
        <f t="shared" si="5"/>
        <v>22710.399999999998</v>
      </c>
    </row>
    <row r="23" spans="2:18" ht="15">
      <c r="B23" s="736">
        <v>2800</v>
      </c>
      <c r="C23" s="648" t="s">
        <v>151</v>
      </c>
      <c r="D23" s="636">
        <v>3909.8</v>
      </c>
      <c r="E23" s="637">
        <v>6222.74</v>
      </c>
      <c r="F23" s="638">
        <f t="shared" si="1"/>
        <v>10132.54</v>
      </c>
      <c r="G23" s="636">
        <v>-3018.38</v>
      </c>
      <c r="H23" s="637">
        <v>4052.44</v>
      </c>
      <c r="I23" s="638">
        <f t="shared" si="2"/>
        <v>1034.06</v>
      </c>
      <c r="J23" s="636">
        <v>0</v>
      </c>
      <c r="K23" s="637">
        <v>0</v>
      </c>
      <c r="L23" s="638">
        <f t="shared" si="3"/>
        <v>0</v>
      </c>
      <c r="M23" s="636">
        <v>0</v>
      </c>
      <c r="N23" s="637">
        <v>0</v>
      </c>
      <c r="O23" s="638">
        <f t="shared" si="6"/>
        <v>0</v>
      </c>
      <c r="P23" s="636">
        <f t="shared" si="4"/>
        <v>891.4200000000001</v>
      </c>
      <c r="Q23" s="637">
        <f t="shared" si="4"/>
        <v>10275.18</v>
      </c>
      <c r="R23" s="639">
        <f t="shared" si="5"/>
        <v>11166.6</v>
      </c>
    </row>
    <row r="24" spans="2:18" ht="15">
      <c r="B24" s="736">
        <v>3100</v>
      </c>
      <c r="C24" s="648" t="s">
        <v>118</v>
      </c>
      <c r="D24" s="636">
        <v>0.1</v>
      </c>
      <c r="E24" s="637">
        <v>199.6</v>
      </c>
      <c r="F24" s="638">
        <f t="shared" si="1"/>
        <v>199.7</v>
      </c>
      <c r="G24" s="636">
        <v>-0.08</v>
      </c>
      <c r="H24" s="637">
        <v>-150.4</v>
      </c>
      <c r="I24" s="638">
        <f t="shared" si="2"/>
        <v>-150.48000000000002</v>
      </c>
      <c r="J24" s="636">
        <v>0</v>
      </c>
      <c r="K24" s="637">
        <v>0</v>
      </c>
      <c r="L24" s="638">
        <f t="shared" si="3"/>
        <v>0</v>
      </c>
      <c r="M24" s="636">
        <v>0</v>
      </c>
      <c r="N24" s="637">
        <v>0</v>
      </c>
      <c r="O24" s="638">
        <f t="shared" si="6"/>
        <v>0</v>
      </c>
      <c r="P24" s="636">
        <f t="shared" si="4"/>
        <v>0.020000000000000004</v>
      </c>
      <c r="Q24" s="637">
        <f t="shared" si="4"/>
        <v>49.19999999999999</v>
      </c>
      <c r="R24" s="639">
        <f t="shared" si="5"/>
        <v>49.21999999999999</v>
      </c>
    </row>
    <row r="25" spans="2:18" ht="15">
      <c r="B25" s="736">
        <v>4100</v>
      </c>
      <c r="C25" s="648" t="s">
        <v>155</v>
      </c>
      <c r="D25" s="636">
        <v>1076.78</v>
      </c>
      <c r="E25" s="637">
        <v>1716.17</v>
      </c>
      <c r="F25" s="638">
        <f t="shared" si="1"/>
        <v>2792.95</v>
      </c>
      <c r="G25" s="636">
        <v>0</v>
      </c>
      <c r="H25" s="637">
        <v>0</v>
      </c>
      <c r="I25" s="638">
        <f t="shared" si="2"/>
        <v>0</v>
      </c>
      <c r="J25" s="636">
        <v>-760.21</v>
      </c>
      <c r="K25" s="637">
        <v>7830.33</v>
      </c>
      <c r="L25" s="638">
        <f t="shared" si="3"/>
        <v>7070.12</v>
      </c>
      <c r="M25" s="636">
        <v>0</v>
      </c>
      <c r="N25" s="637">
        <v>0</v>
      </c>
      <c r="O25" s="638">
        <f t="shared" si="6"/>
        <v>0</v>
      </c>
      <c r="P25" s="636">
        <f t="shared" si="4"/>
        <v>316.56999999999994</v>
      </c>
      <c r="Q25" s="637">
        <f t="shared" si="4"/>
        <v>9546.5</v>
      </c>
      <c r="R25" s="639">
        <f t="shared" si="5"/>
        <v>9863.07</v>
      </c>
    </row>
    <row r="26" spans="2:18" ht="15">
      <c r="B26" s="736">
        <v>4300</v>
      </c>
      <c r="C26" s="648" t="s">
        <v>357</v>
      </c>
      <c r="D26" s="636">
        <v>3760.51</v>
      </c>
      <c r="E26" s="637">
        <v>769.39</v>
      </c>
      <c r="F26" s="638">
        <f t="shared" si="1"/>
        <v>4529.900000000001</v>
      </c>
      <c r="G26" s="636">
        <v>-1084.72</v>
      </c>
      <c r="H26" s="637">
        <v>3453.76</v>
      </c>
      <c r="I26" s="638">
        <f t="shared" si="2"/>
        <v>2369.04</v>
      </c>
      <c r="J26" s="636">
        <v>-0.02</v>
      </c>
      <c r="K26" s="637">
        <v>5430.73</v>
      </c>
      <c r="L26" s="638">
        <f t="shared" si="3"/>
        <v>5430.709999999999</v>
      </c>
      <c r="M26" s="636">
        <v>0</v>
      </c>
      <c r="N26" s="637">
        <v>0</v>
      </c>
      <c r="O26" s="638">
        <f t="shared" si="6"/>
        <v>0</v>
      </c>
      <c r="P26" s="636">
        <f t="shared" si="4"/>
        <v>2675.77</v>
      </c>
      <c r="Q26" s="637">
        <f t="shared" si="4"/>
        <v>9653.880000000001</v>
      </c>
      <c r="R26" s="639">
        <f t="shared" si="5"/>
        <v>12329.650000000001</v>
      </c>
    </row>
    <row r="27" spans="2:18" ht="15">
      <c r="B27" s="736">
        <v>5100</v>
      </c>
      <c r="C27" s="648" t="s">
        <v>156</v>
      </c>
      <c r="D27" s="636">
        <v>7699.42</v>
      </c>
      <c r="E27" s="637">
        <v>7697.06</v>
      </c>
      <c r="F27" s="638">
        <f t="shared" si="1"/>
        <v>15396.48</v>
      </c>
      <c r="G27" s="636">
        <v>0</v>
      </c>
      <c r="H27" s="637">
        <v>-452.6</v>
      </c>
      <c r="I27" s="638">
        <f t="shared" si="2"/>
        <v>-452.6</v>
      </c>
      <c r="J27" s="636">
        <v>0</v>
      </c>
      <c r="K27" s="637">
        <v>0</v>
      </c>
      <c r="L27" s="638">
        <f t="shared" si="3"/>
        <v>0</v>
      </c>
      <c r="M27" s="636">
        <v>0</v>
      </c>
      <c r="N27" s="637">
        <v>0</v>
      </c>
      <c r="O27" s="638">
        <f t="shared" si="6"/>
        <v>0</v>
      </c>
      <c r="P27" s="636">
        <f t="shared" si="4"/>
        <v>7699.42</v>
      </c>
      <c r="Q27" s="637">
        <f t="shared" si="4"/>
        <v>7244.46</v>
      </c>
      <c r="R27" s="639">
        <f t="shared" si="5"/>
        <v>14943.880000000001</v>
      </c>
    </row>
    <row r="28" spans="2:18" ht="15">
      <c r="B28" s="736">
        <v>5200</v>
      </c>
      <c r="C28" s="648" t="s">
        <v>157</v>
      </c>
      <c r="D28" s="636">
        <v>-1726.73</v>
      </c>
      <c r="E28" s="637">
        <v>620.01</v>
      </c>
      <c r="F28" s="638">
        <f t="shared" si="1"/>
        <v>-1106.72</v>
      </c>
      <c r="G28" s="636">
        <v>0</v>
      </c>
      <c r="H28" s="637">
        <v>0</v>
      </c>
      <c r="I28" s="638">
        <f t="shared" si="2"/>
        <v>0</v>
      </c>
      <c r="J28" s="636">
        <v>0</v>
      </c>
      <c r="K28" s="637">
        <v>0</v>
      </c>
      <c r="L28" s="638">
        <f t="shared" si="3"/>
        <v>0</v>
      </c>
      <c r="M28" s="636">
        <v>0</v>
      </c>
      <c r="N28" s="637">
        <v>0</v>
      </c>
      <c r="O28" s="638">
        <f t="shared" si="6"/>
        <v>0</v>
      </c>
      <c r="P28" s="636">
        <f t="shared" si="4"/>
        <v>-1726.73</v>
      </c>
      <c r="Q28" s="637">
        <f t="shared" si="4"/>
        <v>620.01</v>
      </c>
      <c r="R28" s="639">
        <f t="shared" si="5"/>
        <v>-1106.72</v>
      </c>
    </row>
    <row r="29" spans="2:18" ht="15">
      <c r="B29" s="736">
        <v>5300</v>
      </c>
      <c r="C29" s="648" t="s">
        <v>362</v>
      </c>
      <c r="D29" s="636">
        <v>1240.06</v>
      </c>
      <c r="E29" s="637">
        <v>1028.83</v>
      </c>
      <c r="F29" s="638">
        <f t="shared" si="1"/>
        <v>2268.89</v>
      </c>
      <c r="G29" s="636">
        <v>0</v>
      </c>
      <c r="H29" s="637">
        <v>0</v>
      </c>
      <c r="I29" s="638">
        <f t="shared" si="2"/>
        <v>0</v>
      </c>
      <c r="J29" s="636">
        <v>0</v>
      </c>
      <c r="K29" s="637">
        <v>0</v>
      </c>
      <c r="L29" s="638">
        <f t="shared" si="3"/>
        <v>0</v>
      </c>
      <c r="M29" s="636">
        <v>0</v>
      </c>
      <c r="N29" s="637">
        <v>0</v>
      </c>
      <c r="O29" s="638">
        <f t="shared" si="6"/>
        <v>0</v>
      </c>
      <c r="P29" s="636">
        <f t="shared" si="4"/>
        <v>1240.06</v>
      </c>
      <c r="Q29" s="637">
        <f t="shared" si="4"/>
        <v>1028.83</v>
      </c>
      <c r="R29" s="639">
        <f t="shared" si="5"/>
        <v>2268.89</v>
      </c>
    </row>
    <row r="30" spans="2:18" ht="15">
      <c r="B30" s="736">
        <v>5400</v>
      </c>
      <c r="C30" s="648" t="s">
        <v>359</v>
      </c>
      <c r="D30" s="636">
        <v>557.66</v>
      </c>
      <c r="E30" s="637">
        <v>718.63</v>
      </c>
      <c r="F30" s="638">
        <f t="shared" si="1"/>
        <v>1276.29</v>
      </c>
      <c r="G30" s="636">
        <v>-1622.39</v>
      </c>
      <c r="H30" s="637">
        <v>1631.43</v>
      </c>
      <c r="I30" s="638">
        <f t="shared" si="2"/>
        <v>9.039999999999964</v>
      </c>
      <c r="J30" s="636">
        <v>0</v>
      </c>
      <c r="K30" s="637">
        <v>0</v>
      </c>
      <c r="L30" s="638">
        <f t="shared" si="3"/>
        <v>0</v>
      </c>
      <c r="M30" s="636">
        <v>0</v>
      </c>
      <c r="N30" s="637">
        <v>0</v>
      </c>
      <c r="O30" s="638">
        <f t="shared" si="6"/>
        <v>0</v>
      </c>
      <c r="P30" s="636">
        <f t="shared" si="4"/>
        <v>-1064.73</v>
      </c>
      <c r="Q30" s="637">
        <f t="shared" si="4"/>
        <v>2350.06</v>
      </c>
      <c r="R30" s="639">
        <f t="shared" si="5"/>
        <v>1285.33</v>
      </c>
    </row>
    <row r="31" spans="2:18" ht="15">
      <c r="B31" s="736">
        <v>5500</v>
      </c>
      <c r="C31" s="648" t="s">
        <v>159</v>
      </c>
      <c r="D31" s="636">
        <v>-990.59</v>
      </c>
      <c r="E31" s="637">
        <v>294.53</v>
      </c>
      <c r="F31" s="638">
        <f t="shared" si="1"/>
        <v>-696.0600000000001</v>
      </c>
      <c r="G31" s="636">
        <v>403.9</v>
      </c>
      <c r="H31" s="637">
        <v>340.94</v>
      </c>
      <c r="I31" s="638">
        <f t="shared" si="2"/>
        <v>744.8399999999999</v>
      </c>
      <c r="J31" s="636">
        <v>0</v>
      </c>
      <c r="K31" s="637">
        <v>0</v>
      </c>
      <c r="L31" s="638">
        <f t="shared" si="3"/>
        <v>0</v>
      </c>
      <c r="M31" s="636">
        <v>0</v>
      </c>
      <c r="N31" s="637">
        <v>0</v>
      </c>
      <c r="O31" s="638">
        <f t="shared" si="6"/>
        <v>0</v>
      </c>
      <c r="P31" s="636">
        <f t="shared" si="4"/>
        <v>-586.69</v>
      </c>
      <c r="Q31" s="637">
        <f t="shared" si="4"/>
        <v>635.47</v>
      </c>
      <c r="R31" s="639">
        <f t="shared" si="5"/>
        <v>48.77999999999997</v>
      </c>
    </row>
    <row r="32" spans="2:18" ht="15.75" thickBot="1">
      <c r="B32" s="737">
        <v>5600</v>
      </c>
      <c r="C32" s="650" t="s">
        <v>360</v>
      </c>
      <c r="D32" s="640">
        <v>76.18</v>
      </c>
      <c r="E32" s="641">
        <v>247.53</v>
      </c>
      <c r="F32" s="642">
        <f t="shared" si="1"/>
        <v>323.71000000000004</v>
      </c>
      <c r="G32" s="640">
        <v>0</v>
      </c>
      <c r="H32" s="641">
        <v>0</v>
      </c>
      <c r="I32" s="642">
        <f t="shared" si="2"/>
        <v>0</v>
      </c>
      <c r="J32" s="640">
        <v>0</v>
      </c>
      <c r="K32" s="641">
        <v>0</v>
      </c>
      <c r="L32" s="642">
        <f t="shared" si="3"/>
        <v>0</v>
      </c>
      <c r="M32" s="640">
        <v>0</v>
      </c>
      <c r="N32" s="641">
        <v>0</v>
      </c>
      <c r="O32" s="642">
        <f t="shared" si="6"/>
        <v>0</v>
      </c>
      <c r="P32" s="640">
        <f t="shared" si="4"/>
        <v>76.18</v>
      </c>
      <c r="Q32" s="641">
        <f t="shared" si="4"/>
        <v>247.53</v>
      </c>
      <c r="R32" s="643">
        <f t="shared" si="5"/>
        <v>323.71000000000004</v>
      </c>
    </row>
    <row r="33" spans="2:18" ht="15.75" thickBot="1">
      <c r="B33" s="651"/>
      <c r="C33" s="652" t="s">
        <v>133</v>
      </c>
      <c r="D33" s="644">
        <f>SUM(D7:D32)</f>
        <v>101858.74000000002</v>
      </c>
      <c r="E33" s="645">
        <f>SUM(E7:E32)</f>
        <v>165697.82000000004</v>
      </c>
      <c r="F33" s="646">
        <f aca="true" t="shared" si="7" ref="F33:R33">SUM(F7:F32)</f>
        <v>267556.5600000001</v>
      </c>
      <c r="G33" s="644">
        <f t="shared" si="7"/>
        <v>-21534.16</v>
      </c>
      <c r="H33" s="645">
        <f t="shared" si="7"/>
        <v>73783.59999999999</v>
      </c>
      <c r="I33" s="646">
        <f t="shared" si="7"/>
        <v>52249.439999999995</v>
      </c>
      <c r="J33" s="644">
        <f t="shared" si="7"/>
        <v>-2544.3700000000003</v>
      </c>
      <c r="K33" s="645">
        <f t="shared" si="7"/>
        <v>16197.77</v>
      </c>
      <c r="L33" s="646">
        <f t="shared" si="7"/>
        <v>13653.4</v>
      </c>
      <c r="M33" s="644">
        <f t="shared" si="7"/>
        <v>-18838.98</v>
      </c>
      <c r="N33" s="645">
        <f t="shared" si="7"/>
        <v>18854.19</v>
      </c>
      <c r="O33" s="646">
        <f t="shared" si="7"/>
        <v>15.209999999999127</v>
      </c>
      <c r="P33" s="644">
        <f t="shared" si="7"/>
        <v>58941.23</v>
      </c>
      <c r="Q33" s="645">
        <f t="shared" si="7"/>
        <v>274533.38</v>
      </c>
      <c r="R33" s="647">
        <f t="shared" si="7"/>
        <v>333474.6100000001</v>
      </c>
    </row>
  </sheetData>
  <sheetProtection/>
  <mergeCells count="8">
    <mergeCell ref="B4:B6"/>
    <mergeCell ref="C2:R2"/>
    <mergeCell ref="C4:C6"/>
    <mergeCell ref="D4:F5"/>
    <mergeCell ref="G4:I5"/>
    <mergeCell ref="J4:L5"/>
    <mergeCell ref="M4:O5"/>
    <mergeCell ref="P4:R5"/>
  </mergeCells>
  <printOptions horizontalCentered="1"/>
  <pageMargins left="0.2755905511811024" right="0.1968503937007874" top="0.7874015748031497" bottom="0.7874015748031497" header="0.31496062992125984" footer="0.31496062992125984"/>
  <pageSetup fitToWidth="2" fitToHeight="1" horizontalDpi="600" verticalDpi="600" orientation="landscape" paperSize="9" scale="59" r:id="rId1"/>
  <headerFooter>
    <oddHeader>&amp;R&amp;20Tabulka č. 9</oddHeader>
  </headerFooter>
  <colBreaks count="1" manualBreakCount="1">
    <brk id="12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126" customWidth="1"/>
    <col min="2" max="2" width="31.7109375" style="126" customWidth="1"/>
    <col min="3" max="3" width="11.421875" style="126" customWidth="1"/>
    <col min="4" max="4" width="11.7109375" style="126" customWidth="1"/>
    <col min="5" max="5" width="11.28125" style="126" customWidth="1"/>
    <col min="6" max="6" width="10.7109375" style="126" customWidth="1"/>
    <col min="7" max="8" width="10.140625" style="126" bestFit="1" customWidth="1"/>
    <col min="9" max="9" width="10.00390625" style="126" customWidth="1"/>
    <col min="10" max="10" width="10.140625" style="126" bestFit="1" customWidth="1"/>
    <col min="11" max="16384" width="9.140625" style="126" customWidth="1"/>
  </cols>
  <sheetData>
    <row r="1" spans="9:10" ht="18">
      <c r="I1" s="661"/>
      <c r="J1" s="661" t="s">
        <v>361</v>
      </c>
    </row>
    <row r="2" spans="9:10" ht="12.75">
      <c r="I2" s="653"/>
      <c r="J2" s="653"/>
    </row>
    <row r="3" spans="2:10" ht="18">
      <c r="B3" s="27" t="s">
        <v>340</v>
      </c>
      <c r="C3" s="654"/>
      <c r="I3" s="653"/>
      <c r="J3" s="653"/>
    </row>
    <row r="4" spans="2:10" ht="12.75">
      <c r="B4" s="655"/>
      <c r="C4" s="654"/>
      <c r="I4" s="653"/>
      <c r="J4" s="653"/>
    </row>
    <row r="5" spans="2:10" ht="13.5" thickBot="1">
      <c r="B5" s="655"/>
      <c r="I5" s="653"/>
      <c r="J5" s="656" t="s">
        <v>88</v>
      </c>
    </row>
    <row r="6" spans="1:75" s="521" customFormat="1" ht="25.5" customHeight="1" thickBot="1">
      <c r="A6" s="721"/>
      <c r="B6" s="722" t="s">
        <v>318</v>
      </c>
      <c r="C6" s="702" t="s">
        <v>341</v>
      </c>
      <c r="D6" s="703" t="s">
        <v>342</v>
      </c>
      <c r="E6" s="703" t="s">
        <v>343</v>
      </c>
      <c r="F6" s="703" t="s">
        <v>344</v>
      </c>
      <c r="G6" s="703" t="s">
        <v>345</v>
      </c>
      <c r="H6" s="703" t="s">
        <v>346</v>
      </c>
      <c r="I6" s="703" t="s">
        <v>347</v>
      </c>
      <c r="J6" s="704" t="s">
        <v>348</v>
      </c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575"/>
      <c r="AF6" s="575"/>
      <c r="AG6" s="575"/>
      <c r="AH6" s="575"/>
      <c r="AI6" s="575"/>
      <c r="AJ6" s="575"/>
      <c r="AK6" s="575"/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5"/>
      <c r="AX6" s="575"/>
      <c r="AY6" s="575"/>
      <c r="AZ6" s="575"/>
      <c r="BA6" s="575"/>
      <c r="BB6" s="575"/>
      <c r="BC6" s="575"/>
      <c r="BD6" s="575"/>
      <c r="BE6" s="575"/>
      <c r="BF6" s="575"/>
      <c r="BG6" s="575"/>
      <c r="BH6" s="575"/>
      <c r="BI6" s="575"/>
      <c r="BJ6" s="575"/>
      <c r="BK6" s="575"/>
      <c r="BL6" s="575"/>
      <c r="BM6" s="575"/>
      <c r="BN6" s="575"/>
      <c r="BO6" s="575"/>
      <c r="BP6" s="575"/>
      <c r="BQ6" s="575"/>
      <c r="BR6" s="575"/>
      <c r="BS6" s="575"/>
      <c r="BT6" s="575"/>
      <c r="BU6" s="575"/>
      <c r="BV6" s="575"/>
      <c r="BW6" s="575"/>
    </row>
    <row r="7" spans="1:30" ht="13.5" customHeight="1">
      <c r="A7" s="733">
        <v>1100</v>
      </c>
      <c r="B7" s="723" t="s">
        <v>138</v>
      </c>
      <c r="C7" s="705">
        <v>-72098.566</v>
      </c>
      <c r="D7" s="705">
        <v>-148779</v>
      </c>
      <c r="E7" s="705">
        <v>-113486</v>
      </c>
      <c r="F7" s="705">
        <v>-37388</v>
      </c>
      <c r="G7" s="705">
        <v>-256</v>
      </c>
      <c r="H7" s="705">
        <v>25103</v>
      </c>
      <c r="I7" s="705">
        <v>7432</v>
      </c>
      <c r="J7" s="706">
        <v>2318</v>
      </c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</row>
    <row r="8" spans="1:30" ht="12.75">
      <c r="A8" s="733">
        <v>1200</v>
      </c>
      <c r="B8" s="724" t="s">
        <v>349</v>
      </c>
      <c r="C8" s="709">
        <v>-14752.884</v>
      </c>
      <c r="D8" s="709">
        <v>-14642.43</v>
      </c>
      <c r="E8" s="709">
        <v>-13929.88</v>
      </c>
      <c r="F8" s="709">
        <v>-1732.19</v>
      </c>
      <c r="G8" s="709">
        <v>0</v>
      </c>
      <c r="H8" s="709">
        <v>36310</v>
      </c>
      <c r="I8" s="709">
        <v>32735.17</v>
      </c>
      <c r="J8" s="710">
        <v>0</v>
      </c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</row>
    <row r="9" spans="1:10" ht="12.75">
      <c r="A9" s="733">
        <v>1300</v>
      </c>
      <c r="B9" s="724" t="s">
        <v>350</v>
      </c>
      <c r="C9" s="709">
        <v>53.981</v>
      </c>
      <c r="D9" s="709">
        <v>62.18</v>
      </c>
      <c r="E9" s="709">
        <v>69.76</v>
      </c>
      <c r="F9" s="709">
        <v>81.2</v>
      </c>
      <c r="G9" s="709">
        <v>86.91</v>
      </c>
      <c r="H9" s="709">
        <v>92.19</v>
      </c>
      <c r="I9" s="709">
        <v>92.74</v>
      </c>
      <c r="J9" s="710">
        <v>101.49</v>
      </c>
    </row>
    <row r="10" spans="1:10" ht="12.75">
      <c r="A10" s="733">
        <v>1400</v>
      </c>
      <c r="B10" s="724" t="s">
        <v>110</v>
      </c>
      <c r="C10" s="707">
        <v>0</v>
      </c>
      <c r="D10" s="707">
        <v>0</v>
      </c>
      <c r="E10" s="707">
        <v>0</v>
      </c>
      <c r="F10" s="707">
        <v>0</v>
      </c>
      <c r="G10" s="707">
        <v>0</v>
      </c>
      <c r="H10" s="707">
        <v>0</v>
      </c>
      <c r="I10" s="707">
        <v>0</v>
      </c>
      <c r="J10" s="708">
        <v>0</v>
      </c>
    </row>
    <row r="11" spans="1:10" ht="12.75">
      <c r="A11" s="733">
        <v>1500</v>
      </c>
      <c r="B11" s="724" t="s">
        <v>140</v>
      </c>
      <c r="C11" s="707">
        <v>0</v>
      </c>
      <c r="D11" s="707">
        <v>0</v>
      </c>
      <c r="E11" s="707">
        <v>0</v>
      </c>
      <c r="F11" s="707">
        <v>0</v>
      </c>
      <c r="G11" s="707">
        <v>0</v>
      </c>
      <c r="H11" s="707">
        <v>0</v>
      </c>
      <c r="I11" s="707">
        <v>0</v>
      </c>
      <c r="J11" s="708">
        <v>0</v>
      </c>
    </row>
    <row r="12" spans="1:10" ht="12.75">
      <c r="A12" s="733">
        <v>1600</v>
      </c>
      <c r="B12" s="724" t="s">
        <v>351</v>
      </c>
      <c r="C12" s="707">
        <v>0</v>
      </c>
      <c r="D12" s="707">
        <v>0</v>
      </c>
      <c r="E12" s="707">
        <v>0</v>
      </c>
      <c r="F12" s="707">
        <v>0</v>
      </c>
      <c r="G12" s="707">
        <v>0</v>
      </c>
      <c r="H12" s="707">
        <v>0</v>
      </c>
      <c r="I12" s="707">
        <v>0</v>
      </c>
      <c r="J12" s="708">
        <v>0</v>
      </c>
    </row>
    <row r="13" spans="1:10" ht="12.75">
      <c r="A13" s="733">
        <v>1700</v>
      </c>
      <c r="B13" s="724" t="s">
        <v>116</v>
      </c>
      <c r="C13" s="709">
        <v>0</v>
      </c>
      <c r="D13" s="709">
        <v>0</v>
      </c>
      <c r="E13" s="709">
        <v>0</v>
      </c>
      <c r="F13" s="709">
        <v>0</v>
      </c>
      <c r="G13" s="709">
        <v>0</v>
      </c>
      <c r="H13" s="709">
        <v>0</v>
      </c>
      <c r="I13" s="709">
        <v>0</v>
      </c>
      <c r="J13" s="710">
        <v>0</v>
      </c>
    </row>
    <row r="14" spans="1:10" ht="12.75">
      <c r="A14" s="733">
        <v>1800</v>
      </c>
      <c r="B14" s="724" t="s">
        <v>118</v>
      </c>
      <c r="C14" s="707">
        <v>0</v>
      </c>
      <c r="D14" s="707">
        <v>0</v>
      </c>
      <c r="E14" s="707">
        <v>0</v>
      </c>
      <c r="F14" s="707">
        <v>0</v>
      </c>
      <c r="G14" s="707">
        <v>0</v>
      </c>
      <c r="H14" s="707">
        <v>0</v>
      </c>
      <c r="I14" s="707">
        <v>0</v>
      </c>
      <c r="J14" s="708">
        <v>0</v>
      </c>
    </row>
    <row r="15" spans="1:10" ht="12.75">
      <c r="A15" s="733">
        <v>1900</v>
      </c>
      <c r="B15" s="724" t="s">
        <v>145</v>
      </c>
      <c r="C15" s="709">
        <v>0</v>
      </c>
      <c r="D15" s="709">
        <v>0</v>
      </c>
      <c r="E15" s="709">
        <v>0</v>
      </c>
      <c r="F15" s="709">
        <v>0</v>
      </c>
      <c r="G15" s="709">
        <v>0</v>
      </c>
      <c r="H15" s="709">
        <v>0</v>
      </c>
      <c r="I15" s="709">
        <v>0</v>
      </c>
      <c r="J15" s="710">
        <v>0</v>
      </c>
    </row>
    <row r="16" spans="1:10" ht="12.75">
      <c r="A16" s="733">
        <v>2100</v>
      </c>
      <c r="B16" s="724" t="s">
        <v>352</v>
      </c>
      <c r="C16" s="709">
        <v>0</v>
      </c>
      <c r="D16" s="709">
        <v>0</v>
      </c>
      <c r="E16" s="709">
        <v>0</v>
      </c>
      <c r="F16" s="709">
        <v>0</v>
      </c>
      <c r="G16" s="709">
        <v>0</v>
      </c>
      <c r="H16" s="709">
        <v>0</v>
      </c>
      <c r="I16" s="709">
        <v>0</v>
      </c>
      <c r="J16" s="710">
        <v>0</v>
      </c>
    </row>
    <row r="17" spans="1:10" ht="12.75">
      <c r="A17" s="733">
        <v>2200</v>
      </c>
      <c r="B17" s="724" t="s">
        <v>354</v>
      </c>
      <c r="C17" s="709">
        <v>-12495.596</v>
      </c>
      <c r="D17" s="709">
        <v>-6610.87</v>
      </c>
      <c r="E17" s="709">
        <v>-6451.97</v>
      </c>
      <c r="F17" s="709">
        <v>-12785.59</v>
      </c>
      <c r="G17" s="709">
        <v>-23777</v>
      </c>
      <c r="H17" s="709">
        <v>-21214.08</v>
      </c>
      <c r="I17" s="709">
        <v>43439.77</v>
      </c>
      <c r="J17" s="710">
        <v>62983.47</v>
      </c>
    </row>
    <row r="18" spans="1:10" ht="12.75">
      <c r="A18" s="733">
        <v>2300</v>
      </c>
      <c r="B18" s="724" t="s">
        <v>142</v>
      </c>
      <c r="C18" s="709">
        <v>-26111.475</v>
      </c>
      <c r="D18" s="709">
        <v>-36837.02</v>
      </c>
      <c r="E18" s="709">
        <v>2039</v>
      </c>
      <c r="F18" s="709">
        <v>310.78</v>
      </c>
      <c r="G18" s="709">
        <v>2383.77</v>
      </c>
      <c r="H18" s="709">
        <v>309.24</v>
      </c>
      <c r="I18" s="709">
        <v>500.85</v>
      </c>
      <c r="J18" s="710">
        <v>-19288.87</v>
      </c>
    </row>
    <row r="19" spans="1:10" ht="12.75">
      <c r="A19" s="733">
        <v>2400</v>
      </c>
      <c r="B19" s="724" t="s">
        <v>356</v>
      </c>
      <c r="C19" s="707">
        <v>0</v>
      </c>
      <c r="D19" s="709">
        <v>-9724.58</v>
      </c>
      <c r="E19" s="709">
        <v>-6548</v>
      </c>
      <c r="F19" s="709">
        <v>3811</v>
      </c>
      <c r="G19" s="709">
        <v>8310</v>
      </c>
      <c r="H19" s="709">
        <v>10983</v>
      </c>
      <c r="I19" s="709">
        <v>14832</v>
      </c>
      <c r="J19" s="710">
        <v>10880</v>
      </c>
    </row>
    <row r="20" spans="1:10" ht="12.75">
      <c r="A20" s="733">
        <v>2500</v>
      </c>
      <c r="B20" s="724" t="s">
        <v>124</v>
      </c>
      <c r="C20" s="709">
        <v>0</v>
      </c>
      <c r="D20" s="709">
        <v>0</v>
      </c>
      <c r="E20" s="709">
        <v>0</v>
      </c>
      <c r="F20" s="709">
        <v>0</v>
      </c>
      <c r="G20" s="709">
        <v>0</v>
      </c>
      <c r="H20" s="709">
        <v>0</v>
      </c>
      <c r="I20" s="709">
        <v>0</v>
      </c>
      <c r="J20" s="710">
        <v>0</v>
      </c>
    </row>
    <row r="21" spans="1:10" ht="12.75">
      <c r="A21" s="733">
        <v>2600</v>
      </c>
      <c r="B21" s="724" t="s">
        <v>353</v>
      </c>
      <c r="C21" s="707">
        <v>0</v>
      </c>
      <c r="D21" s="707">
        <v>0</v>
      </c>
      <c r="E21" s="707">
        <v>0</v>
      </c>
      <c r="F21" s="707">
        <v>0</v>
      </c>
      <c r="G21" s="707">
        <v>0</v>
      </c>
      <c r="H21" s="707">
        <v>0</v>
      </c>
      <c r="I21" s="707">
        <v>0</v>
      </c>
      <c r="J21" s="708">
        <v>0</v>
      </c>
    </row>
    <row r="22" spans="1:10" ht="12.75">
      <c r="A22" s="733">
        <v>2700</v>
      </c>
      <c r="B22" s="724" t="s">
        <v>355</v>
      </c>
      <c r="C22" s="707">
        <v>0</v>
      </c>
      <c r="D22" s="707">
        <v>0</v>
      </c>
      <c r="E22" s="707">
        <v>0</v>
      </c>
      <c r="F22" s="707">
        <v>0</v>
      </c>
      <c r="G22" s="707">
        <v>0</v>
      </c>
      <c r="H22" s="707">
        <v>0</v>
      </c>
      <c r="I22" s="707">
        <v>0</v>
      </c>
      <c r="J22" s="708">
        <v>0</v>
      </c>
    </row>
    <row r="23" spans="1:10" ht="12.75">
      <c r="A23" s="733">
        <v>2800</v>
      </c>
      <c r="B23" s="724" t="s">
        <v>151</v>
      </c>
      <c r="C23" s="707">
        <v>0</v>
      </c>
      <c r="D23" s="707">
        <v>0</v>
      </c>
      <c r="E23" s="707">
        <v>0</v>
      </c>
      <c r="F23" s="707">
        <v>0</v>
      </c>
      <c r="G23" s="707">
        <v>0</v>
      </c>
      <c r="H23" s="707">
        <v>0</v>
      </c>
      <c r="I23" s="707">
        <v>0</v>
      </c>
      <c r="J23" s="708">
        <v>0</v>
      </c>
    </row>
    <row r="24" spans="1:10" ht="12.75">
      <c r="A24" s="733">
        <v>3100</v>
      </c>
      <c r="B24" s="724" t="s">
        <v>147</v>
      </c>
      <c r="C24" s="709">
        <v>0</v>
      </c>
      <c r="D24" s="709">
        <v>0</v>
      </c>
      <c r="E24" s="709">
        <v>0</v>
      </c>
      <c r="F24" s="709">
        <v>0</v>
      </c>
      <c r="G24" s="709">
        <v>0</v>
      </c>
      <c r="H24" s="709">
        <v>0</v>
      </c>
      <c r="I24" s="709">
        <v>0</v>
      </c>
      <c r="J24" s="710">
        <v>0</v>
      </c>
    </row>
    <row r="25" spans="1:10" ht="12.75">
      <c r="A25" s="733">
        <v>4100</v>
      </c>
      <c r="B25" s="724" t="s">
        <v>155</v>
      </c>
      <c r="C25" s="707">
        <v>0</v>
      </c>
      <c r="D25" s="707">
        <v>0</v>
      </c>
      <c r="E25" s="707">
        <v>0</v>
      </c>
      <c r="F25" s="707">
        <v>0</v>
      </c>
      <c r="G25" s="707">
        <v>0</v>
      </c>
      <c r="H25" s="707">
        <v>0</v>
      </c>
      <c r="I25" s="707">
        <v>0</v>
      </c>
      <c r="J25" s="708">
        <v>0</v>
      </c>
    </row>
    <row r="26" spans="1:10" ht="12.75">
      <c r="A26" s="733">
        <v>4300</v>
      </c>
      <c r="B26" s="724" t="s">
        <v>357</v>
      </c>
      <c r="C26" s="707">
        <v>0</v>
      </c>
      <c r="D26" s="707">
        <v>0</v>
      </c>
      <c r="E26" s="707">
        <v>0</v>
      </c>
      <c r="F26" s="707">
        <v>0</v>
      </c>
      <c r="G26" s="707">
        <v>0</v>
      </c>
      <c r="H26" s="707">
        <v>0</v>
      </c>
      <c r="I26" s="707">
        <v>0</v>
      </c>
      <c r="J26" s="708">
        <v>0</v>
      </c>
    </row>
    <row r="27" spans="1:10" ht="12.75">
      <c r="A27" s="733">
        <v>5100</v>
      </c>
      <c r="B27" s="724" t="s">
        <v>156</v>
      </c>
      <c r="C27" s="709">
        <v>-29032.526</v>
      </c>
      <c r="D27" s="709">
        <v>-25975.49</v>
      </c>
      <c r="E27" s="709">
        <v>-25579</v>
      </c>
      <c r="F27" s="709">
        <v>-12470.41</v>
      </c>
      <c r="G27" s="709">
        <v>0</v>
      </c>
      <c r="H27" s="709">
        <v>0</v>
      </c>
      <c r="I27" s="709">
        <v>0</v>
      </c>
      <c r="J27" s="710">
        <v>0</v>
      </c>
    </row>
    <row r="28" spans="1:10" ht="12.75">
      <c r="A28" s="733">
        <v>5200</v>
      </c>
      <c r="B28" s="724" t="s">
        <v>157</v>
      </c>
      <c r="C28" s="709">
        <v>-10016.728</v>
      </c>
      <c r="D28" s="709">
        <v>-9041.62</v>
      </c>
      <c r="E28" s="709">
        <v>-8599.09</v>
      </c>
      <c r="F28" s="709">
        <v>-9924.94</v>
      </c>
      <c r="G28" s="709">
        <v>-8598.29</v>
      </c>
      <c r="H28" s="709">
        <v>-1504.4</v>
      </c>
      <c r="I28" s="709">
        <v>0</v>
      </c>
      <c r="J28" s="710">
        <v>-1106.72</v>
      </c>
    </row>
    <row r="29" spans="1:10" ht="12.75">
      <c r="A29" s="733">
        <v>5300</v>
      </c>
      <c r="B29" s="724" t="s">
        <v>358</v>
      </c>
      <c r="C29" s="707">
        <v>339.443</v>
      </c>
      <c r="D29" s="707">
        <v>0</v>
      </c>
      <c r="E29" s="707">
        <v>0</v>
      </c>
      <c r="F29" s="707">
        <v>0</v>
      </c>
      <c r="G29" s="707">
        <v>0</v>
      </c>
      <c r="H29" s="707">
        <v>0</v>
      </c>
      <c r="I29" s="707">
        <v>0</v>
      </c>
      <c r="J29" s="708">
        <v>0</v>
      </c>
    </row>
    <row r="30" spans="1:10" ht="12.75">
      <c r="A30" s="733">
        <v>5400</v>
      </c>
      <c r="B30" s="724" t="s">
        <v>359</v>
      </c>
      <c r="C30" s="707">
        <v>0</v>
      </c>
      <c r="D30" s="707">
        <v>0</v>
      </c>
      <c r="E30" s="707">
        <v>0</v>
      </c>
      <c r="F30" s="707">
        <v>0</v>
      </c>
      <c r="G30" s="707">
        <v>0</v>
      </c>
      <c r="H30" s="707">
        <v>0</v>
      </c>
      <c r="I30" s="707">
        <v>0</v>
      </c>
      <c r="J30" s="708">
        <v>0</v>
      </c>
    </row>
    <row r="31" spans="1:10" ht="15">
      <c r="A31" s="733">
        <v>5500</v>
      </c>
      <c r="B31" s="725" t="s">
        <v>159</v>
      </c>
      <c r="C31" s="711"/>
      <c r="D31" s="712">
        <v>111</v>
      </c>
      <c r="E31" s="713">
        <v>0</v>
      </c>
      <c r="F31" s="713">
        <v>0</v>
      </c>
      <c r="G31" s="713">
        <v>0</v>
      </c>
      <c r="H31" s="713">
        <v>0</v>
      </c>
      <c r="I31" s="709">
        <v>0</v>
      </c>
      <c r="J31" s="710">
        <v>0</v>
      </c>
    </row>
    <row r="32" spans="1:10" ht="15.75" thickBot="1">
      <c r="A32" s="734">
        <v>5600</v>
      </c>
      <c r="B32" s="726" t="s">
        <v>360</v>
      </c>
      <c r="C32" s="714"/>
      <c r="D32" s="715"/>
      <c r="E32" s="716"/>
      <c r="F32" s="716">
        <v>16.2</v>
      </c>
      <c r="G32" s="716">
        <v>0</v>
      </c>
      <c r="H32" s="716">
        <v>0</v>
      </c>
      <c r="I32" s="717">
        <v>0</v>
      </c>
      <c r="J32" s="718">
        <v>0</v>
      </c>
    </row>
    <row r="33" spans="1:10" s="658" customFormat="1" ht="13.5" thickBot="1">
      <c r="A33" s="732"/>
      <c r="B33" s="727" t="s">
        <v>133</v>
      </c>
      <c r="C33" s="719">
        <f aca="true" t="shared" si="0" ref="C33:J33">SUM(C7:C32)</f>
        <v>-164114.35100000002</v>
      </c>
      <c r="D33" s="719">
        <f t="shared" si="0"/>
        <v>-251437.82999999996</v>
      </c>
      <c r="E33" s="719">
        <f t="shared" si="0"/>
        <v>-172485.18</v>
      </c>
      <c r="F33" s="719">
        <f t="shared" si="0"/>
        <v>-70081.95000000001</v>
      </c>
      <c r="G33" s="719">
        <f t="shared" si="0"/>
        <v>-21850.61</v>
      </c>
      <c r="H33" s="719">
        <f t="shared" si="0"/>
        <v>50078.95</v>
      </c>
      <c r="I33" s="719">
        <f t="shared" si="0"/>
        <v>99032.53</v>
      </c>
      <c r="J33" s="720">
        <f t="shared" si="0"/>
        <v>55887.369999999995</v>
      </c>
    </row>
    <row r="34" spans="4:6" ht="12.75">
      <c r="D34" s="659"/>
      <c r="E34" s="127"/>
      <c r="F34" s="660"/>
    </row>
    <row r="35" spans="4:6" ht="12.75">
      <c r="D35" s="127"/>
      <c r="F35" s="660"/>
    </row>
    <row r="36" spans="4:6" ht="12.75">
      <c r="D36" s="127"/>
      <c r="F36" s="660"/>
    </row>
    <row r="37" spans="4:6" ht="12.75">
      <c r="D37" s="127"/>
      <c r="F37" s="660"/>
    </row>
    <row r="38" ht="12.75">
      <c r="F38" s="660"/>
    </row>
    <row r="39" ht="12.75">
      <c r="F39" s="660"/>
    </row>
    <row r="40" ht="12.75">
      <c r="F40" s="660"/>
    </row>
    <row r="41" ht="12.75">
      <c r="F41" s="660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2"/>
  <sheetViews>
    <sheetView tabSelected="1" zoomScale="70" zoomScaleNormal="70" zoomScalePageLayoutView="40" workbookViewId="0" topLeftCell="A37">
      <selection activeCell="E68" sqref="E68"/>
    </sheetView>
  </sheetViews>
  <sheetFormatPr defaultColWidth="9.140625" defaultRowHeight="15"/>
  <cols>
    <col min="1" max="2" width="4.8515625" style="366" bestFit="1" customWidth="1"/>
    <col min="3" max="3" width="13.28125" style="366" customWidth="1"/>
    <col min="4" max="4" width="7.8515625" style="366" customWidth="1"/>
    <col min="5" max="5" width="60.140625" style="366" customWidth="1"/>
    <col min="6" max="6" width="20.8515625" style="366" customWidth="1"/>
    <col min="7" max="7" width="22.57421875" style="366" customWidth="1"/>
    <col min="8" max="9" width="23.28125" style="366" customWidth="1"/>
    <col min="10" max="10" width="28.421875" style="486" customWidth="1"/>
    <col min="11" max="11" width="13.00390625" style="367" bestFit="1" customWidth="1"/>
    <col min="12" max="12" width="20.421875" style="368" customWidth="1"/>
    <col min="13" max="13" width="16.57421875" style="369" customWidth="1"/>
    <col min="14" max="14" width="19.421875" style="366" customWidth="1"/>
    <col min="15" max="16384" width="9.140625" style="366" customWidth="1"/>
  </cols>
  <sheetData>
    <row r="1" ht="37.5" customHeight="1">
      <c r="J1" s="898" t="s">
        <v>371</v>
      </c>
    </row>
    <row r="2" ht="37.5" customHeight="1">
      <c r="J2" s="898"/>
    </row>
    <row r="3" spans="1:13" s="370" customFormat="1" ht="51.75" customHeight="1">
      <c r="A3" s="750" t="s">
        <v>251</v>
      </c>
      <c r="B3" s="750"/>
      <c r="C3" s="750"/>
      <c r="D3" s="750"/>
      <c r="E3" s="750"/>
      <c r="F3" s="750"/>
      <c r="G3" s="750"/>
      <c r="H3" s="750"/>
      <c r="I3" s="750"/>
      <c r="J3" s="750"/>
      <c r="K3" s="367"/>
      <c r="L3" s="368"/>
      <c r="M3" s="369"/>
    </row>
    <row r="4" spans="1:10" ht="33.75" customHeight="1">
      <c r="A4" s="751" t="s">
        <v>252</v>
      </c>
      <c r="B4" s="751"/>
      <c r="C4" s="751"/>
      <c r="D4" s="751"/>
      <c r="E4" s="751"/>
      <c r="F4" s="751"/>
      <c r="G4" s="751"/>
      <c r="H4" s="751"/>
      <c r="I4" s="751"/>
      <c r="J4" s="751"/>
    </row>
    <row r="5" spans="1:10" ht="33.75" customHeight="1">
      <c r="A5" s="367"/>
      <c r="B5" s="372"/>
      <c r="C5" s="367"/>
      <c r="D5" s="367"/>
      <c r="E5" s="367"/>
      <c r="F5" s="367"/>
      <c r="G5" s="372"/>
      <c r="H5" s="372"/>
      <c r="I5" s="372"/>
      <c r="J5" s="513"/>
    </row>
    <row r="6" spans="1:13" s="375" customFormat="1" ht="33.75" customHeight="1" thickBot="1">
      <c r="A6" s="373"/>
      <c r="B6" s="373"/>
      <c r="C6" s="373"/>
      <c r="D6" s="373"/>
      <c r="E6" s="373"/>
      <c r="F6" s="373"/>
      <c r="G6" s="374"/>
      <c r="J6" s="898" t="s">
        <v>253</v>
      </c>
      <c r="K6" s="373"/>
      <c r="L6" s="376"/>
      <c r="M6" s="369"/>
    </row>
    <row r="7" spans="1:10" ht="24" customHeight="1">
      <c r="A7" s="752" t="s">
        <v>254</v>
      </c>
      <c r="B7" s="755" t="s">
        <v>255</v>
      </c>
      <c r="C7" s="758" t="s">
        <v>256</v>
      </c>
      <c r="D7" s="758"/>
      <c r="E7" s="758"/>
      <c r="F7" s="759"/>
      <c r="G7" s="764" t="s">
        <v>257</v>
      </c>
      <c r="H7" s="765"/>
      <c r="I7" s="766" t="s">
        <v>258</v>
      </c>
      <c r="J7" s="899" t="s">
        <v>259</v>
      </c>
    </row>
    <row r="8" spans="1:10" ht="24" customHeight="1">
      <c r="A8" s="753"/>
      <c r="B8" s="756"/>
      <c r="C8" s="760"/>
      <c r="D8" s="760"/>
      <c r="E8" s="760"/>
      <c r="F8" s="761"/>
      <c r="G8" s="744" t="s">
        <v>260</v>
      </c>
      <c r="H8" s="744" t="s">
        <v>374</v>
      </c>
      <c r="I8" s="744"/>
      <c r="J8" s="900"/>
    </row>
    <row r="9" spans="1:13" s="378" customFormat="1" ht="60" customHeight="1" thickBot="1">
      <c r="A9" s="754"/>
      <c r="B9" s="757"/>
      <c r="C9" s="762"/>
      <c r="D9" s="762"/>
      <c r="E9" s="762"/>
      <c r="F9" s="763"/>
      <c r="G9" s="745"/>
      <c r="H9" s="745"/>
      <c r="I9" s="745"/>
      <c r="J9" s="901"/>
      <c r="K9" s="377"/>
      <c r="L9" s="368"/>
      <c r="M9" s="369"/>
    </row>
    <row r="10" spans="1:13" s="385" customFormat="1" ht="19.5" customHeight="1">
      <c r="A10" s="379"/>
      <c r="B10" s="380"/>
      <c r="C10" s="381"/>
      <c r="D10" s="381"/>
      <c r="E10" s="381">
        <v>1</v>
      </c>
      <c r="F10" s="381"/>
      <c r="G10" s="382">
        <v>6</v>
      </c>
      <c r="H10" s="382" t="s">
        <v>261</v>
      </c>
      <c r="I10" s="383"/>
      <c r="J10" s="902">
        <v>8</v>
      </c>
      <c r="K10" s="371"/>
      <c r="L10" s="384"/>
      <c r="M10" s="369"/>
    </row>
    <row r="11" spans="1:10" ht="19.5" customHeight="1">
      <c r="A11" s="386"/>
      <c r="B11" s="387"/>
      <c r="C11" s="388"/>
      <c r="D11" s="389"/>
      <c r="E11" s="390"/>
      <c r="F11" s="390"/>
      <c r="G11" s="391"/>
      <c r="H11" s="392"/>
      <c r="I11" s="392"/>
      <c r="J11" s="903"/>
    </row>
    <row r="12" spans="1:10" ht="19.5" customHeight="1" thickBot="1">
      <c r="A12" s="393"/>
      <c r="B12" s="394"/>
      <c r="C12" s="395" t="s">
        <v>262</v>
      </c>
      <c r="D12" s="389"/>
      <c r="E12" s="396"/>
      <c r="F12" s="396"/>
      <c r="G12" s="397"/>
      <c r="H12" s="398"/>
      <c r="I12" s="398"/>
      <c r="J12" s="904"/>
    </row>
    <row r="13" spans="1:10" ht="19.5" customHeight="1" thickBot="1">
      <c r="A13" s="399" t="s">
        <v>27</v>
      </c>
      <c r="B13" s="400"/>
      <c r="C13" s="401" t="s">
        <v>263</v>
      </c>
      <c r="D13" s="401"/>
      <c r="E13" s="401"/>
      <c r="F13" s="401"/>
      <c r="G13" s="746">
        <v>14154485</v>
      </c>
      <c r="H13" s="748">
        <v>14782615</v>
      </c>
      <c r="I13" s="740"/>
      <c r="J13" s="905"/>
    </row>
    <row r="14" spans="1:10" ht="19.5" customHeight="1" thickBot="1">
      <c r="A14" s="399" t="s">
        <v>27</v>
      </c>
      <c r="B14" s="402"/>
      <c r="C14" s="401" t="s">
        <v>264</v>
      </c>
      <c r="D14" s="403"/>
      <c r="E14" s="403"/>
      <c r="F14" s="403"/>
      <c r="G14" s="747"/>
      <c r="H14" s="749"/>
      <c r="I14" s="741"/>
      <c r="J14" s="906"/>
    </row>
    <row r="15" spans="1:10" ht="19.5" customHeight="1" thickBot="1">
      <c r="A15" s="399" t="s">
        <v>27</v>
      </c>
      <c r="B15" s="402"/>
      <c r="C15" s="401" t="s">
        <v>265</v>
      </c>
      <c r="D15" s="403"/>
      <c r="E15" s="403"/>
      <c r="F15" s="403"/>
      <c r="G15" s="404">
        <v>936566</v>
      </c>
      <c r="H15" s="405">
        <v>978194</v>
      </c>
      <c r="I15" s="405"/>
      <c r="J15" s="907"/>
    </row>
    <row r="16" spans="1:10" ht="19.5" customHeight="1" thickBot="1">
      <c r="A16" s="399" t="s">
        <v>27</v>
      </c>
      <c r="B16" s="402"/>
      <c r="C16" s="401" t="s">
        <v>266</v>
      </c>
      <c r="D16" s="403"/>
      <c r="E16" s="403"/>
      <c r="F16" s="403"/>
      <c r="G16" s="404">
        <v>1561143</v>
      </c>
      <c r="H16" s="405">
        <v>1630532</v>
      </c>
      <c r="I16" s="405"/>
      <c r="J16" s="907"/>
    </row>
    <row r="17" spans="1:10" ht="26.25" customHeight="1" thickBot="1">
      <c r="A17" s="407"/>
      <c r="B17" s="408"/>
      <c r="C17" s="409" t="s">
        <v>267</v>
      </c>
      <c r="D17" s="410"/>
      <c r="E17" s="410"/>
      <c r="F17" s="410"/>
      <c r="G17" s="411">
        <f>SUM(G13:G16)</f>
        <v>16652194</v>
      </c>
      <c r="H17" s="411">
        <f>SUM(H13:H16)</f>
        <v>17391341</v>
      </c>
      <c r="I17" s="412">
        <f>+H17-118962+293116</f>
        <v>17565495</v>
      </c>
      <c r="J17" s="412">
        <v>17377297</v>
      </c>
    </row>
    <row r="18" spans="1:10" ht="19.5" customHeight="1" thickTop="1">
      <c r="A18" s="413"/>
      <c r="B18" s="414"/>
      <c r="C18" s="388"/>
      <c r="D18" s="389"/>
      <c r="E18" s="389"/>
      <c r="F18" s="415"/>
      <c r="G18" s="416"/>
      <c r="H18" s="417"/>
      <c r="I18" s="418"/>
      <c r="J18" s="908"/>
    </row>
    <row r="19" spans="1:10" ht="19.5" customHeight="1" thickBot="1">
      <c r="A19" s="393"/>
      <c r="B19" s="394"/>
      <c r="C19" s="395" t="s">
        <v>268</v>
      </c>
      <c r="D19" s="389"/>
      <c r="E19" s="389"/>
      <c r="F19" s="396"/>
      <c r="G19" s="397"/>
      <c r="H19" s="398"/>
      <c r="I19" s="418"/>
      <c r="J19" s="908"/>
    </row>
    <row r="20" spans="1:10" ht="19.5" customHeight="1" thickBot="1">
      <c r="A20" s="399" t="s">
        <v>27</v>
      </c>
      <c r="B20" s="400"/>
      <c r="C20" s="401" t="s">
        <v>269</v>
      </c>
      <c r="D20" s="401"/>
      <c r="E20" s="401"/>
      <c r="F20" s="401"/>
      <c r="G20" s="404">
        <v>963298</v>
      </c>
      <c r="H20" s="419">
        <v>1013279</v>
      </c>
      <c r="I20" s="419">
        <f aca="true" t="shared" si="0" ref="I20:I25">+H20</f>
        <v>1013279</v>
      </c>
      <c r="J20" s="907">
        <v>1021023</v>
      </c>
    </row>
    <row r="21" spans="1:10" ht="19.5" customHeight="1" thickBot="1">
      <c r="A21" s="420"/>
      <c r="B21" s="421" t="s">
        <v>28</v>
      </c>
      <c r="C21" s="422" t="s">
        <v>270</v>
      </c>
      <c r="D21" s="396"/>
      <c r="E21" s="396"/>
      <c r="F21" s="396"/>
      <c r="G21" s="406">
        <v>217770</v>
      </c>
      <c r="H21" s="405">
        <v>217770</v>
      </c>
      <c r="I21" s="419">
        <f t="shared" si="0"/>
        <v>217770</v>
      </c>
      <c r="J21" s="907">
        <v>219496</v>
      </c>
    </row>
    <row r="22" spans="1:10" ht="19.5" customHeight="1" thickBot="1">
      <c r="A22" s="399" t="s">
        <v>27</v>
      </c>
      <c r="B22" s="400"/>
      <c r="C22" s="424" t="s">
        <v>271</v>
      </c>
      <c r="D22" s="401"/>
      <c r="E22" s="401"/>
      <c r="F22" s="401"/>
      <c r="G22" s="406">
        <v>85909</v>
      </c>
      <c r="H22" s="405">
        <v>85909</v>
      </c>
      <c r="I22" s="419">
        <f t="shared" si="0"/>
        <v>85909</v>
      </c>
      <c r="J22" s="907">
        <v>56125</v>
      </c>
    </row>
    <row r="23" spans="1:10" ht="19.5" customHeight="1" thickBot="1">
      <c r="A23" s="399"/>
      <c r="B23" s="400" t="s">
        <v>28</v>
      </c>
      <c r="C23" s="424" t="s">
        <v>272</v>
      </c>
      <c r="D23" s="401"/>
      <c r="E23" s="401"/>
      <c r="F23" s="401"/>
      <c r="G23" s="406">
        <v>4172</v>
      </c>
      <c r="H23" s="405">
        <v>4172</v>
      </c>
      <c r="I23" s="419">
        <f t="shared" si="0"/>
        <v>4172</v>
      </c>
      <c r="J23" s="907">
        <v>2788</v>
      </c>
    </row>
    <row r="24" spans="1:10" ht="19.5" customHeight="1" thickBot="1">
      <c r="A24" s="399" t="s">
        <v>27</v>
      </c>
      <c r="B24" s="400"/>
      <c r="C24" s="424" t="s">
        <v>273</v>
      </c>
      <c r="D24" s="401"/>
      <c r="E24" s="401"/>
      <c r="F24" s="401"/>
      <c r="G24" s="406">
        <v>923489</v>
      </c>
      <c r="H24" s="405">
        <v>960361</v>
      </c>
      <c r="I24" s="419">
        <f t="shared" si="0"/>
        <v>960361</v>
      </c>
      <c r="J24" s="907">
        <v>960361</v>
      </c>
    </row>
    <row r="25" spans="1:10" ht="19.5" customHeight="1" thickBot="1">
      <c r="A25" s="425"/>
      <c r="B25" s="421" t="s">
        <v>28</v>
      </c>
      <c r="C25" s="424" t="s">
        <v>274</v>
      </c>
      <c r="D25" s="396"/>
      <c r="E25" s="396"/>
      <c r="F25" s="396"/>
      <c r="G25" s="406">
        <v>50146</v>
      </c>
      <c r="H25" s="405">
        <v>50146</v>
      </c>
      <c r="I25" s="419">
        <f t="shared" si="0"/>
        <v>50146</v>
      </c>
      <c r="J25" s="907">
        <v>11528</v>
      </c>
    </row>
    <row r="26" spans="1:10" ht="19.5" customHeight="1" thickBot="1">
      <c r="A26" s="407"/>
      <c r="B26" s="408"/>
      <c r="C26" s="409" t="s">
        <v>275</v>
      </c>
      <c r="D26" s="410"/>
      <c r="E26" s="410"/>
      <c r="F26" s="410"/>
      <c r="G26" s="411">
        <f>G20+G22+G23+G24+G25+G21</f>
        <v>2244784</v>
      </c>
      <c r="H26" s="411">
        <f>H20+H22+H23+H24+H25+H21</f>
        <v>2331637</v>
      </c>
      <c r="I26" s="426">
        <f>+H26</f>
        <v>2331637</v>
      </c>
      <c r="J26" s="426">
        <f>SUM(J20:J25)</f>
        <v>2271321</v>
      </c>
    </row>
    <row r="27" spans="1:12" ht="19.5" customHeight="1" thickTop="1">
      <c r="A27" s="413"/>
      <c r="B27" s="414"/>
      <c r="C27" s="427"/>
      <c r="D27" s="415"/>
      <c r="E27" s="415"/>
      <c r="F27" s="415"/>
      <c r="G27" s="416"/>
      <c r="H27" s="417"/>
      <c r="I27" s="417"/>
      <c r="J27" s="909"/>
      <c r="L27" s="367"/>
    </row>
    <row r="28" spans="1:10" ht="19.5" customHeight="1" thickBot="1">
      <c r="A28" s="393"/>
      <c r="B28" s="394"/>
      <c r="C28" s="395" t="s">
        <v>276</v>
      </c>
      <c r="D28" s="389"/>
      <c r="E28" s="389"/>
      <c r="F28" s="389"/>
      <c r="G28" s="428"/>
      <c r="H28" s="418"/>
      <c r="I28" s="418"/>
      <c r="J28" s="908"/>
    </row>
    <row r="29" spans="1:13" s="433" customFormat="1" ht="19.5" customHeight="1" thickBot="1">
      <c r="A29" s="399"/>
      <c r="B29" s="400" t="s">
        <v>28</v>
      </c>
      <c r="C29" s="429" t="s">
        <v>277</v>
      </c>
      <c r="D29" s="430"/>
      <c r="E29" s="401"/>
      <c r="F29" s="401"/>
      <c r="G29" s="405">
        <v>360000</v>
      </c>
      <c r="H29" s="405">
        <v>334000</v>
      </c>
      <c r="I29" s="423">
        <f>+H29</f>
        <v>334000</v>
      </c>
      <c r="J29" s="910">
        <v>334307</v>
      </c>
      <c r="K29" s="431"/>
      <c r="L29" s="432"/>
      <c r="M29" s="369"/>
    </row>
    <row r="30" spans="1:10" ht="19.5" customHeight="1" thickBot="1">
      <c r="A30" s="399"/>
      <c r="B30" s="400" t="s">
        <v>28</v>
      </c>
      <c r="C30" s="424" t="s">
        <v>278</v>
      </c>
      <c r="D30" s="401"/>
      <c r="E30" s="401"/>
      <c r="F30" s="401"/>
      <c r="G30" s="419">
        <v>1131885</v>
      </c>
      <c r="H30" s="405">
        <v>1131885</v>
      </c>
      <c r="I30" s="423">
        <f>+H30</f>
        <v>1131885</v>
      </c>
      <c r="J30" s="910">
        <v>1132343</v>
      </c>
    </row>
    <row r="31" spans="1:10" ht="19.5" customHeight="1" thickBot="1">
      <c r="A31" s="407"/>
      <c r="B31" s="408"/>
      <c r="C31" s="409" t="s">
        <v>279</v>
      </c>
      <c r="D31" s="410"/>
      <c r="E31" s="410"/>
      <c r="F31" s="410"/>
      <c r="G31" s="411">
        <f>G29+G30</f>
        <v>1491885</v>
      </c>
      <c r="H31" s="411">
        <f>H29+H30</f>
        <v>1465885</v>
      </c>
      <c r="I31" s="434">
        <f>+H31</f>
        <v>1465885</v>
      </c>
      <c r="J31" s="434">
        <f>SUM(J29:J30)</f>
        <v>1466650</v>
      </c>
    </row>
    <row r="32" spans="1:10" ht="19.5" customHeight="1" thickTop="1">
      <c r="A32" s="413"/>
      <c r="B32" s="414"/>
      <c r="C32" s="427"/>
      <c r="D32" s="415"/>
      <c r="E32" s="415"/>
      <c r="F32" s="415"/>
      <c r="G32" s="416"/>
      <c r="H32" s="417"/>
      <c r="I32" s="417"/>
      <c r="J32" s="909"/>
    </row>
    <row r="33" spans="1:10" ht="19.5" customHeight="1" thickBot="1">
      <c r="A33" s="435"/>
      <c r="B33" s="436"/>
      <c r="C33" s="395" t="s">
        <v>280</v>
      </c>
      <c r="D33" s="437"/>
      <c r="E33" s="437"/>
      <c r="F33" s="437"/>
      <c r="G33" s="438"/>
      <c r="H33" s="439"/>
      <c r="I33" s="439"/>
      <c r="J33" s="911"/>
    </row>
    <row r="34" spans="1:10" ht="19.5" customHeight="1" thickBot="1">
      <c r="A34" s="399"/>
      <c r="B34" s="400"/>
      <c r="C34" s="401" t="s">
        <v>281</v>
      </c>
      <c r="D34" s="401"/>
      <c r="E34" s="401"/>
      <c r="F34" s="401"/>
      <c r="G34" s="405">
        <f>SUM(G35:G41)</f>
        <v>311379</v>
      </c>
      <c r="H34" s="405">
        <f>SUM(H35:H41)</f>
        <v>311379</v>
      </c>
      <c r="I34" s="406">
        <f>SUM(I35:I41)</f>
        <v>481901</v>
      </c>
      <c r="J34" s="406">
        <f>SUM(J35:J41)</f>
        <v>442774</v>
      </c>
    </row>
    <row r="35" spans="1:13" s="433" customFormat="1" ht="19.5" customHeight="1">
      <c r="A35" s="440"/>
      <c r="B35" s="441" t="s">
        <v>28</v>
      </c>
      <c r="C35" s="387"/>
      <c r="D35" s="442" t="s">
        <v>282</v>
      </c>
      <c r="E35" s="443" t="s">
        <v>283</v>
      </c>
      <c r="F35" s="436"/>
      <c r="G35" s="444">
        <v>5000</v>
      </c>
      <c r="H35" s="445">
        <v>5000</v>
      </c>
      <c r="I35" s="444">
        <f>+H35</f>
        <v>5000</v>
      </c>
      <c r="J35" s="912">
        <v>3582</v>
      </c>
      <c r="K35" s="431"/>
      <c r="L35" s="432"/>
      <c r="M35" s="369"/>
    </row>
    <row r="36" spans="1:13" s="433" customFormat="1" ht="19.5" customHeight="1">
      <c r="A36" s="440"/>
      <c r="B36" s="441" t="s">
        <v>28</v>
      </c>
      <c r="C36" s="446"/>
      <c r="D36" s="447"/>
      <c r="E36" s="448" t="s">
        <v>284</v>
      </c>
      <c r="F36" s="449"/>
      <c r="G36" s="450">
        <v>10000</v>
      </c>
      <c r="H36" s="451">
        <v>10000</v>
      </c>
      <c r="I36" s="450">
        <f>+H36</f>
        <v>10000</v>
      </c>
      <c r="J36" s="912">
        <v>9833</v>
      </c>
      <c r="K36" s="431"/>
      <c r="L36" s="432"/>
      <c r="M36" s="369"/>
    </row>
    <row r="37" spans="1:13" s="433" customFormat="1" ht="19.5" customHeight="1">
      <c r="A37" s="440"/>
      <c r="B37" s="441" t="s">
        <v>28</v>
      </c>
      <c r="C37" s="446"/>
      <c r="D37" s="447"/>
      <c r="E37" s="448" t="s">
        <v>285</v>
      </c>
      <c r="F37" s="449"/>
      <c r="G37" s="450">
        <v>272797</v>
      </c>
      <c r="H37" s="451">
        <v>272797</v>
      </c>
      <c r="I37" s="450">
        <f>+H37+29849</f>
        <v>302646</v>
      </c>
      <c r="J37" s="912">
        <v>281867</v>
      </c>
      <c r="K37" s="431"/>
      <c r="L37" s="432"/>
      <c r="M37" s="369"/>
    </row>
    <row r="38" spans="1:13" s="433" customFormat="1" ht="19.5" customHeight="1">
      <c r="A38" s="452" t="s">
        <v>27</v>
      </c>
      <c r="B38" s="441"/>
      <c r="C38" s="446"/>
      <c r="D38" s="447"/>
      <c r="E38" s="448" t="s">
        <v>286</v>
      </c>
      <c r="F38" s="449"/>
      <c r="G38" s="450">
        <v>9182</v>
      </c>
      <c r="H38" s="451">
        <v>9182</v>
      </c>
      <c r="I38" s="450">
        <f>+H38</f>
        <v>9182</v>
      </c>
      <c r="J38" s="912">
        <v>8363</v>
      </c>
      <c r="K38" s="431"/>
      <c r="L38" s="432"/>
      <c r="M38" s="369"/>
    </row>
    <row r="39" spans="1:13" s="433" customFormat="1" ht="19.5" customHeight="1">
      <c r="A39" s="440" t="s">
        <v>27</v>
      </c>
      <c r="B39" s="441" t="s">
        <v>28</v>
      </c>
      <c r="C39" s="453"/>
      <c r="D39" s="447"/>
      <c r="E39" s="448" t="s">
        <v>287</v>
      </c>
      <c r="F39" s="449"/>
      <c r="G39" s="450">
        <v>13500</v>
      </c>
      <c r="H39" s="451">
        <v>13500</v>
      </c>
      <c r="I39" s="450">
        <f>+H39</f>
        <v>13500</v>
      </c>
      <c r="J39" s="912">
        <v>42787</v>
      </c>
      <c r="K39" s="431"/>
      <c r="L39" s="432"/>
      <c r="M39" s="369"/>
    </row>
    <row r="40" spans="1:13" s="433" customFormat="1" ht="19.5" customHeight="1">
      <c r="A40" s="440"/>
      <c r="B40" s="441" t="s">
        <v>28</v>
      </c>
      <c r="C40" s="454"/>
      <c r="D40" s="455"/>
      <c r="E40" s="387" t="s">
        <v>288</v>
      </c>
      <c r="F40" s="387"/>
      <c r="G40" s="456">
        <v>900</v>
      </c>
      <c r="H40" s="451">
        <v>900</v>
      </c>
      <c r="I40" s="450">
        <f>+H40</f>
        <v>900</v>
      </c>
      <c r="J40" s="912">
        <v>353</v>
      </c>
      <c r="K40" s="431"/>
      <c r="L40" s="432"/>
      <c r="M40" s="369"/>
    </row>
    <row r="41" spans="1:13" s="433" customFormat="1" ht="19.5" customHeight="1" thickBot="1">
      <c r="A41" s="457"/>
      <c r="B41" s="458" t="s">
        <v>28</v>
      </c>
      <c r="C41" s="459"/>
      <c r="D41" s="460"/>
      <c r="E41" s="461" t="s">
        <v>289</v>
      </c>
      <c r="F41" s="461"/>
      <c r="G41" s="456">
        <v>0</v>
      </c>
      <c r="H41" s="451">
        <v>0</v>
      </c>
      <c r="I41" s="450">
        <f>+H41+140673</f>
        <v>140673</v>
      </c>
      <c r="J41" s="912">
        <v>95989</v>
      </c>
      <c r="K41" s="431"/>
      <c r="L41" s="432"/>
      <c r="M41" s="369"/>
    </row>
    <row r="42" spans="1:10" ht="19.5" customHeight="1" thickBot="1" thickTop="1">
      <c r="A42" s="462"/>
      <c r="B42" s="463"/>
      <c r="C42" s="401" t="s">
        <v>290</v>
      </c>
      <c r="D42" s="401"/>
      <c r="E42" s="401"/>
      <c r="F42" s="401"/>
      <c r="G42" s="464">
        <f>SUM(G43:G50)</f>
        <v>100000</v>
      </c>
      <c r="H42" s="464">
        <f>SUM(H43:H50)</f>
        <v>100000</v>
      </c>
      <c r="I42" s="913">
        <f>SUM(I43:I50)</f>
        <v>96600</v>
      </c>
      <c r="J42" s="914">
        <f>SUM(J43:J50)</f>
        <v>65026</v>
      </c>
    </row>
    <row r="43" spans="1:13" s="433" customFormat="1" ht="19.5" customHeight="1" thickTop="1">
      <c r="A43" s="465" t="s">
        <v>27</v>
      </c>
      <c r="B43" s="466" t="s">
        <v>28</v>
      </c>
      <c r="C43" s="467" t="s">
        <v>282</v>
      </c>
      <c r="D43" s="443" t="s">
        <v>291</v>
      </c>
      <c r="E43" s="468"/>
      <c r="F43" s="468"/>
      <c r="G43" s="469">
        <v>35000</v>
      </c>
      <c r="H43" s="470">
        <v>35000</v>
      </c>
      <c r="I43" s="469">
        <f>+H43</f>
        <v>35000</v>
      </c>
      <c r="J43" s="912">
        <v>23462</v>
      </c>
      <c r="K43" s="431"/>
      <c r="L43" s="432"/>
      <c r="M43" s="369"/>
    </row>
    <row r="44" spans="1:13" s="433" customFormat="1" ht="19.5" customHeight="1">
      <c r="A44" s="440"/>
      <c r="B44" s="441" t="s">
        <v>28</v>
      </c>
      <c r="C44" s="446"/>
      <c r="D44" s="448" t="s">
        <v>292</v>
      </c>
      <c r="E44" s="449"/>
      <c r="F44" s="449"/>
      <c r="G44" s="471">
        <v>15000</v>
      </c>
      <c r="H44" s="472">
        <v>15000</v>
      </c>
      <c r="I44" s="471">
        <f aca="true" t="shared" si="1" ref="I44:I51">+H44</f>
        <v>15000</v>
      </c>
      <c r="J44" s="912">
        <v>8839</v>
      </c>
      <c r="K44" s="431"/>
      <c r="L44" s="432"/>
      <c r="M44" s="369"/>
    </row>
    <row r="45" spans="1:13" s="433" customFormat="1" ht="19.5" customHeight="1">
      <c r="A45" s="440"/>
      <c r="B45" s="441"/>
      <c r="C45" s="446"/>
      <c r="D45" s="448" t="s">
        <v>198</v>
      </c>
      <c r="E45" s="449"/>
      <c r="F45" s="449"/>
      <c r="G45" s="471">
        <v>15000</v>
      </c>
      <c r="H45" s="472">
        <v>15000</v>
      </c>
      <c r="I45" s="471">
        <f>+H45-15000</f>
        <v>0</v>
      </c>
      <c r="J45" s="912">
        <v>0</v>
      </c>
      <c r="K45" s="431"/>
      <c r="L45" s="432"/>
      <c r="M45" s="369"/>
    </row>
    <row r="46" spans="1:13" s="433" customFormat="1" ht="19.5" customHeight="1">
      <c r="A46" s="440" t="s">
        <v>27</v>
      </c>
      <c r="B46" s="441"/>
      <c r="C46" s="446"/>
      <c r="D46" s="448" t="s">
        <v>293</v>
      </c>
      <c r="E46" s="449"/>
      <c r="F46" s="449"/>
      <c r="G46" s="469">
        <v>2000</v>
      </c>
      <c r="H46" s="473">
        <v>2000</v>
      </c>
      <c r="I46" s="915">
        <f t="shared" si="1"/>
        <v>2000</v>
      </c>
      <c r="J46" s="912">
        <v>400</v>
      </c>
      <c r="K46" s="431"/>
      <c r="L46" s="432"/>
      <c r="M46" s="369"/>
    </row>
    <row r="47" spans="1:13" s="433" customFormat="1" ht="19.5" customHeight="1">
      <c r="A47" s="440"/>
      <c r="B47" s="441" t="s">
        <v>28</v>
      </c>
      <c r="C47" s="446"/>
      <c r="D47" s="448" t="s">
        <v>294</v>
      </c>
      <c r="E47" s="449"/>
      <c r="F47" s="449"/>
      <c r="G47" s="469">
        <v>0</v>
      </c>
      <c r="H47" s="472">
        <v>0</v>
      </c>
      <c r="I47" s="471">
        <f t="shared" si="1"/>
        <v>0</v>
      </c>
      <c r="J47" s="912">
        <v>0</v>
      </c>
      <c r="K47" s="431"/>
      <c r="L47" s="432"/>
      <c r="M47" s="369"/>
    </row>
    <row r="48" spans="1:13" s="433" customFormat="1" ht="19.5" customHeight="1">
      <c r="A48" s="440" t="s">
        <v>27</v>
      </c>
      <c r="B48" s="441" t="s">
        <v>28</v>
      </c>
      <c r="C48" s="446"/>
      <c r="D48" s="448" t="s">
        <v>295</v>
      </c>
      <c r="E48" s="449"/>
      <c r="F48" s="474"/>
      <c r="G48" s="469">
        <v>5000</v>
      </c>
      <c r="H48" s="472">
        <v>5000</v>
      </c>
      <c r="I48" s="471">
        <f t="shared" si="1"/>
        <v>5000</v>
      </c>
      <c r="J48" s="912">
        <v>3408</v>
      </c>
      <c r="K48" s="431"/>
      <c r="L48" s="432"/>
      <c r="M48" s="369"/>
    </row>
    <row r="49" spans="1:13" s="433" customFormat="1" ht="19.5" customHeight="1">
      <c r="A49" s="440" t="s">
        <v>27</v>
      </c>
      <c r="B49" s="441" t="s">
        <v>28</v>
      </c>
      <c r="C49" s="446"/>
      <c r="D49" s="448" t="s">
        <v>296</v>
      </c>
      <c r="E49" s="449"/>
      <c r="F49" s="474"/>
      <c r="G49" s="469">
        <v>13000</v>
      </c>
      <c r="H49" s="472">
        <v>13000</v>
      </c>
      <c r="I49" s="471">
        <f t="shared" si="1"/>
        <v>13000</v>
      </c>
      <c r="J49" s="912">
        <v>13732</v>
      </c>
      <c r="K49" s="431"/>
      <c r="L49" s="432"/>
      <c r="M49" s="369"/>
    </row>
    <row r="50" spans="1:13" s="433" customFormat="1" ht="19.5" customHeight="1" thickBot="1">
      <c r="A50" s="457" t="s">
        <v>27</v>
      </c>
      <c r="B50" s="458" t="s">
        <v>28</v>
      </c>
      <c r="C50" s="394"/>
      <c r="D50" s="475" t="s">
        <v>297</v>
      </c>
      <c r="E50" s="461"/>
      <c r="F50" s="461"/>
      <c r="G50" s="476">
        <v>15000</v>
      </c>
      <c r="H50" s="477">
        <v>15000</v>
      </c>
      <c r="I50" s="916">
        <f>+H50+2000+9600</f>
        <v>26600</v>
      </c>
      <c r="J50" s="912">
        <v>15185</v>
      </c>
      <c r="K50" s="431"/>
      <c r="L50" s="432"/>
      <c r="M50" s="369"/>
    </row>
    <row r="51" spans="1:10" ht="19.5" customHeight="1" thickBot="1">
      <c r="A51" s="399" t="s">
        <v>27</v>
      </c>
      <c r="B51" s="400" t="s">
        <v>28</v>
      </c>
      <c r="C51" s="424" t="s">
        <v>298</v>
      </c>
      <c r="D51" s="401"/>
      <c r="E51" s="401"/>
      <c r="F51" s="401"/>
      <c r="G51" s="406">
        <v>15000</v>
      </c>
      <c r="H51" s="423">
        <v>15000</v>
      </c>
      <c r="I51" s="404">
        <f t="shared" si="1"/>
        <v>15000</v>
      </c>
      <c r="J51" s="907">
        <v>10033</v>
      </c>
    </row>
    <row r="52" spans="1:10" ht="19.5" customHeight="1" thickBot="1">
      <c r="A52" s="407"/>
      <c r="B52" s="408"/>
      <c r="C52" s="409" t="s">
        <v>299</v>
      </c>
      <c r="D52" s="410"/>
      <c r="E52" s="410"/>
      <c r="F52" s="410"/>
      <c r="G52" s="411">
        <f>G34+G42+G51</f>
        <v>426379</v>
      </c>
      <c r="H52" s="411">
        <f>H34+H42+H51</f>
        <v>426379</v>
      </c>
      <c r="I52" s="478">
        <f>I34+I42+I51</f>
        <v>593501</v>
      </c>
      <c r="J52" s="478">
        <f>J34+J42+J51</f>
        <v>517833</v>
      </c>
    </row>
    <row r="53" spans="1:10" ht="21.75" thickBot="1" thickTop="1">
      <c r="A53" s="462"/>
      <c r="B53" s="463"/>
      <c r="C53" s="479"/>
      <c r="D53" s="479"/>
      <c r="E53" s="479"/>
      <c r="F53" s="479"/>
      <c r="G53" s="479"/>
      <c r="H53" s="479"/>
      <c r="I53" s="479"/>
      <c r="J53" s="917"/>
    </row>
    <row r="54" spans="1:13" s="486" customFormat="1" ht="19.5" customHeight="1" thickBot="1" thickTop="1">
      <c r="A54" s="480"/>
      <c r="B54" s="481"/>
      <c r="C54" s="482" t="s">
        <v>300</v>
      </c>
      <c r="D54" s="483"/>
      <c r="E54" s="483"/>
      <c r="F54" s="424"/>
      <c r="G54" s="484"/>
      <c r="H54" s="485"/>
      <c r="I54" s="484"/>
      <c r="J54" s="907"/>
      <c r="K54" s="368"/>
      <c r="L54" s="368"/>
      <c r="M54" s="369"/>
    </row>
    <row r="55" spans="1:13" s="494" customFormat="1" ht="24" thickBot="1">
      <c r="A55" s="487"/>
      <c r="B55" s="488"/>
      <c r="C55" s="489" t="s">
        <v>301</v>
      </c>
      <c r="D55" s="490"/>
      <c r="E55" s="490"/>
      <c r="F55" s="491"/>
      <c r="G55" s="492">
        <f>G17+G26+G31+G52</f>
        <v>20815242</v>
      </c>
      <c r="H55" s="492">
        <f>H17+H26+H31+H52</f>
        <v>21615242</v>
      </c>
      <c r="I55" s="918">
        <f>I17+I26+I31+I52</f>
        <v>21956518</v>
      </c>
      <c r="J55" s="493">
        <f>J17+J26+J31+J52</f>
        <v>21633101</v>
      </c>
      <c r="K55" s="368"/>
      <c r="L55" s="368"/>
      <c r="M55" s="369"/>
    </row>
    <row r="56" spans="1:13" s="486" customFormat="1" ht="19.5" customHeight="1" thickBot="1">
      <c r="A56" s="480"/>
      <c r="B56" s="481"/>
      <c r="C56" s="424" t="s">
        <v>375</v>
      </c>
      <c r="D56" s="495"/>
      <c r="E56" s="483"/>
      <c r="F56" s="483"/>
      <c r="G56" s="496"/>
      <c r="H56" s="497"/>
      <c r="I56" s="496">
        <v>1078</v>
      </c>
      <c r="J56" s="907"/>
      <c r="K56" s="368"/>
      <c r="L56" s="368"/>
      <c r="M56" s="369"/>
    </row>
    <row r="57" spans="1:13" s="503" customFormat="1" ht="23.25">
      <c r="A57" s="498"/>
      <c r="B57" s="499"/>
      <c r="C57" s="500" t="s">
        <v>302</v>
      </c>
      <c r="D57" s="501"/>
      <c r="E57" s="501"/>
      <c r="F57" s="501"/>
      <c r="G57" s="502">
        <v>20815242</v>
      </c>
      <c r="H57" s="502">
        <f>20815242+800000</f>
        <v>21615242</v>
      </c>
      <c r="I57" s="502">
        <f>+I55+I56</f>
        <v>21957596</v>
      </c>
      <c r="J57" s="919">
        <f>+J55+J56</f>
        <v>21633101</v>
      </c>
      <c r="K57" s="367"/>
      <c r="L57" s="368"/>
      <c r="M57" s="369"/>
    </row>
    <row r="58" spans="1:10" ht="19.5" customHeight="1" thickBot="1">
      <c r="A58" s="504"/>
      <c r="B58" s="505"/>
      <c r="C58" s="506" t="s">
        <v>303</v>
      </c>
      <c r="D58" s="506"/>
      <c r="E58" s="506"/>
      <c r="F58" s="506"/>
      <c r="G58" s="507">
        <v>0</v>
      </c>
      <c r="H58" s="508">
        <f>H57-H55</f>
        <v>0</v>
      </c>
      <c r="I58" s="508"/>
      <c r="J58" s="509"/>
    </row>
    <row r="59" spans="1:10" ht="19.5" customHeight="1">
      <c r="A59" s="510"/>
      <c r="B59" s="510"/>
      <c r="C59" s="510"/>
      <c r="D59" s="510"/>
      <c r="E59" s="510"/>
      <c r="F59" s="510"/>
      <c r="G59" s="511"/>
      <c r="H59" s="511"/>
      <c r="I59" s="511"/>
      <c r="J59" s="511"/>
    </row>
    <row r="60" spans="1:10" ht="20.25">
      <c r="A60" s="372" t="s">
        <v>304</v>
      </c>
      <c r="B60" s="510"/>
      <c r="C60" s="510"/>
      <c r="D60" s="510"/>
      <c r="E60" s="510"/>
      <c r="F60" s="511"/>
      <c r="G60" s="511"/>
      <c r="H60" s="511"/>
      <c r="I60" s="511"/>
      <c r="J60" s="511"/>
    </row>
    <row r="61" spans="10:13" s="512" customFormat="1" ht="20.25">
      <c r="J61" s="920"/>
      <c r="K61" s="372"/>
      <c r="L61" s="513"/>
      <c r="M61" s="369"/>
    </row>
    <row r="62" spans="1:13" s="512" customFormat="1" ht="65.25" customHeight="1">
      <c r="A62" s="921" t="s">
        <v>376</v>
      </c>
      <c r="B62" s="921"/>
      <c r="C62" s="921"/>
      <c r="D62" s="922" t="s">
        <v>377</v>
      </c>
      <c r="E62" s="922"/>
      <c r="F62" s="922"/>
      <c r="G62" s="922"/>
      <c r="H62" s="922"/>
      <c r="I62" s="922"/>
      <c r="J62" s="922"/>
      <c r="K62" s="372"/>
      <c r="L62" s="513"/>
      <c r="M62" s="369"/>
    </row>
  </sheetData>
  <sheetProtection/>
  <mergeCells count="15">
    <mergeCell ref="G13:G14"/>
    <mergeCell ref="H13:H14"/>
    <mergeCell ref="J13:J14"/>
    <mergeCell ref="A62:C62"/>
    <mergeCell ref="D62:J62"/>
    <mergeCell ref="A3:J3"/>
    <mergeCell ref="A4:J4"/>
    <mergeCell ref="A7:A9"/>
    <mergeCell ref="B7:B9"/>
    <mergeCell ref="C7:F9"/>
    <mergeCell ref="G7:H7"/>
    <mergeCell ref="I7:I9"/>
    <mergeCell ref="J7:J9"/>
    <mergeCell ref="G8:G9"/>
    <mergeCell ref="H8:H9"/>
  </mergeCells>
  <printOptions horizontalCentered="1"/>
  <pageMargins left="0.35433070866141736" right="0.5118110236220472" top="0.35433070866141736" bottom="0.31496062992125984" header="0.15748031496062992" footer="0.15748031496062992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71"/>
  <sheetViews>
    <sheetView zoomScale="87" zoomScaleNormal="87" zoomScalePageLayoutView="0" workbookViewId="0" topLeftCell="A37">
      <selection activeCell="J27" sqref="J27"/>
    </sheetView>
  </sheetViews>
  <sheetFormatPr defaultColWidth="9.140625" defaultRowHeight="15"/>
  <cols>
    <col min="1" max="1" width="12.8515625" style="25" customWidth="1"/>
    <col min="2" max="3" width="2.7109375" style="25" customWidth="1"/>
    <col min="4" max="4" width="3.57421875" style="25" customWidth="1"/>
    <col min="5" max="5" width="7.140625" style="25" customWidth="1"/>
    <col min="6" max="6" width="8.00390625" style="25" customWidth="1"/>
    <col min="7" max="7" width="65.8515625" style="25" customWidth="1"/>
    <col min="8" max="8" width="14.8515625" style="28" customWidth="1"/>
    <col min="9" max="16384" width="9.140625" style="25" customWidth="1"/>
  </cols>
  <sheetData>
    <row r="1" ht="18">
      <c r="H1" s="26" t="s">
        <v>86</v>
      </c>
    </row>
    <row r="2" ht="18">
      <c r="H2" s="26"/>
    </row>
    <row r="3" ht="15.75" customHeight="1">
      <c r="A3" s="27" t="s">
        <v>18</v>
      </c>
    </row>
    <row r="4" spans="2:8" ht="21" customHeight="1" thickBot="1">
      <c r="B4" s="29"/>
      <c r="C4" s="29"/>
      <c r="D4" s="29"/>
      <c r="E4" s="29"/>
      <c r="F4" s="29"/>
      <c r="G4" s="29"/>
      <c r="H4" s="30"/>
    </row>
    <row r="5" spans="1:8" ht="12.75" customHeight="1">
      <c r="A5" s="778" t="s">
        <v>19</v>
      </c>
      <c r="B5" s="780" t="s">
        <v>20</v>
      </c>
      <c r="C5" s="782" t="s">
        <v>21</v>
      </c>
      <c r="D5" s="784" t="s">
        <v>22</v>
      </c>
      <c r="E5" s="786" t="s">
        <v>23</v>
      </c>
      <c r="F5" s="787"/>
      <c r="G5" s="788"/>
      <c r="H5" s="767" t="s">
        <v>24</v>
      </c>
    </row>
    <row r="6" spans="1:8" ht="50.25" customHeight="1" thickBot="1">
      <c r="A6" s="779"/>
      <c r="B6" s="781"/>
      <c r="C6" s="783"/>
      <c r="D6" s="785"/>
      <c r="E6" s="789"/>
      <c r="F6" s="790"/>
      <c r="G6" s="791"/>
      <c r="H6" s="768"/>
    </row>
    <row r="7" spans="1:8" s="39" customFormat="1" ht="13.5" thickBot="1">
      <c r="A7" s="31"/>
      <c r="B7" s="32"/>
      <c r="C7" s="33"/>
      <c r="D7" s="34"/>
      <c r="E7" s="35"/>
      <c r="F7" s="36" t="s">
        <v>25</v>
      </c>
      <c r="G7" s="37"/>
      <c r="H7" s="38"/>
    </row>
    <row r="8" spans="1:8" s="43" customFormat="1" ht="35.25" customHeight="1" thickBot="1">
      <c r="A8" s="40" t="s">
        <v>26</v>
      </c>
      <c r="B8" s="41" t="s">
        <v>27</v>
      </c>
      <c r="C8" s="41" t="s">
        <v>28</v>
      </c>
      <c r="D8" s="41">
        <v>1</v>
      </c>
      <c r="E8" s="769" t="s">
        <v>29</v>
      </c>
      <c r="F8" s="770"/>
      <c r="G8" s="771"/>
      <c r="H8" s="42">
        <f>H10+H28</f>
        <v>27620410.97</v>
      </c>
    </row>
    <row r="9" spans="2:8" s="44" customFormat="1" ht="13.5" thickBot="1">
      <c r="B9" s="45"/>
      <c r="C9" s="45"/>
      <c r="D9" s="45"/>
      <c r="E9" s="45"/>
      <c r="F9" s="45"/>
      <c r="G9" s="45"/>
      <c r="H9" s="46"/>
    </row>
    <row r="10" spans="1:8" s="39" customFormat="1" ht="20.25" customHeight="1" thickBot="1">
      <c r="A10" s="772" t="s">
        <v>30</v>
      </c>
      <c r="B10" s="47" t="s">
        <v>27</v>
      </c>
      <c r="C10" s="48" t="s">
        <v>28</v>
      </c>
      <c r="D10" s="49">
        <v>1</v>
      </c>
      <c r="E10" s="41" t="s">
        <v>31</v>
      </c>
      <c r="F10" s="50"/>
      <c r="G10" s="51"/>
      <c r="H10" s="52">
        <f>H11+H22</f>
        <v>19498709</v>
      </c>
    </row>
    <row r="11" spans="1:8" ht="13.5" thickBot="1">
      <c r="A11" s="773"/>
      <c r="B11" s="53" t="s">
        <v>27</v>
      </c>
      <c r="C11" s="48" t="s">
        <v>28</v>
      </c>
      <c r="D11" s="54">
        <v>2</v>
      </c>
      <c r="E11" s="55" t="s">
        <v>32</v>
      </c>
      <c r="F11" s="50"/>
      <c r="G11" s="51"/>
      <c r="H11" s="56">
        <f>SUM(H12:H21)-H14</f>
        <v>19273173</v>
      </c>
    </row>
    <row r="12" spans="1:8" ht="12.75">
      <c r="A12" s="773"/>
      <c r="B12" s="57" t="s">
        <v>27</v>
      </c>
      <c r="C12" s="58"/>
      <c r="D12" s="59">
        <v>3</v>
      </c>
      <c r="E12" s="60" t="s">
        <v>33</v>
      </c>
      <c r="F12" s="61" t="s">
        <v>34</v>
      </c>
      <c r="G12" s="62" t="s">
        <v>35</v>
      </c>
      <c r="H12" s="63">
        <v>16860228</v>
      </c>
    </row>
    <row r="13" spans="1:8" ht="12.75">
      <c r="A13" s="773"/>
      <c r="B13" s="64" t="s">
        <v>27</v>
      </c>
      <c r="C13" s="65"/>
      <c r="D13" s="66">
        <v>4</v>
      </c>
      <c r="E13" s="60"/>
      <c r="F13" s="67" t="s">
        <v>36</v>
      </c>
      <c r="G13" s="68" t="s">
        <v>37</v>
      </c>
      <c r="H13" s="63">
        <v>1021023</v>
      </c>
    </row>
    <row r="14" spans="1:8" ht="12.75">
      <c r="A14" s="773"/>
      <c r="B14" s="64" t="s">
        <v>27</v>
      </c>
      <c r="C14" s="69" t="s">
        <v>28</v>
      </c>
      <c r="D14" s="66">
        <v>5</v>
      </c>
      <c r="E14" s="60"/>
      <c r="F14" s="67" t="s">
        <v>38</v>
      </c>
      <c r="G14" s="68" t="s">
        <v>39</v>
      </c>
      <c r="H14" s="70">
        <f>SUM(H15:H16)</f>
        <v>19848</v>
      </c>
    </row>
    <row r="15" spans="1:8" ht="12.75">
      <c r="A15" s="773"/>
      <c r="B15" s="64" t="s">
        <v>27</v>
      </c>
      <c r="C15" s="65"/>
      <c r="D15" s="66">
        <v>6</v>
      </c>
      <c r="E15" s="60"/>
      <c r="F15" s="71"/>
      <c r="G15" s="68" t="s">
        <v>40</v>
      </c>
      <c r="H15" s="70">
        <v>11485</v>
      </c>
    </row>
    <row r="16" spans="1:8" ht="12.75">
      <c r="A16" s="773"/>
      <c r="B16" s="64" t="s">
        <v>27</v>
      </c>
      <c r="C16" s="65"/>
      <c r="D16" s="66">
        <v>7</v>
      </c>
      <c r="E16" s="60"/>
      <c r="F16" s="71"/>
      <c r="G16" s="68" t="s">
        <v>41</v>
      </c>
      <c r="H16" s="70">
        <v>8363</v>
      </c>
    </row>
    <row r="17" spans="1:8" ht="12.75">
      <c r="A17" s="773"/>
      <c r="B17" s="64" t="s">
        <v>27</v>
      </c>
      <c r="C17" s="69" t="s">
        <v>28</v>
      </c>
      <c r="D17" s="66">
        <v>8</v>
      </c>
      <c r="E17" s="60"/>
      <c r="F17" s="67" t="s">
        <v>42</v>
      </c>
      <c r="G17" s="68" t="s">
        <v>43</v>
      </c>
      <c r="H17" s="70">
        <v>55722</v>
      </c>
    </row>
    <row r="18" spans="1:8" ht="15">
      <c r="A18" s="773"/>
      <c r="B18" s="64" t="s">
        <v>27</v>
      </c>
      <c r="C18" s="72" t="s">
        <v>28</v>
      </c>
      <c r="D18" s="66">
        <v>9</v>
      </c>
      <c r="E18" s="60"/>
      <c r="F18" s="67" t="s">
        <v>44</v>
      </c>
      <c r="G18" s="68" t="s">
        <v>45</v>
      </c>
      <c r="H18" s="70">
        <v>6750</v>
      </c>
    </row>
    <row r="19" spans="1:8" ht="12.75">
      <c r="A19" s="773"/>
      <c r="B19" s="64" t="s">
        <v>27</v>
      </c>
      <c r="C19" s="69"/>
      <c r="D19" s="66">
        <v>10</v>
      </c>
      <c r="E19" s="60"/>
      <c r="F19" s="73" t="s">
        <v>46</v>
      </c>
      <c r="G19" s="74" t="s">
        <v>47</v>
      </c>
      <c r="H19" s="70">
        <v>56125</v>
      </c>
    </row>
    <row r="20" spans="1:8" ht="12.75">
      <c r="A20" s="773"/>
      <c r="B20" s="75" t="s">
        <v>27</v>
      </c>
      <c r="C20" s="76"/>
      <c r="D20" s="66">
        <v>11</v>
      </c>
      <c r="E20" s="60"/>
      <c r="F20" s="73" t="s">
        <v>48</v>
      </c>
      <c r="G20" s="74" t="s">
        <v>49</v>
      </c>
      <c r="H20" s="70">
        <v>960361</v>
      </c>
    </row>
    <row r="21" spans="1:8" ht="15.75" thickBot="1">
      <c r="A21" s="773"/>
      <c r="B21" s="77" t="s">
        <v>27</v>
      </c>
      <c r="C21" s="78"/>
      <c r="D21" s="79">
        <v>12</v>
      </c>
      <c r="E21" s="80"/>
      <c r="F21" s="81" t="s">
        <v>50</v>
      </c>
      <c r="G21" s="82"/>
      <c r="H21" s="83">
        <v>293116</v>
      </c>
    </row>
    <row r="22" spans="1:8" ht="13.5" thickBot="1">
      <c r="A22" s="773"/>
      <c r="B22" s="53" t="s">
        <v>27</v>
      </c>
      <c r="C22" s="48" t="s">
        <v>28</v>
      </c>
      <c r="D22" s="49">
        <v>13</v>
      </c>
      <c r="E22" s="55" t="s">
        <v>51</v>
      </c>
      <c r="F22" s="50"/>
      <c r="G22" s="51"/>
      <c r="H22" s="56">
        <f>H23</f>
        <v>225536</v>
      </c>
    </row>
    <row r="23" spans="1:8" ht="13.5" thickBot="1">
      <c r="A23" s="773"/>
      <c r="B23" s="53" t="s">
        <v>27</v>
      </c>
      <c r="C23" s="48" t="s">
        <v>28</v>
      </c>
      <c r="D23" s="49">
        <v>14</v>
      </c>
      <c r="E23" s="55" t="s">
        <v>52</v>
      </c>
      <c r="F23" s="50"/>
      <c r="G23" s="51"/>
      <c r="H23" s="84">
        <f>SUM(H24:H26)</f>
        <v>225536</v>
      </c>
    </row>
    <row r="24" spans="1:8" ht="15">
      <c r="A24" s="773"/>
      <c r="B24" s="85" t="s">
        <v>27</v>
      </c>
      <c r="C24" s="86"/>
      <c r="D24" s="59">
        <v>15</v>
      </c>
      <c r="E24" s="87" t="s">
        <v>53</v>
      </c>
      <c r="F24" s="88" t="s">
        <v>54</v>
      </c>
      <c r="G24" s="62" t="s">
        <v>35</v>
      </c>
      <c r="H24" s="84">
        <v>223953</v>
      </c>
    </row>
    <row r="25" spans="1:8" ht="15">
      <c r="A25" s="773"/>
      <c r="B25" s="89" t="s">
        <v>27</v>
      </c>
      <c r="C25" s="72" t="s">
        <v>28</v>
      </c>
      <c r="D25" s="59">
        <v>16</v>
      </c>
      <c r="E25" s="90"/>
      <c r="F25" s="67" t="s">
        <v>42</v>
      </c>
      <c r="G25" s="68" t="s">
        <v>43</v>
      </c>
      <c r="H25" s="91">
        <v>0</v>
      </c>
    </row>
    <row r="26" spans="1:8" ht="15.75" thickBot="1">
      <c r="A26" s="774"/>
      <c r="B26" s="92" t="s">
        <v>27</v>
      </c>
      <c r="C26" s="93"/>
      <c r="D26" s="94">
        <v>17</v>
      </c>
      <c r="E26" s="95"/>
      <c r="F26" s="96" t="s">
        <v>44</v>
      </c>
      <c r="G26" s="97" t="s">
        <v>45</v>
      </c>
      <c r="H26" s="98">
        <v>1583</v>
      </c>
    </row>
    <row r="27" ht="13.5" thickBot="1">
      <c r="H27" s="99"/>
    </row>
    <row r="28" spans="1:8" s="43" customFormat="1" ht="13.5" thickBot="1">
      <c r="A28" s="775" t="s">
        <v>55</v>
      </c>
      <c r="B28" s="41" t="s">
        <v>27</v>
      </c>
      <c r="C28" s="41" t="s">
        <v>28</v>
      </c>
      <c r="D28" s="100">
        <v>1</v>
      </c>
      <c r="E28" s="41" t="s">
        <v>56</v>
      </c>
      <c r="F28" s="45"/>
      <c r="G28" s="101"/>
      <c r="H28" s="42">
        <f>H29+H55</f>
        <v>8121701.970000001</v>
      </c>
    </row>
    <row r="29" spans="1:8" s="43" customFormat="1" ht="13.5" thickBot="1">
      <c r="A29" s="776"/>
      <c r="B29" s="47" t="s">
        <v>27</v>
      </c>
      <c r="C29" s="48" t="s">
        <v>28</v>
      </c>
      <c r="D29" s="49">
        <v>2</v>
      </c>
      <c r="E29" s="102" t="s">
        <v>57</v>
      </c>
      <c r="F29" s="50"/>
      <c r="G29" s="103"/>
      <c r="H29" s="104">
        <f>H30+H45</f>
        <v>7168917.48</v>
      </c>
    </row>
    <row r="30" spans="1:8" s="43" customFormat="1" ht="13.5" thickBot="1">
      <c r="A30" s="776"/>
      <c r="B30" s="53" t="s">
        <v>27</v>
      </c>
      <c r="C30" s="48" t="s">
        <v>28</v>
      </c>
      <c r="D30" s="54">
        <v>3</v>
      </c>
      <c r="E30" s="102" t="s">
        <v>58</v>
      </c>
      <c r="F30" s="50"/>
      <c r="G30" s="103"/>
      <c r="H30" s="104">
        <f>H31+H39+H42+H43+H44+H40+H41</f>
        <v>1415064</v>
      </c>
    </row>
    <row r="31" spans="1:8" s="43" customFormat="1" ht="12.75">
      <c r="A31" s="776"/>
      <c r="B31" s="64" t="s">
        <v>27</v>
      </c>
      <c r="C31" s="69" t="s">
        <v>28</v>
      </c>
      <c r="D31" s="66">
        <v>4</v>
      </c>
      <c r="E31" s="60" t="s">
        <v>33</v>
      </c>
      <c r="F31" s="67" t="s">
        <v>38</v>
      </c>
      <c r="G31" s="68" t="s">
        <v>39</v>
      </c>
      <c r="H31" s="91">
        <f>H32+H33+H34+H35+H36+H37+H38</f>
        <v>373229</v>
      </c>
    </row>
    <row r="32" spans="1:8" s="43" customFormat="1" ht="12.75">
      <c r="A32" s="776"/>
      <c r="B32" s="105"/>
      <c r="C32" s="69" t="s">
        <v>28</v>
      </c>
      <c r="D32" s="66">
        <v>5</v>
      </c>
      <c r="E32" s="60"/>
      <c r="F32" s="71"/>
      <c r="G32" s="74" t="s">
        <v>59</v>
      </c>
      <c r="H32" s="91">
        <v>95989</v>
      </c>
    </row>
    <row r="33" spans="1:8" s="43" customFormat="1" ht="15">
      <c r="A33" s="776"/>
      <c r="B33" s="105"/>
      <c r="C33" s="72" t="s">
        <v>28</v>
      </c>
      <c r="D33" s="66">
        <v>6</v>
      </c>
      <c r="E33" s="60"/>
      <c r="F33" s="71"/>
      <c r="G33" s="74" t="s">
        <v>60</v>
      </c>
      <c r="H33" s="91">
        <v>1780</v>
      </c>
    </row>
    <row r="34" spans="1:8" s="43" customFormat="1" ht="15">
      <c r="A34" s="776"/>
      <c r="B34" s="105"/>
      <c r="C34" s="72" t="s">
        <v>28</v>
      </c>
      <c r="D34" s="66">
        <v>7</v>
      </c>
      <c r="E34" s="60"/>
      <c r="F34" s="71"/>
      <c r="G34" s="74" t="s">
        <v>61</v>
      </c>
      <c r="H34" s="91">
        <v>9674</v>
      </c>
    </row>
    <row r="35" spans="1:8" s="43" customFormat="1" ht="15">
      <c r="A35" s="776"/>
      <c r="B35" s="105"/>
      <c r="C35" s="72" t="s">
        <v>28</v>
      </c>
      <c r="D35" s="66">
        <v>8</v>
      </c>
      <c r="E35" s="60"/>
      <c r="F35" s="71"/>
      <c r="G35" s="68" t="s">
        <v>62</v>
      </c>
      <c r="H35" s="91">
        <v>3582</v>
      </c>
    </row>
    <row r="36" spans="1:8" s="43" customFormat="1" ht="12.75">
      <c r="A36" s="776"/>
      <c r="B36" s="105"/>
      <c r="C36" s="69" t="s">
        <v>28</v>
      </c>
      <c r="D36" s="66">
        <v>9</v>
      </c>
      <c r="E36" s="60"/>
      <c r="F36" s="71"/>
      <c r="G36" s="68" t="s">
        <v>63</v>
      </c>
      <c r="H36" s="91">
        <v>9833</v>
      </c>
    </row>
    <row r="37" spans="1:8" s="43" customFormat="1" ht="12.75">
      <c r="A37" s="776"/>
      <c r="B37" s="105"/>
      <c r="C37" s="69" t="s">
        <v>28</v>
      </c>
      <c r="D37" s="66">
        <v>10</v>
      </c>
      <c r="E37" s="60"/>
      <c r="F37" s="71"/>
      <c r="G37" s="68" t="s">
        <v>64</v>
      </c>
      <c r="H37" s="91">
        <v>252018</v>
      </c>
    </row>
    <row r="38" spans="1:8" s="43" customFormat="1" ht="10.5" customHeight="1">
      <c r="A38" s="776"/>
      <c r="B38" s="105"/>
      <c r="C38" s="69" t="s">
        <v>28</v>
      </c>
      <c r="D38" s="66">
        <v>11</v>
      </c>
      <c r="E38" s="60"/>
      <c r="F38" s="71"/>
      <c r="G38" s="106" t="s">
        <v>65</v>
      </c>
      <c r="H38" s="91">
        <v>353</v>
      </c>
    </row>
    <row r="39" spans="1:8" s="43" customFormat="1" ht="12.75">
      <c r="A39" s="776"/>
      <c r="B39" s="64" t="s">
        <v>27</v>
      </c>
      <c r="C39" s="69" t="s">
        <v>28</v>
      </c>
      <c r="D39" s="66">
        <v>12</v>
      </c>
      <c r="E39" s="60"/>
      <c r="F39" s="67" t="s">
        <v>42</v>
      </c>
      <c r="G39" s="68" t="s">
        <v>43</v>
      </c>
      <c r="H39" s="91">
        <v>465</v>
      </c>
    </row>
    <row r="40" spans="1:8" s="43" customFormat="1" ht="12.75">
      <c r="A40" s="776"/>
      <c r="B40" s="64"/>
      <c r="C40" s="69" t="s">
        <v>28</v>
      </c>
      <c r="D40" s="66">
        <v>13</v>
      </c>
      <c r="E40" s="60"/>
      <c r="F40" s="67" t="s">
        <v>66</v>
      </c>
      <c r="G40" s="68" t="s">
        <v>67</v>
      </c>
      <c r="H40" s="91">
        <v>116926</v>
      </c>
    </row>
    <row r="41" spans="1:8" s="43" customFormat="1" ht="12.75">
      <c r="A41" s="776"/>
      <c r="B41" s="64"/>
      <c r="C41" s="69" t="s">
        <v>28</v>
      </c>
      <c r="D41" s="66">
        <v>14</v>
      </c>
      <c r="E41" s="60"/>
      <c r="F41" s="67" t="s">
        <v>68</v>
      </c>
      <c r="G41" s="68" t="s">
        <v>69</v>
      </c>
      <c r="H41" s="91">
        <v>665499</v>
      </c>
    </row>
    <row r="42" spans="1:8" s="43" customFormat="1" ht="15">
      <c r="A42" s="776"/>
      <c r="B42" s="89" t="s">
        <v>27</v>
      </c>
      <c r="C42" s="69" t="s">
        <v>28</v>
      </c>
      <c r="D42" s="66">
        <v>15</v>
      </c>
      <c r="E42" s="60"/>
      <c r="F42" s="67" t="s">
        <v>44</v>
      </c>
      <c r="G42" s="68" t="s">
        <v>45</v>
      </c>
      <c r="H42" s="91">
        <v>0</v>
      </c>
    </row>
    <row r="43" spans="1:8" s="43" customFormat="1" ht="12.75">
      <c r="A43" s="776"/>
      <c r="B43" s="105"/>
      <c r="C43" s="69" t="s">
        <v>28</v>
      </c>
      <c r="D43" s="66">
        <v>16</v>
      </c>
      <c r="E43" s="60"/>
      <c r="F43" s="67" t="s">
        <v>44</v>
      </c>
      <c r="G43" s="68" t="s">
        <v>70</v>
      </c>
      <c r="H43" s="91">
        <v>219496</v>
      </c>
    </row>
    <row r="44" spans="1:8" s="43" customFormat="1" ht="13.5" thickBot="1">
      <c r="A44" s="776"/>
      <c r="B44" s="107"/>
      <c r="C44" s="108" t="s">
        <v>28</v>
      </c>
      <c r="D44" s="43">
        <v>17</v>
      </c>
      <c r="E44" s="109"/>
      <c r="F44" s="110" t="s">
        <v>71</v>
      </c>
      <c r="G44" s="111"/>
      <c r="H44" s="98">
        <v>39449</v>
      </c>
    </row>
    <row r="45" spans="1:8" s="43" customFormat="1" ht="13.5" thickBot="1">
      <c r="A45" s="776"/>
      <c r="B45" s="53"/>
      <c r="C45" s="48" t="s">
        <v>28</v>
      </c>
      <c r="D45" s="112">
        <v>18</v>
      </c>
      <c r="E45" s="102" t="s">
        <v>72</v>
      </c>
      <c r="F45" s="50"/>
      <c r="G45" s="103"/>
      <c r="H45" s="104">
        <f>H46+H47+H48+H51+H53+H54</f>
        <v>5753853.48</v>
      </c>
    </row>
    <row r="46" spans="1:8" s="43" customFormat="1" ht="12.75">
      <c r="A46" s="776"/>
      <c r="B46" s="85"/>
      <c r="C46" s="86" t="s">
        <v>28</v>
      </c>
      <c r="D46" s="59">
        <v>19</v>
      </c>
      <c r="E46" s="113" t="s">
        <v>73</v>
      </c>
      <c r="F46" s="114"/>
      <c r="G46" s="115"/>
      <c r="H46" s="116">
        <v>2089033</v>
      </c>
    </row>
    <row r="47" spans="1:8" s="43" customFormat="1" ht="12.75">
      <c r="A47" s="776"/>
      <c r="B47" s="105"/>
      <c r="C47" s="69" t="s">
        <v>28</v>
      </c>
      <c r="D47" s="66">
        <v>20</v>
      </c>
      <c r="E47" s="90" t="s">
        <v>74</v>
      </c>
      <c r="H47" s="91">
        <v>1321982</v>
      </c>
    </row>
    <row r="48" spans="1:8" s="43" customFormat="1" ht="15">
      <c r="A48" s="776"/>
      <c r="B48" s="105"/>
      <c r="C48" s="72" t="s">
        <v>28</v>
      </c>
      <c r="D48" s="66">
        <v>21</v>
      </c>
      <c r="E48" s="90" t="s">
        <v>75</v>
      </c>
      <c r="F48" s="114"/>
      <c r="G48" s="115"/>
      <c r="H48" s="91">
        <f>SUM(H49:H50)</f>
        <v>92975.7</v>
      </c>
    </row>
    <row r="49" spans="1:8" s="43" customFormat="1" ht="12.75">
      <c r="A49" s="776"/>
      <c r="B49" s="105"/>
      <c r="C49" s="69" t="s">
        <v>28</v>
      </c>
      <c r="D49" s="66">
        <v>22</v>
      </c>
      <c r="E49" s="90" t="s">
        <v>76</v>
      </c>
      <c r="F49" s="114"/>
      <c r="G49" s="115"/>
      <c r="H49" s="91">
        <v>84867</v>
      </c>
    </row>
    <row r="50" spans="1:8" s="43" customFormat="1" ht="15">
      <c r="A50" s="776"/>
      <c r="B50" s="105"/>
      <c r="C50" s="72" t="s">
        <v>28</v>
      </c>
      <c r="D50" s="66">
        <v>23</v>
      </c>
      <c r="E50" s="90" t="s">
        <v>77</v>
      </c>
      <c r="F50" s="114"/>
      <c r="G50" s="115"/>
      <c r="H50" s="91">
        <v>8108.7</v>
      </c>
    </row>
    <row r="51" spans="1:8" s="43" customFormat="1" ht="12.75">
      <c r="A51" s="776"/>
      <c r="B51" s="105"/>
      <c r="C51" s="69" t="s">
        <v>28</v>
      </c>
      <c r="D51" s="66">
        <v>24</v>
      </c>
      <c r="E51" s="90" t="s">
        <v>78</v>
      </c>
      <c r="F51" s="114"/>
      <c r="G51" s="115"/>
      <c r="H51" s="91">
        <v>1303878.91</v>
      </c>
    </row>
    <row r="52" spans="1:8" s="43" customFormat="1" ht="15">
      <c r="A52" s="776"/>
      <c r="B52" s="105"/>
      <c r="C52" s="72" t="s">
        <v>28</v>
      </c>
      <c r="D52" s="66">
        <v>25</v>
      </c>
      <c r="E52" s="90" t="s">
        <v>79</v>
      </c>
      <c r="F52" s="114"/>
      <c r="G52" s="115"/>
      <c r="H52" s="91">
        <v>213284.91</v>
      </c>
    </row>
    <row r="53" spans="1:8" s="43" customFormat="1" ht="15">
      <c r="A53" s="776"/>
      <c r="B53" s="105"/>
      <c r="C53" s="72" t="s">
        <v>28</v>
      </c>
      <c r="D53" s="66">
        <v>26</v>
      </c>
      <c r="E53" s="90" t="s">
        <v>80</v>
      </c>
      <c r="F53" s="114"/>
      <c r="G53" s="115"/>
      <c r="H53" s="91">
        <v>922458</v>
      </c>
    </row>
    <row r="54" spans="1:8" s="43" customFormat="1" ht="13.5" thickBot="1">
      <c r="A54" s="776"/>
      <c r="B54" s="105"/>
      <c r="C54" s="69" t="s">
        <v>28</v>
      </c>
      <c r="D54" s="66">
        <v>27</v>
      </c>
      <c r="E54" s="90" t="s">
        <v>81</v>
      </c>
      <c r="F54" s="114"/>
      <c r="G54" s="115"/>
      <c r="H54" s="91">
        <v>23525.87</v>
      </c>
    </row>
    <row r="55" spans="1:8" s="43" customFormat="1" ht="13.5" thickBot="1">
      <c r="A55" s="776"/>
      <c r="B55" s="47"/>
      <c r="C55" s="48" t="s">
        <v>28</v>
      </c>
      <c r="D55" s="49">
        <v>28</v>
      </c>
      <c r="E55" s="102" t="s">
        <v>82</v>
      </c>
      <c r="F55" s="50"/>
      <c r="G55" s="103"/>
      <c r="H55" s="104">
        <f>H56+H60</f>
        <v>952784.49</v>
      </c>
    </row>
    <row r="56" spans="1:8" s="43" customFormat="1" ht="13.5" thickBot="1">
      <c r="A56" s="776"/>
      <c r="B56" s="47"/>
      <c r="C56" s="48" t="s">
        <v>28</v>
      </c>
      <c r="D56" s="49">
        <v>29</v>
      </c>
      <c r="E56" s="102" t="s">
        <v>83</v>
      </c>
      <c r="F56" s="50"/>
      <c r="G56" s="103"/>
      <c r="H56" s="104">
        <f>SUM(H57:H59)</f>
        <v>685925</v>
      </c>
    </row>
    <row r="57" spans="1:8" s="43" customFormat="1" ht="15">
      <c r="A57" s="776"/>
      <c r="B57" s="85"/>
      <c r="C57" s="117" t="s">
        <v>28</v>
      </c>
      <c r="D57" s="59">
        <v>30</v>
      </c>
      <c r="E57" s="118"/>
      <c r="F57" s="67" t="s">
        <v>66</v>
      </c>
      <c r="G57" s="68" t="s">
        <v>67</v>
      </c>
      <c r="H57" s="116">
        <v>217381</v>
      </c>
    </row>
    <row r="58" spans="1:8" s="43" customFormat="1" ht="15">
      <c r="A58" s="776"/>
      <c r="B58" s="85"/>
      <c r="C58" s="117" t="s">
        <v>28</v>
      </c>
      <c r="D58" s="59">
        <v>31</v>
      </c>
      <c r="E58" s="118"/>
      <c r="F58" s="67" t="s">
        <v>68</v>
      </c>
      <c r="G58" s="68" t="s">
        <v>69</v>
      </c>
      <c r="H58" s="116">
        <v>466844</v>
      </c>
    </row>
    <row r="59" spans="1:8" s="43" customFormat="1" ht="15.75" thickBot="1">
      <c r="A59" s="776"/>
      <c r="B59" s="105"/>
      <c r="C59" s="69" t="s">
        <v>28</v>
      </c>
      <c r="D59" s="66">
        <v>32</v>
      </c>
      <c r="E59" s="119" t="s">
        <v>84</v>
      </c>
      <c r="F59" s="120" t="s">
        <v>44</v>
      </c>
      <c r="G59" s="68" t="s">
        <v>45</v>
      </c>
      <c r="H59" s="91">
        <v>1700</v>
      </c>
    </row>
    <row r="60" spans="1:8" s="43" customFormat="1" ht="13.5" thickBot="1">
      <c r="A60" s="776"/>
      <c r="B60" s="47"/>
      <c r="C60" s="48" t="s">
        <v>28</v>
      </c>
      <c r="D60" s="49">
        <v>33</v>
      </c>
      <c r="E60" s="102" t="s">
        <v>85</v>
      </c>
      <c r="F60" s="50"/>
      <c r="G60" s="103"/>
      <c r="H60" s="104">
        <f>SUM(H61:H66)</f>
        <v>266859.49</v>
      </c>
    </row>
    <row r="61" spans="1:8" s="43" customFormat="1" ht="12.75">
      <c r="A61" s="776"/>
      <c r="B61" s="85"/>
      <c r="C61" s="86" t="s">
        <v>28</v>
      </c>
      <c r="D61" s="59">
        <v>34</v>
      </c>
      <c r="E61" s="113" t="s">
        <v>73</v>
      </c>
      <c r="F61" s="114"/>
      <c r="G61" s="115"/>
      <c r="H61" s="121">
        <v>158304</v>
      </c>
    </row>
    <row r="62" spans="1:8" s="43" customFormat="1" ht="15">
      <c r="A62" s="776"/>
      <c r="B62" s="85"/>
      <c r="C62" s="117" t="s">
        <v>28</v>
      </c>
      <c r="D62" s="59">
        <v>35</v>
      </c>
      <c r="E62" s="90" t="s">
        <v>74</v>
      </c>
      <c r="H62" s="116">
        <v>76262</v>
      </c>
    </row>
    <row r="63" spans="1:8" s="43" customFormat="1" ht="15">
      <c r="A63" s="776"/>
      <c r="B63" s="85"/>
      <c r="C63" s="117" t="s">
        <v>28</v>
      </c>
      <c r="D63" s="59">
        <v>36</v>
      </c>
      <c r="E63" s="90" t="s">
        <v>78</v>
      </c>
      <c r="F63" s="114"/>
      <c r="G63" s="115"/>
      <c r="H63" s="116">
        <v>6354</v>
      </c>
    </row>
    <row r="64" spans="1:8" s="43" customFormat="1" ht="15">
      <c r="A64" s="776"/>
      <c r="B64" s="85"/>
      <c r="C64" s="117" t="s">
        <v>28</v>
      </c>
      <c r="D64" s="59">
        <v>37</v>
      </c>
      <c r="E64" s="90" t="s">
        <v>79</v>
      </c>
      <c r="F64" s="114"/>
      <c r="G64" s="115"/>
      <c r="H64" s="116">
        <v>0</v>
      </c>
    </row>
    <row r="65" spans="1:8" s="43" customFormat="1" ht="12.75">
      <c r="A65" s="776"/>
      <c r="B65" s="105"/>
      <c r="C65" s="69" t="s">
        <v>28</v>
      </c>
      <c r="D65" s="59">
        <v>38</v>
      </c>
      <c r="E65" s="90" t="s">
        <v>80</v>
      </c>
      <c r="F65" s="114"/>
      <c r="G65" s="115"/>
      <c r="H65" s="91">
        <v>1599</v>
      </c>
    </row>
    <row r="66" spans="1:8" s="43" customFormat="1" ht="13.5" thickBot="1">
      <c r="A66" s="777"/>
      <c r="B66" s="92"/>
      <c r="C66" s="108" t="s">
        <v>28</v>
      </c>
      <c r="D66" s="94">
        <v>39</v>
      </c>
      <c r="E66" s="95" t="s">
        <v>81</v>
      </c>
      <c r="F66" s="122"/>
      <c r="G66" s="123"/>
      <c r="H66" s="98">
        <v>24340.49</v>
      </c>
    </row>
    <row r="67" spans="2:8" s="43" customFormat="1" ht="4.5" customHeight="1">
      <c r="B67" s="25"/>
      <c r="C67" s="25"/>
      <c r="D67" s="25"/>
      <c r="E67" s="25"/>
      <c r="F67" s="25"/>
      <c r="G67" s="124"/>
      <c r="H67" s="28"/>
    </row>
    <row r="68" spans="2:8" s="43" customFormat="1" ht="0.75" customHeight="1">
      <c r="B68" s="25"/>
      <c r="C68" s="25"/>
      <c r="D68" s="25"/>
      <c r="E68" s="25"/>
      <c r="F68" s="25"/>
      <c r="G68" s="124"/>
      <c r="H68" s="28"/>
    </row>
    <row r="69" spans="2:8" s="43" customFormat="1" ht="14.25">
      <c r="B69" s="25"/>
      <c r="C69" s="25"/>
      <c r="D69" s="125"/>
      <c r="E69" s="125"/>
      <c r="F69" s="25"/>
      <c r="G69" s="124"/>
      <c r="H69" s="28"/>
    </row>
    <row r="70" spans="2:8" s="43" customFormat="1" ht="12.75">
      <c r="B70" s="25"/>
      <c r="C70" s="25"/>
      <c r="D70" s="124"/>
      <c r="E70" s="124"/>
      <c r="F70" s="25"/>
      <c r="G70" s="124"/>
      <c r="H70" s="28"/>
    </row>
    <row r="71" spans="2:8" s="43" customFormat="1" ht="12.75">
      <c r="B71" s="25"/>
      <c r="C71" s="25"/>
      <c r="D71" s="124"/>
      <c r="E71" s="124"/>
      <c r="F71" s="25"/>
      <c r="G71" s="124"/>
      <c r="H71" s="28"/>
    </row>
  </sheetData>
  <sheetProtection/>
  <mergeCells count="9">
    <mergeCell ref="H5:H6"/>
    <mergeCell ref="E8:G8"/>
    <mergeCell ref="A10:A26"/>
    <mergeCell ref="A28:A66"/>
    <mergeCell ref="A5:A6"/>
    <mergeCell ref="B5:B6"/>
    <mergeCell ref="C5:C6"/>
    <mergeCell ref="D5:D6"/>
    <mergeCell ref="E5:G6"/>
  </mergeCells>
  <printOptions horizontalCentered="1"/>
  <pageMargins left="0.3937007874015748" right="0.3937007874015748" top="0.1968503937007874" bottom="0.31496062992125984" header="0.15748031496062992" footer="0.15748031496062992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9.140625" style="126" customWidth="1"/>
    <col min="2" max="2" width="14.7109375" style="127" customWidth="1"/>
    <col min="3" max="3" width="8.421875" style="127" customWidth="1"/>
    <col min="4" max="4" width="8.421875" style="126" customWidth="1"/>
    <col min="5" max="5" width="9.57421875" style="126" customWidth="1"/>
    <col min="6" max="6" width="9.00390625" style="126" customWidth="1"/>
    <col min="7" max="7" width="11.00390625" style="126" customWidth="1"/>
    <col min="8" max="8" width="7.8515625" style="126" customWidth="1"/>
    <col min="9" max="9" width="8.421875" style="126" customWidth="1"/>
    <col min="10" max="10" width="8.57421875" style="126" customWidth="1"/>
    <col min="11" max="11" width="9.57421875" style="126" customWidth="1"/>
    <col min="12" max="12" width="8.140625" style="126" customWidth="1"/>
    <col min="13" max="13" width="7.57421875" style="126" customWidth="1"/>
    <col min="14" max="14" width="8.28125" style="126" customWidth="1"/>
    <col min="15" max="15" width="8.140625" style="126" customWidth="1"/>
    <col min="16" max="16" width="8.7109375" style="126" customWidth="1"/>
    <col min="17" max="18" width="9.57421875" style="126" customWidth="1"/>
    <col min="19" max="16384" width="9.140625" style="126" customWidth="1"/>
  </cols>
  <sheetData>
    <row r="2" ht="18">
      <c r="R2" s="128" t="s">
        <v>134</v>
      </c>
    </row>
    <row r="3" ht="18">
      <c r="R3" s="128"/>
    </row>
    <row r="4" spans="1:7" ht="18">
      <c r="A4" s="129" t="s">
        <v>87</v>
      </c>
      <c r="B4" s="130"/>
      <c r="C4" s="130"/>
      <c r="D4" s="130"/>
      <c r="E4" s="130"/>
      <c r="F4" s="130"/>
      <c r="G4" s="130"/>
    </row>
    <row r="5" ht="13.5" thickBot="1">
      <c r="R5" s="131" t="s">
        <v>88</v>
      </c>
    </row>
    <row r="6" spans="1:18" ht="13.5" thickBot="1">
      <c r="A6" s="132"/>
      <c r="B6" s="133"/>
      <c r="C6" s="792" t="s">
        <v>89</v>
      </c>
      <c r="D6" s="793"/>
      <c r="E6" s="793"/>
      <c r="F6" s="793"/>
      <c r="G6" s="794"/>
      <c r="H6" s="792" t="s">
        <v>90</v>
      </c>
      <c r="I6" s="793"/>
      <c r="J6" s="793"/>
      <c r="K6" s="794"/>
      <c r="L6" s="792" t="s">
        <v>91</v>
      </c>
      <c r="M6" s="793"/>
      <c r="N6" s="794"/>
      <c r="O6" s="792" t="s">
        <v>92</v>
      </c>
      <c r="P6" s="793"/>
      <c r="Q6" s="794"/>
      <c r="R6" s="134" t="s">
        <v>93</v>
      </c>
    </row>
    <row r="7" spans="1:18" ht="12.75">
      <c r="A7" s="135" t="s">
        <v>94</v>
      </c>
      <c r="B7" s="136"/>
      <c r="C7" s="137" t="s">
        <v>95</v>
      </c>
      <c r="D7" s="138" t="s">
        <v>96</v>
      </c>
      <c r="E7" s="139" t="s">
        <v>93</v>
      </c>
      <c r="F7" s="139" t="s">
        <v>97</v>
      </c>
      <c r="G7" s="140" t="s">
        <v>93</v>
      </c>
      <c r="H7" s="141" t="s">
        <v>98</v>
      </c>
      <c r="I7" s="142" t="s">
        <v>97</v>
      </c>
      <c r="J7" s="143" t="s">
        <v>99</v>
      </c>
      <c r="K7" s="144" t="s">
        <v>100</v>
      </c>
      <c r="L7" s="145" t="s">
        <v>98</v>
      </c>
      <c r="M7" s="146" t="s">
        <v>97</v>
      </c>
      <c r="N7" s="147" t="s">
        <v>101</v>
      </c>
      <c r="O7" s="148" t="s">
        <v>98</v>
      </c>
      <c r="P7" s="149" t="s">
        <v>97</v>
      </c>
      <c r="Q7" s="150" t="s">
        <v>102</v>
      </c>
      <c r="R7" s="151" t="s">
        <v>103</v>
      </c>
    </row>
    <row r="8" spans="1:18" ht="13.5" thickBot="1">
      <c r="A8" s="152"/>
      <c r="B8" s="153"/>
      <c r="C8" s="154">
        <v>1</v>
      </c>
      <c r="D8" s="155">
        <v>2</v>
      </c>
      <c r="E8" s="156" t="s">
        <v>104</v>
      </c>
      <c r="F8" s="156">
        <v>4</v>
      </c>
      <c r="G8" s="157" t="s">
        <v>105</v>
      </c>
      <c r="H8" s="158">
        <v>6</v>
      </c>
      <c r="I8" s="142">
        <v>7</v>
      </c>
      <c r="J8" s="143">
        <v>8</v>
      </c>
      <c r="K8" s="159" t="s">
        <v>106</v>
      </c>
      <c r="L8" s="158">
        <v>10</v>
      </c>
      <c r="M8" s="160">
        <v>11</v>
      </c>
      <c r="N8" s="161" t="s">
        <v>107</v>
      </c>
      <c r="O8" s="162">
        <v>13</v>
      </c>
      <c r="P8" s="143">
        <v>14</v>
      </c>
      <c r="Q8" s="150" t="s">
        <v>108</v>
      </c>
      <c r="R8" s="151">
        <v>16</v>
      </c>
    </row>
    <row r="9" spans="1:18" ht="12.75">
      <c r="A9" s="163" t="s">
        <v>109</v>
      </c>
      <c r="B9" s="164"/>
      <c r="C9" s="165">
        <f aca="true" t="shared" si="0" ref="C9:C35">E9-D9</f>
        <v>278048</v>
      </c>
      <c r="D9" s="166">
        <v>25517</v>
      </c>
      <c r="E9" s="166">
        <v>303565</v>
      </c>
      <c r="F9" s="166">
        <v>1698539.74</v>
      </c>
      <c r="G9" s="167">
        <f aca="true" t="shared" si="1" ref="G9:G34">SUM(E9+F9)</f>
        <v>2002104.74</v>
      </c>
      <c r="H9" s="168">
        <v>1708</v>
      </c>
      <c r="I9" s="169">
        <v>176479</v>
      </c>
      <c r="J9" s="169">
        <v>303540</v>
      </c>
      <c r="K9" s="170">
        <f aca="true" t="shared" si="2" ref="K9:K34">SUM(H9:J9)</f>
        <v>481727</v>
      </c>
      <c r="L9" s="171">
        <v>4535</v>
      </c>
      <c r="M9" s="172">
        <v>3000</v>
      </c>
      <c r="N9" s="167">
        <f aca="true" t="shared" si="3" ref="N9:N34">+L9+M9</f>
        <v>7535</v>
      </c>
      <c r="O9" s="173">
        <v>63985</v>
      </c>
      <c r="P9" s="169">
        <v>67498</v>
      </c>
      <c r="Q9" s="174">
        <f aca="true" t="shared" si="4" ref="Q9:Q34">SUM(O9+P9)</f>
        <v>131483</v>
      </c>
      <c r="R9" s="175">
        <f aca="true" t="shared" si="5" ref="R9:R34">SUM(G9+K9+L9+M9+Q9)</f>
        <v>2622849.74</v>
      </c>
    </row>
    <row r="10" spans="1:18" ht="12.75">
      <c r="A10" s="176" t="s">
        <v>112</v>
      </c>
      <c r="B10" s="177"/>
      <c r="C10" s="165">
        <f t="shared" si="0"/>
        <v>30431</v>
      </c>
      <c r="D10" s="178">
        <v>7502</v>
      </c>
      <c r="E10" s="178">
        <v>37933</v>
      </c>
      <c r="F10" s="178">
        <v>172169</v>
      </c>
      <c r="G10" s="179">
        <f t="shared" si="1"/>
        <v>210102</v>
      </c>
      <c r="H10" s="180">
        <v>12138.86</v>
      </c>
      <c r="I10" s="181">
        <v>54230.08</v>
      </c>
      <c r="J10" s="181">
        <v>34308</v>
      </c>
      <c r="K10" s="182">
        <f t="shared" si="2"/>
        <v>100676.94</v>
      </c>
      <c r="L10" s="180">
        <v>1702.77</v>
      </c>
      <c r="M10" s="181">
        <v>282.02</v>
      </c>
      <c r="N10" s="179">
        <f t="shared" si="3"/>
        <v>1984.79</v>
      </c>
      <c r="O10" s="183">
        <v>35216.76</v>
      </c>
      <c r="P10" s="181">
        <v>8065.96</v>
      </c>
      <c r="Q10" s="179">
        <f t="shared" si="4"/>
        <v>43282.72</v>
      </c>
      <c r="R10" s="184">
        <f t="shared" si="5"/>
        <v>356046.45000000007</v>
      </c>
    </row>
    <row r="11" spans="1:18" ht="12.75">
      <c r="A11" s="176" t="s">
        <v>114</v>
      </c>
      <c r="B11" s="177"/>
      <c r="C11" s="165">
        <f t="shared" si="0"/>
        <v>21730</v>
      </c>
      <c r="D11" s="178">
        <v>662</v>
      </c>
      <c r="E11" s="178">
        <v>22392</v>
      </c>
      <c r="F11" s="178">
        <v>35331</v>
      </c>
      <c r="G11" s="179">
        <f t="shared" si="1"/>
        <v>57723</v>
      </c>
      <c r="H11" s="180">
        <v>0</v>
      </c>
      <c r="I11" s="181">
        <v>14615.99</v>
      </c>
      <c r="J11" s="181">
        <v>7888</v>
      </c>
      <c r="K11" s="182">
        <f t="shared" si="2"/>
        <v>22503.989999999998</v>
      </c>
      <c r="L11" s="180">
        <v>204.2</v>
      </c>
      <c r="M11" s="181">
        <v>0</v>
      </c>
      <c r="N11" s="179">
        <f t="shared" si="3"/>
        <v>204.2</v>
      </c>
      <c r="O11" s="183">
        <v>29582.9</v>
      </c>
      <c r="P11" s="181">
        <v>6991.66</v>
      </c>
      <c r="Q11" s="179">
        <f t="shared" si="4"/>
        <v>36574.56</v>
      </c>
      <c r="R11" s="184">
        <f t="shared" si="5"/>
        <v>117005.74999999999</v>
      </c>
    </row>
    <row r="12" spans="1:18" ht="12.75">
      <c r="A12" s="176" t="s">
        <v>110</v>
      </c>
      <c r="B12" s="177"/>
      <c r="C12" s="165">
        <f t="shared" si="0"/>
        <v>165243</v>
      </c>
      <c r="D12" s="178">
        <v>38462</v>
      </c>
      <c r="E12" s="178">
        <v>203705</v>
      </c>
      <c r="F12" s="178">
        <v>630368.83</v>
      </c>
      <c r="G12" s="179">
        <f t="shared" si="1"/>
        <v>834073.83</v>
      </c>
      <c r="H12" s="180">
        <v>5255</v>
      </c>
      <c r="I12" s="181">
        <v>81871.9</v>
      </c>
      <c r="J12" s="181">
        <v>133620</v>
      </c>
      <c r="K12" s="182">
        <f t="shared" si="2"/>
        <v>220746.9</v>
      </c>
      <c r="L12" s="180">
        <v>9752.64</v>
      </c>
      <c r="M12" s="181">
        <v>0</v>
      </c>
      <c r="N12" s="179">
        <f t="shared" si="3"/>
        <v>9752.64</v>
      </c>
      <c r="O12" s="183">
        <v>213785.83</v>
      </c>
      <c r="P12" s="181">
        <v>37847.92</v>
      </c>
      <c r="Q12" s="179">
        <f t="shared" si="4"/>
        <v>251633.75</v>
      </c>
      <c r="R12" s="184">
        <f t="shared" si="5"/>
        <v>1316207.1199999999</v>
      </c>
    </row>
    <row r="13" spans="1:18" ht="12.75">
      <c r="A13" s="176" t="s">
        <v>111</v>
      </c>
      <c r="B13" s="177"/>
      <c r="C13" s="165">
        <f t="shared" si="0"/>
        <v>48792</v>
      </c>
      <c r="D13" s="178">
        <v>8417</v>
      </c>
      <c r="E13" s="178">
        <v>57209</v>
      </c>
      <c r="F13" s="178">
        <v>350313</v>
      </c>
      <c r="G13" s="179">
        <f t="shared" si="1"/>
        <v>407522</v>
      </c>
      <c r="H13" s="180">
        <v>5552</v>
      </c>
      <c r="I13" s="181">
        <v>74512.14</v>
      </c>
      <c r="J13" s="181">
        <v>53912</v>
      </c>
      <c r="K13" s="182">
        <f t="shared" si="2"/>
        <v>133976.14</v>
      </c>
      <c r="L13" s="180">
        <v>13869.57</v>
      </c>
      <c r="M13" s="181">
        <v>0</v>
      </c>
      <c r="N13" s="179">
        <f t="shared" si="3"/>
        <v>13869.57</v>
      </c>
      <c r="O13" s="183">
        <v>0</v>
      </c>
      <c r="P13" s="181">
        <v>14852.68</v>
      </c>
      <c r="Q13" s="179">
        <f t="shared" si="4"/>
        <v>14852.68</v>
      </c>
      <c r="R13" s="184">
        <f t="shared" si="5"/>
        <v>570220.39</v>
      </c>
    </row>
    <row r="14" spans="1:18" ht="12.75">
      <c r="A14" s="176" t="s">
        <v>117</v>
      </c>
      <c r="B14" s="177"/>
      <c r="C14" s="165">
        <f t="shared" si="0"/>
        <v>7827</v>
      </c>
      <c r="D14" s="178">
        <v>0</v>
      </c>
      <c r="E14" s="178">
        <v>7827</v>
      </c>
      <c r="F14" s="178">
        <v>58935</v>
      </c>
      <c r="G14" s="179">
        <f t="shared" si="1"/>
        <v>66762</v>
      </c>
      <c r="H14" s="180">
        <v>144</v>
      </c>
      <c r="I14" s="181">
        <v>8657</v>
      </c>
      <c r="J14" s="181">
        <v>9640</v>
      </c>
      <c r="K14" s="182">
        <f t="shared" si="2"/>
        <v>18441</v>
      </c>
      <c r="L14" s="180">
        <v>80</v>
      </c>
      <c r="M14" s="181">
        <v>0</v>
      </c>
      <c r="N14" s="179">
        <f t="shared" si="3"/>
        <v>80</v>
      </c>
      <c r="O14" s="183">
        <v>12724</v>
      </c>
      <c r="P14" s="181">
        <v>0</v>
      </c>
      <c r="Q14" s="179">
        <f t="shared" si="4"/>
        <v>12724</v>
      </c>
      <c r="R14" s="184">
        <f t="shared" si="5"/>
        <v>98007</v>
      </c>
    </row>
    <row r="15" spans="1:18" ht="12.75">
      <c r="A15" s="176" t="s">
        <v>116</v>
      </c>
      <c r="B15" s="177"/>
      <c r="C15" s="165">
        <f t="shared" si="0"/>
        <v>24733</v>
      </c>
      <c r="D15" s="178">
        <v>3309</v>
      </c>
      <c r="E15" s="178">
        <v>28042</v>
      </c>
      <c r="F15" s="178">
        <v>28128.5</v>
      </c>
      <c r="G15" s="179">
        <f t="shared" si="1"/>
        <v>56170.5</v>
      </c>
      <c r="H15" s="180">
        <v>0</v>
      </c>
      <c r="I15" s="181">
        <v>8948.76</v>
      </c>
      <c r="J15" s="181">
        <v>12302</v>
      </c>
      <c r="K15" s="182">
        <f t="shared" si="2"/>
        <v>21250.760000000002</v>
      </c>
      <c r="L15" s="180">
        <v>2380.36</v>
      </c>
      <c r="M15" s="181">
        <v>8062.6</v>
      </c>
      <c r="N15" s="179">
        <f t="shared" si="3"/>
        <v>10442.960000000001</v>
      </c>
      <c r="O15" s="183">
        <v>37870.06</v>
      </c>
      <c r="P15" s="181">
        <v>8037.43</v>
      </c>
      <c r="Q15" s="179">
        <f t="shared" si="4"/>
        <v>45907.49</v>
      </c>
      <c r="R15" s="184">
        <f t="shared" si="5"/>
        <v>133771.71000000002</v>
      </c>
    </row>
    <row r="16" spans="1:18" ht="12.75">
      <c r="A16" s="176" t="s">
        <v>118</v>
      </c>
      <c r="B16" s="177"/>
      <c r="C16" s="165">
        <f t="shared" si="0"/>
        <v>19937</v>
      </c>
      <c r="D16" s="178">
        <v>540</v>
      </c>
      <c r="E16" s="178">
        <v>20477</v>
      </c>
      <c r="F16" s="178">
        <v>14752</v>
      </c>
      <c r="G16" s="179">
        <f t="shared" si="1"/>
        <v>35229</v>
      </c>
      <c r="H16" s="180">
        <v>146.14</v>
      </c>
      <c r="I16" s="181">
        <v>1850.86</v>
      </c>
      <c r="J16" s="181">
        <v>7621</v>
      </c>
      <c r="K16" s="182">
        <f t="shared" si="2"/>
        <v>9618</v>
      </c>
      <c r="L16" s="180">
        <v>77.24</v>
      </c>
      <c r="M16" s="181">
        <v>0</v>
      </c>
      <c r="N16" s="179">
        <f t="shared" si="3"/>
        <v>77.24</v>
      </c>
      <c r="O16" s="183">
        <v>29081.1</v>
      </c>
      <c r="P16" s="181">
        <v>2002.69</v>
      </c>
      <c r="Q16" s="179">
        <f t="shared" si="4"/>
        <v>31083.789999999997</v>
      </c>
      <c r="R16" s="184">
        <f t="shared" si="5"/>
        <v>76008.03</v>
      </c>
    </row>
    <row r="17" spans="1:18" ht="12.75">
      <c r="A17" s="185" t="s">
        <v>115</v>
      </c>
      <c r="B17" s="186"/>
      <c r="C17" s="165">
        <f t="shared" si="0"/>
        <v>13622</v>
      </c>
      <c r="D17" s="178">
        <v>8591</v>
      </c>
      <c r="E17" s="178">
        <v>22213</v>
      </c>
      <c r="F17" s="178">
        <v>37681</v>
      </c>
      <c r="G17" s="179">
        <f t="shared" si="1"/>
        <v>59894</v>
      </c>
      <c r="H17" s="180">
        <v>0</v>
      </c>
      <c r="I17" s="181">
        <v>0</v>
      </c>
      <c r="J17" s="181">
        <v>6558</v>
      </c>
      <c r="K17" s="182">
        <f t="shared" si="2"/>
        <v>6558</v>
      </c>
      <c r="L17" s="180">
        <v>1017.5</v>
      </c>
      <c r="M17" s="181">
        <v>0</v>
      </c>
      <c r="N17" s="179">
        <f t="shared" si="3"/>
        <v>1017.5</v>
      </c>
      <c r="O17" s="183">
        <v>35861.5</v>
      </c>
      <c r="P17" s="181">
        <v>0</v>
      </c>
      <c r="Q17" s="179">
        <f t="shared" si="4"/>
        <v>35861.5</v>
      </c>
      <c r="R17" s="184">
        <f t="shared" si="5"/>
        <v>103331</v>
      </c>
    </row>
    <row r="18" spans="1:18" ht="12.75">
      <c r="A18" s="187" t="s">
        <v>120</v>
      </c>
      <c r="B18" s="188"/>
      <c r="C18" s="165">
        <f t="shared" si="0"/>
        <v>124711</v>
      </c>
      <c r="D18" s="178">
        <v>26560</v>
      </c>
      <c r="E18" s="178">
        <v>151271</v>
      </c>
      <c r="F18" s="178">
        <v>887197.74</v>
      </c>
      <c r="G18" s="179">
        <f t="shared" si="1"/>
        <v>1038468.74</v>
      </c>
      <c r="H18" s="180">
        <v>0</v>
      </c>
      <c r="I18" s="181">
        <v>43946</v>
      </c>
      <c r="J18" s="181">
        <v>119985</v>
      </c>
      <c r="K18" s="182">
        <f t="shared" si="2"/>
        <v>163931</v>
      </c>
      <c r="L18" s="180">
        <v>0</v>
      </c>
      <c r="M18" s="181">
        <v>0</v>
      </c>
      <c r="N18" s="179">
        <f t="shared" si="3"/>
        <v>0</v>
      </c>
      <c r="O18" s="183">
        <v>30976</v>
      </c>
      <c r="P18" s="181">
        <v>131557</v>
      </c>
      <c r="Q18" s="179">
        <f t="shared" si="4"/>
        <v>162533</v>
      </c>
      <c r="R18" s="184">
        <f t="shared" si="5"/>
        <v>1364932.74</v>
      </c>
    </row>
    <row r="19" spans="1:18" ht="12.75">
      <c r="A19" s="189" t="s">
        <v>123</v>
      </c>
      <c r="B19" s="190"/>
      <c r="C19" s="165">
        <f t="shared" si="0"/>
        <v>24719</v>
      </c>
      <c r="D19" s="178">
        <v>1879</v>
      </c>
      <c r="E19" s="178">
        <v>26598</v>
      </c>
      <c r="F19" s="178">
        <v>317906</v>
      </c>
      <c r="G19" s="179">
        <f t="shared" si="1"/>
        <v>344504</v>
      </c>
      <c r="H19" s="180">
        <v>0</v>
      </c>
      <c r="I19" s="181">
        <v>30333</v>
      </c>
      <c r="J19" s="181">
        <v>48938</v>
      </c>
      <c r="K19" s="182">
        <f t="shared" si="2"/>
        <v>79271</v>
      </c>
      <c r="L19" s="180">
        <v>0</v>
      </c>
      <c r="M19" s="181">
        <v>0</v>
      </c>
      <c r="N19" s="179">
        <f t="shared" si="3"/>
        <v>0</v>
      </c>
      <c r="O19" s="183">
        <v>1515.99</v>
      </c>
      <c r="P19" s="181">
        <v>30129.52</v>
      </c>
      <c r="Q19" s="179">
        <f t="shared" si="4"/>
        <v>31645.510000000002</v>
      </c>
      <c r="R19" s="184">
        <f t="shared" si="5"/>
        <v>455420.51</v>
      </c>
    </row>
    <row r="20" spans="1:18" ht="12.75">
      <c r="A20" s="191" t="s">
        <v>113</v>
      </c>
      <c r="B20" s="192"/>
      <c r="C20" s="165">
        <f t="shared" si="0"/>
        <v>47122</v>
      </c>
      <c r="D20" s="178">
        <v>12223</v>
      </c>
      <c r="E20" s="178">
        <v>59345</v>
      </c>
      <c r="F20" s="178">
        <v>198621.65</v>
      </c>
      <c r="G20" s="179">
        <f t="shared" si="1"/>
        <v>257966.65</v>
      </c>
      <c r="H20" s="180">
        <v>124.76</v>
      </c>
      <c r="I20" s="181">
        <v>18258</v>
      </c>
      <c r="J20" s="181">
        <v>30460</v>
      </c>
      <c r="K20" s="182">
        <f t="shared" si="2"/>
        <v>48842.759999999995</v>
      </c>
      <c r="L20" s="180">
        <v>2892.19</v>
      </c>
      <c r="M20" s="181">
        <v>0</v>
      </c>
      <c r="N20" s="179">
        <f t="shared" si="3"/>
        <v>2892.19</v>
      </c>
      <c r="O20" s="183">
        <v>53959.37</v>
      </c>
      <c r="P20" s="181">
        <v>106784.74</v>
      </c>
      <c r="Q20" s="179">
        <f t="shared" si="4"/>
        <v>160744.11000000002</v>
      </c>
      <c r="R20" s="184">
        <f t="shared" si="5"/>
        <v>470445.70999999996</v>
      </c>
    </row>
    <row r="21" spans="1:18" ht="12.75">
      <c r="A21" s="191" t="s">
        <v>154</v>
      </c>
      <c r="B21" s="192"/>
      <c r="C21" s="165">
        <f t="shared" si="0"/>
        <v>20131</v>
      </c>
      <c r="D21" s="178">
        <v>5010</v>
      </c>
      <c r="E21" s="178">
        <v>25141</v>
      </c>
      <c r="F21" s="178">
        <v>128216</v>
      </c>
      <c r="G21" s="179">
        <f t="shared" si="1"/>
        <v>153357</v>
      </c>
      <c r="H21" s="180">
        <v>679.09</v>
      </c>
      <c r="I21" s="181">
        <v>14319.68</v>
      </c>
      <c r="J21" s="181">
        <v>18007</v>
      </c>
      <c r="K21" s="182">
        <f t="shared" si="2"/>
        <v>33005.770000000004</v>
      </c>
      <c r="L21" s="180">
        <v>3595.47</v>
      </c>
      <c r="M21" s="181">
        <v>0</v>
      </c>
      <c r="N21" s="179">
        <f t="shared" si="3"/>
        <v>3595.47</v>
      </c>
      <c r="O21" s="183">
        <v>56217.09</v>
      </c>
      <c r="P21" s="181">
        <v>15281.57</v>
      </c>
      <c r="Q21" s="179">
        <f t="shared" si="4"/>
        <v>71498.66</v>
      </c>
      <c r="R21" s="184">
        <f t="shared" si="5"/>
        <v>261456.90000000002</v>
      </c>
    </row>
    <row r="22" spans="1:18" ht="12.75">
      <c r="A22" s="187" t="s">
        <v>124</v>
      </c>
      <c r="B22" s="188"/>
      <c r="C22" s="165">
        <f t="shared" si="0"/>
        <v>20449</v>
      </c>
      <c r="D22" s="178">
        <v>5167</v>
      </c>
      <c r="E22" s="178">
        <v>25616</v>
      </c>
      <c r="F22" s="178">
        <v>118618</v>
      </c>
      <c r="G22" s="179">
        <f t="shared" si="1"/>
        <v>144234</v>
      </c>
      <c r="H22" s="180">
        <v>0</v>
      </c>
      <c r="I22" s="181">
        <v>7817.6</v>
      </c>
      <c r="J22" s="181">
        <v>28742</v>
      </c>
      <c r="K22" s="182">
        <f t="shared" si="2"/>
        <v>36559.6</v>
      </c>
      <c r="L22" s="180">
        <v>858.45</v>
      </c>
      <c r="M22" s="181">
        <v>0</v>
      </c>
      <c r="N22" s="179">
        <f t="shared" si="3"/>
        <v>858.45</v>
      </c>
      <c r="O22" s="183">
        <v>49201.73</v>
      </c>
      <c r="P22" s="181">
        <v>6301.14</v>
      </c>
      <c r="Q22" s="179">
        <f t="shared" si="4"/>
        <v>55502.87</v>
      </c>
      <c r="R22" s="184">
        <f t="shared" si="5"/>
        <v>237154.92</v>
      </c>
    </row>
    <row r="23" spans="1:18" ht="12.75">
      <c r="A23" s="163" t="s">
        <v>122</v>
      </c>
      <c r="B23" s="164"/>
      <c r="C23" s="165">
        <f t="shared" si="0"/>
        <v>96085</v>
      </c>
      <c r="D23" s="178">
        <v>33462</v>
      </c>
      <c r="E23" s="178">
        <v>129547</v>
      </c>
      <c r="F23" s="178">
        <v>474228.79</v>
      </c>
      <c r="G23" s="179">
        <f t="shared" si="1"/>
        <v>603775.79</v>
      </c>
      <c r="H23" s="180">
        <v>0</v>
      </c>
      <c r="I23" s="181">
        <v>38870.55</v>
      </c>
      <c r="J23" s="181">
        <v>111128</v>
      </c>
      <c r="K23" s="182">
        <f t="shared" si="2"/>
        <v>149998.55</v>
      </c>
      <c r="L23" s="180">
        <v>2207.84</v>
      </c>
      <c r="M23" s="181">
        <v>120</v>
      </c>
      <c r="N23" s="179">
        <f t="shared" si="3"/>
        <v>2327.84</v>
      </c>
      <c r="O23" s="183">
        <v>82521.95</v>
      </c>
      <c r="P23" s="181">
        <v>45736.17</v>
      </c>
      <c r="Q23" s="179">
        <f t="shared" si="4"/>
        <v>128258.12</v>
      </c>
      <c r="R23" s="184">
        <f t="shared" si="5"/>
        <v>884360.3</v>
      </c>
    </row>
    <row r="24" spans="1:18" ht="12.75">
      <c r="A24" s="176" t="s">
        <v>125</v>
      </c>
      <c r="B24" s="177"/>
      <c r="C24" s="165">
        <f t="shared" si="0"/>
        <v>44764</v>
      </c>
      <c r="D24" s="178">
        <v>12262</v>
      </c>
      <c r="E24" s="178">
        <v>57026</v>
      </c>
      <c r="F24" s="178">
        <v>116637.4</v>
      </c>
      <c r="G24" s="179">
        <f t="shared" si="1"/>
        <v>173663.4</v>
      </c>
      <c r="H24" s="180">
        <v>686.31</v>
      </c>
      <c r="I24" s="181">
        <v>52356.56</v>
      </c>
      <c r="J24" s="181">
        <v>52662</v>
      </c>
      <c r="K24" s="182">
        <f t="shared" si="2"/>
        <v>105704.87</v>
      </c>
      <c r="L24" s="180">
        <v>10941.68</v>
      </c>
      <c r="M24" s="181">
        <v>4112.17</v>
      </c>
      <c r="N24" s="179">
        <f t="shared" si="3"/>
        <v>15053.85</v>
      </c>
      <c r="O24" s="183">
        <v>4633.7</v>
      </c>
      <c r="P24" s="181">
        <v>35243.18</v>
      </c>
      <c r="Q24" s="179">
        <f t="shared" si="4"/>
        <v>39876.88</v>
      </c>
      <c r="R24" s="184">
        <f t="shared" si="5"/>
        <v>334299</v>
      </c>
    </row>
    <row r="25" spans="1:18" ht="12.75">
      <c r="A25" s="176" t="s">
        <v>121</v>
      </c>
      <c r="B25" s="177"/>
      <c r="C25" s="165">
        <f t="shared" si="0"/>
        <v>16946</v>
      </c>
      <c r="D25" s="178">
        <v>4870</v>
      </c>
      <c r="E25" s="178">
        <v>21816</v>
      </c>
      <c r="F25" s="178">
        <v>59136.83</v>
      </c>
      <c r="G25" s="179">
        <f t="shared" si="1"/>
        <v>80952.83</v>
      </c>
      <c r="H25" s="180">
        <v>295.88</v>
      </c>
      <c r="I25" s="181">
        <v>3656.86</v>
      </c>
      <c r="J25" s="181">
        <v>7792</v>
      </c>
      <c r="K25" s="182">
        <f t="shared" si="2"/>
        <v>11744.74</v>
      </c>
      <c r="L25" s="180">
        <v>2268.06</v>
      </c>
      <c r="M25" s="181">
        <v>0</v>
      </c>
      <c r="N25" s="179">
        <f t="shared" si="3"/>
        <v>2268.06</v>
      </c>
      <c r="O25" s="183">
        <v>4800.63</v>
      </c>
      <c r="P25" s="181">
        <v>2001.98</v>
      </c>
      <c r="Q25" s="179">
        <f t="shared" si="4"/>
        <v>6802.610000000001</v>
      </c>
      <c r="R25" s="184">
        <f t="shared" si="5"/>
        <v>101768.24</v>
      </c>
    </row>
    <row r="26" spans="1:18" ht="12.75">
      <c r="A26" s="185" t="s">
        <v>119</v>
      </c>
      <c r="B26" s="186"/>
      <c r="C26" s="165">
        <f t="shared" si="0"/>
        <v>48679</v>
      </c>
      <c r="D26" s="178">
        <v>7619</v>
      </c>
      <c r="E26" s="178">
        <v>56298</v>
      </c>
      <c r="F26" s="178">
        <v>95061</v>
      </c>
      <c r="G26" s="179">
        <f t="shared" si="1"/>
        <v>151359</v>
      </c>
      <c r="H26" s="180">
        <v>118</v>
      </c>
      <c r="I26" s="181">
        <v>6057</v>
      </c>
      <c r="J26" s="181">
        <v>25301</v>
      </c>
      <c r="K26" s="182">
        <f t="shared" si="2"/>
        <v>31476</v>
      </c>
      <c r="L26" s="180">
        <v>0</v>
      </c>
      <c r="M26" s="181">
        <v>0</v>
      </c>
      <c r="N26" s="179">
        <f t="shared" si="3"/>
        <v>0</v>
      </c>
      <c r="O26" s="183">
        <v>29491</v>
      </c>
      <c r="P26" s="181">
        <v>1805</v>
      </c>
      <c r="Q26" s="179">
        <f t="shared" si="4"/>
        <v>31296</v>
      </c>
      <c r="R26" s="184">
        <f t="shared" si="5"/>
        <v>214131</v>
      </c>
    </row>
    <row r="27" spans="1:18" ht="12.75">
      <c r="A27" s="187" t="s">
        <v>126</v>
      </c>
      <c r="B27" s="188"/>
      <c r="C27" s="165">
        <f t="shared" si="0"/>
        <v>59000</v>
      </c>
      <c r="D27" s="178">
        <v>8949</v>
      </c>
      <c r="E27" s="178">
        <v>67949</v>
      </c>
      <c r="F27" s="178">
        <v>116046</v>
      </c>
      <c r="G27" s="179">
        <f t="shared" si="1"/>
        <v>183995</v>
      </c>
      <c r="H27" s="180">
        <v>34076.34</v>
      </c>
      <c r="I27" s="181">
        <v>69508.34</v>
      </c>
      <c r="J27" s="181">
        <v>15543</v>
      </c>
      <c r="K27" s="182">
        <f t="shared" si="2"/>
        <v>119127.68</v>
      </c>
      <c r="L27" s="180">
        <v>2196.64</v>
      </c>
      <c r="M27" s="181">
        <v>0</v>
      </c>
      <c r="N27" s="179">
        <f t="shared" si="3"/>
        <v>2196.64</v>
      </c>
      <c r="O27" s="183">
        <v>78365.8</v>
      </c>
      <c r="P27" s="181">
        <v>9817.59</v>
      </c>
      <c r="Q27" s="179">
        <f t="shared" si="4"/>
        <v>88183.39</v>
      </c>
      <c r="R27" s="184">
        <f t="shared" si="5"/>
        <v>393502.71</v>
      </c>
    </row>
    <row r="28" spans="1:18" ht="12.75">
      <c r="A28" s="189" t="s">
        <v>127</v>
      </c>
      <c r="B28" s="190"/>
      <c r="C28" s="165">
        <f t="shared" si="0"/>
        <v>40580</v>
      </c>
      <c r="D28" s="178">
        <v>6914</v>
      </c>
      <c r="E28" s="178">
        <v>47494</v>
      </c>
      <c r="F28" s="178">
        <v>168631</v>
      </c>
      <c r="G28" s="179">
        <f t="shared" si="1"/>
        <v>216125</v>
      </c>
      <c r="H28" s="180">
        <v>7226.93</v>
      </c>
      <c r="I28" s="181">
        <v>36674</v>
      </c>
      <c r="J28" s="181">
        <v>8113</v>
      </c>
      <c r="K28" s="182">
        <f t="shared" si="2"/>
        <v>52013.93</v>
      </c>
      <c r="L28" s="180">
        <v>22621.73</v>
      </c>
      <c r="M28" s="181">
        <v>1197.49</v>
      </c>
      <c r="N28" s="179">
        <f t="shared" si="3"/>
        <v>23819.22</v>
      </c>
      <c r="O28" s="183">
        <v>7210</v>
      </c>
      <c r="P28" s="181">
        <v>4108.08</v>
      </c>
      <c r="Q28" s="179">
        <f t="shared" si="4"/>
        <v>11318.08</v>
      </c>
      <c r="R28" s="184">
        <f t="shared" si="5"/>
        <v>303276.23</v>
      </c>
    </row>
    <row r="29" spans="1:18" ht="12.75">
      <c r="A29" s="191" t="s">
        <v>128</v>
      </c>
      <c r="B29" s="192"/>
      <c r="C29" s="165">
        <f t="shared" si="0"/>
        <v>16738</v>
      </c>
      <c r="D29" s="178">
        <v>0</v>
      </c>
      <c r="E29" s="178">
        <v>16738</v>
      </c>
      <c r="F29" s="178">
        <v>29492</v>
      </c>
      <c r="G29" s="179">
        <f t="shared" si="1"/>
        <v>46230</v>
      </c>
      <c r="H29" s="180">
        <v>2090</v>
      </c>
      <c r="I29" s="181">
        <v>795</v>
      </c>
      <c r="J29" s="181">
        <v>1321</v>
      </c>
      <c r="K29" s="182">
        <f t="shared" si="2"/>
        <v>4206</v>
      </c>
      <c r="L29" s="180">
        <v>23</v>
      </c>
      <c r="M29" s="181">
        <v>280</v>
      </c>
      <c r="N29" s="179">
        <f t="shared" si="3"/>
        <v>303</v>
      </c>
      <c r="O29" s="183">
        <v>138.61</v>
      </c>
      <c r="P29" s="181">
        <v>6706.55</v>
      </c>
      <c r="Q29" s="179">
        <f t="shared" si="4"/>
        <v>6845.16</v>
      </c>
      <c r="R29" s="184">
        <f t="shared" si="5"/>
        <v>57584.16</v>
      </c>
    </row>
    <row r="30" spans="1:18" ht="12.75">
      <c r="A30" s="191" t="s">
        <v>129</v>
      </c>
      <c r="B30" s="192"/>
      <c r="C30" s="165">
        <f t="shared" si="0"/>
        <v>3169</v>
      </c>
      <c r="D30" s="178">
        <v>23</v>
      </c>
      <c r="E30" s="178">
        <v>3192</v>
      </c>
      <c r="F30" s="178">
        <v>6342</v>
      </c>
      <c r="G30" s="179">
        <f t="shared" si="1"/>
        <v>9534</v>
      </c>
      <c r="H30" s="180">
        <v>0</v>
      </c>
      <c r="I30" s="181">
        <v>732</v>
      </c>
      <c r="J30" s="181">
        <v>81</v>
      </c>
      <c r="K30" s="182">
        <f t="shared" si="2"/>
        <v>813</v>
      </c>
      <c r="L30" s="180">
        <v>723</v>
      </c>
      <c r="M30" s="181">
        <v>0</v>
      </c>
      <c r="N30" s="179">
        <f t="shared" si="3"/>
        <v>723</v>
      </c>
      <c r="O30" s="183">
        <v>1740</v>
      </c>
      <c r="P30" s="181">
        <v>0</v>
      </c>
      <c r="Q30" s="179">
        <f t="shared" si="4"/>
        <v>1740</v>
      </c>
      <c r="R30" s="184">
        <f t="shared" si="5"/>
        <v>12810</v>
      </c>
    </row>
    <row r="31" spans="1:18" ht="12.75">
      <c r="A31" s="191" t="s">
        <v>367</v>
      </c>
      <c r="B31" s="192"/>
      <c r="C31" s="165">
        <f t="shared" si="0"/>
        <v>5402</v>
      </c>
      <c r="D31" s="178">
        <v>18</v>
      </c>
      <c r="E31" s="178">
        <v>5420</v>
      </c>
      <c r="F31" s="178">
        <v>674</v>
      </c>
      <c r="G31" s="179">
        <f t="shared" si="1"/>
        <v>6094</v>
      </c>
      <c r="H31" s="180">
        <v>40</v>
      </c>
      <c r="I31" s="181">
        <v>0</v>
      </c>
      <c r="J31" s="181">
        <v>688</v>
      </c>
      <c r="K31" s="182">
        <f t="shared" si="2"/>
        <v>728</v>
      </c>
      <c r="L31" s="180">
        <v>280</v>
      </c>
      <c r="M31" s="181">
        <v>0</v>
      </c>
      <c r="N31" s="179">
        <f t="shared" si="3"/>
        <v>280</v>
      </c>
      <c r="O31" s="183">
        <v>2541</v>
      </c>
      <c r="P31" s="181">
        <v>0</v>
      </c>
      <c r="Q31" s="179">
        <f t="shared" si="4"/>
        <v>2541</v>
      </c>
      <c r="R31" s="184">
        <f t="shared" si="5"/>
        <v>9643</v>
      </c>
    </row>
    <row r="32" spans="1:18" ht="12.75">
      <c r="A32" s="187" t="s">
        <v>130</v>
      </c>
      <c r="B32" s="188"/>
      <c r="C32" s="165">
        <f t="shared" si="0"/>
        <v>9689</v>
      </c>
      <c r="D32" s="178">
        <v>16</v>
      </c>
      <c r="E32" s="178">
        <v>9705</v>
      </c>
      <c r="F32" s="178">
        <v>10827</v>
      </c>
      <c r="G32" s="179">
        <f t="shared" si="1"/>
        <v>20532</v>
      </c>
      <c r="H32" s="180">
        <v>160</v>
      </c>
      <c r="I32" s="181">
        <v>711</v>
      </c>
      <c r="J32" s="181">
        <v>795</v>
      </c>
      <c r="K32" s="182">
        <f t="shared" si="2"/>
        <v>1666</v>
      </c>
      <c r="L32" s="180">
        <v>825.5</v>
      </c>
      <c r="M32" s="181">
        <v>0</v>
      </c>
      <c r="N32" s="179">
        <f t="shared" si="3"/>
        <v>825.5</v>
      </c>
      <c r="O32" s="183">
        <v>466.13</v>
      </c>
      <c r="P32" s="181">
        <v>0</v>
      </c>
      <c r="Q32" s="179">
        <f t="shared" si="4"/>
        <v>466.13</v>
      </c>
      <c r="R32" s="184">
        <f t="shared" si="5"/>
        <v>23489.63</v>
      </c>
    </row>
    <row r="33" spans="1:18" ht="12.75">
      <c r="A33" s="187" t="s">
        <v>131</v>
      </c>
      <c r="B33" s="188"/>
      <c r="C33" s="193">
        <f t="shared" si="0"/>
        <v>4114</v>
      </c>
      <c r="D33" s="178">
        <v>1016</v>
      </c>
      <c r="E33" s="178">
        <v>5130</v>
      </c>
      <c r="F33" s="178">
        <v>0</v>
      </c>
      <c r="G33" s="179">
        <f t="shared" si="1"/>
        <v>5130</v>
      </c>
      <c r="H33" s="180">
        <v>0</v>
      </c>
      <c r="I33" s="181">
        <v>0</v>
      </c>
      <c r="J33" s="181">
        <v>379</v>
      </c>
      <c r="K33" s="182">
        <f t="shared" si="2"/>
        <v>379</v>
      </c>
      <c r="L33" s="180">
        <v>80.25</v>
      </c>
      <c r="M33" s="181">
        <v>0</v>
      </c>
      <c r="N33" s="179">
        <f t="shared" si="3"/>
        <v>80.25</v>
      </c>
      <c r="O33" s="183">
        <v>64443.54</v>
      </c>
      <c r="P33" s="181">
        <v>0</v>
      </c>
      <c r="Q33" s="179">
        <f t="shared" si="4"/>
        <v>64443.54</v>
      </c>
      <c r="R33" s="184">
        <f t="shared" si="5"/>
        <v>70032.79000000001</v>
      </c>
    </row>
    <row r="34" spans="1:18" ht="13.5" thickBot="1">
      <c r="A34" s="194" t="s">
        <v>132</v>
      </c>
      <c r="C34" s="195">
        <f t="shared" si="0"/>
        <v>2907</v>
      </c>
      <c r="D34" s="196">
        <v>508</v>
      </c>
      <c r="E34" s="178">
        <v>3415</v>
      </c>
      <c r="F34" s="196">
        <v>0</v>
      </c>
      <c r="G34" s="197">
        <f t="shared" si="1"/>
        <v>3415</v>
      </c>
      <c r="H34" s="198">
        <v>54.43</v>
      </c>
      <c r="I34" s="199">
        <v>0</v>
      </c>
      <c r="J34" s="199">
        <v>0</v>
      </c>
      <c r="K34" s="182">
        <f t="shared" si="2"/>
        <v>54.43</v>
      </c>
      <c r="L34" s="200">
        <v>0</v>
      </c>
      <c r="M34" s="201">
        <v>0</v>
      </c>
      <c r="N34" s="202">
        <f t="shared" si="3"/>
        <v>0</v>
      </c>
      <c r="O34" s="203">
        <v>1421.65</v>
      </c>
      <c r="P34" s="199">
        <v>0</v>
      </c>
      <c r="Q34" s="204">
        <f t="shared" si="4"/>
        <v>1421.65</v>
      </c>
      <c r="R34" s="184">
        <f t="shared" si="5"/>
        <v>4891.08</v>
      </c>
    </row>
    <row r="35" spans="1:18" ht="13.5" thickBot="1">
      <c r="A35" s="205" t="s">
        <v>133</v>
      </c>
      <c r="B35" s="206"/>
      <c r="C35" s="207">
        <f t="shared" si="0"/>
        <v>1195568</v>
      </c>
      <c r="D35" s="208">
        <f>SUM(D9:D34)</f>
        <v>219496</v>
      </c>
      <c r="E35" s="208">
        <f>SUM(E9:E34)</f>
        <v>1415064</v>
      </c>
      <c r="F35" s="208">
        <f>SUM(F9:F34)</f>
        <v>5753853.48</v>
      </c>
      <c r="G35" s="209">
        <f>E35+F35</f>
        <v>7168917.48</v>
      </c>
      <c r="H35" s="210">
        <f aca="true" t="shared" si="6" ref="H35:Q35">SUM(H9:H34)</f>
        <v>70495.73999999999</v>
      </c>
      <c r="I35" s="211">
        <f t="shared" si="6"/>
        <v>745201.3200000001</v>
      </c>
      <c r="J35" s="211">
        <f t="shared" si="6"/>
        <v>1039324</v>
      </c>
      <c r="K35" s="212">
        <f t="shared" si="6"/>
        <v>1855021.06</v>
      </c>
      <c r="L35" s="210">
        <f t="shared" si="6"/>
        <v>83133.09</v>
      </c>
      <c r="M35" s="211">
        <f t="shared" si="6"/>
        <v>17054.280000000002</v>
      </c>
      <c r="N35" s="209">
        <f t="shared" si="6"/>
        <v>100187.37</v>
      </c>
      <c r="O35" s="203">
        <f t="shared" si="6"/>
        <v>927751.34</v>
      </c>
      <c r="P35" s="199">
        <f t="shared" si="6"/>
        <v>540768.86</v>
      </c>
      <c r="Q35" s="213">
        <f t="shared" si="6"/>
        <v>1468520.2</v>
      </c>
      <c r="R35" s="214">
        <f>G35+K35+L35+M35+Q35</f>
        <v>10592646.11</v>
      </c>
    </row>
    <row r="36" spans="3:18" ht="12.75">
      <c r="C36" s="215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7"/>
    </row>
    <row r="37" spans="1:18" ht="12.75">
      <c r="A37" s="217"/>
      <c r="D37" s="217"/>
      <c r="F37" s="217"/>
      <c r="H37" s="218"/>
      <c r="I37" s="218"/>
      <c r="J37" s="218"/>
      <c r="K37" s="216"/>
      <c r="L37" s="216"/>
      <c r="M37" s="216"/>
      <c r="N37" s="216"/>
      <c r="O37" s="216"/>
      <c r="P37" s="216"/>
      <c r="R37" s="217"/>
    </row>
    <row r="38" spans="1:18" ht="12.75">
      <c r="A38" s="219"/>
      <c r="P38" s="216"/>
      <c r="R38" s="217"/>
    </row>
    <row r="39" ht="12.75">
      <c r="R39" s="217"/>
    </row>
    <row r="40" spans="3:18" ht="12.75">
      <c r="C40" s="220"/>
      <c r="R40" s="217"/>
    </row>
    <row r="41" spans="3:18" ht="12.75">
      <c r="C41" s="220"/>
      <c r="R41" s="217"/>
    </row>
    <row r="42" spans="3:18" ht="12.75">
      <c r="C42" s="220"/>
      <c r="R42" s="217"/>
    </row>
    <row r="43" spans="3:18" ht="12.75">
      <c r="C43" s="220"/>
      <c r="R43" s="217"/>
    </row>
    <row r="44" spans="3:18" ht="12.75">
      <c r="C44" s="220"/>
      <c r="R44" s="217"/>
    </row>
    <row r="45" spans="3:18" ht="12.75">
      <c r="C45" s="220"/>
      <c r="R45" s="217"/>
    </row>
    <row r="46" spans="3:18" ht="12.75">
      <c r="C46" s="220"/>
      <c r="R46" s="217"/>
    </row>
    <row r="47" spans="3:18" ht="12.75">
      <c r="C47" s="220"/>
      <c r="R47" s="217"/>
    </row>
    <row r="48" spans="3:18" ht="12.75">
      <c r="C48" s="220"/>
      <c r="R48" s="217"/>
    </row>
    <row r="49" spans="3:18" ht="12.75">
      <c r="C49" s="220"/>
      <c r="R49" s="217"/>
    </row>
    <row r="50" spans="3:18" ht="12.75">
      <c r="C50" s="220"/>
      <c r="R50" s="217"/>
    </row>
    <row r="51" spans="3:18" ht="12.75">
      <c r="C51" s="220"/>
      <c r="R51" s="217"/>
    </row>
    <row r="52" spans="3:18" ht="12.75">
      <c r="C52" s="220"/>
      <c r="R52" s="217"/>
    </row>
    <row r="53" ht="12.75">
      <c r="R53" s="217"/>
    </row>
    <row r="54" ht="12.75">
      <c r="R54" s="217"/>
    </row>
  </sheetData>
  <sheetProtection/>
  <mergeCells count="4">
    <mergeCell ref="C6:G6"/>
    <mergeCell ref="H6:K6"/>
    <mergeCell ref="L6:N6"/>
    <mergeCell ref="O6:Q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9.140625" style="221" customWidth="1"/>
    <col min="2" max="2" width="51.8515625" style="221" customWidth="1"/>
    <col min="3" max="5" width="13.28125" style="222" customWidth="1"/>
    <col min="6" max="16384" width="9.140625" style="221" customWidth="1"/>
  </cols>
  <sheetData>
    <row r="1" ht="18">
      <c r="E1" s="223" t="s">
        <v>162</v>
      </c>
    </row>
    <row r="2" ht="6.75" customHeight="1"/>
    <row r="3" spans="1:5" ht="20.25" customHeight="1">
      <c r="A3" s="795" t="s">
        <v>370</v>
      </c>
      <c r="B3" s="795"/>
      <c r="C3" s="795"/>
      <c r="D3" s="795"/>
      <c r="E3" s="795"/>
    </row>
    <row r="4" spans="1:2" ht="20.25">
      <c r="A4" s="224"/>
      <c r="B4" s="224" t="s">
        <v>369</v>
      </c>
    </row>
    <row r="5" spans="1:2" ht="5.25" customHeight="1">
      <c r="A5" s="224"/>
      <c r="B5" s="225"/>
    </row>
    <row r="6" ht="13.5" thickBot="1">
      <c r="E6" s="731" t="s">
        <v>135</v>
      </c>
    </row>
    <row r="7" spans="1:5" ht="15">
      <c r="A7" s="796" t="s">
        <v>339</v>
      </c>
      <c r="B7" s="798" t="s">
        <v>136</v>
      </c>
      <c r="C7" s="800">
        <v>2010</v>
      </c>
      <c r="D7" s="801"/>
      <c r="E7" s="802"/>
    </row>
    <row r="8" spans="1:5" ht="15.75" thickBot="1">
      <c r="A8" s="797"/>
      <c r="B8" s="799"/>
      <c r="C8" s="226" t="s">
        <v>137</v>
      </c>
      <c r="D8" s="227" t="s">
        <v>103</v>
      </c>
      <c r="E8" s="228" t="s">
        <v>93</v>
      </c>
    </row>
    <row r="9" spans="1:5" ht="12.75">
      <c r="A9" s="728">
        <v>1100</v>
      </c>
      <c r="B9" s="229" t="s">
        <v>138</v>
      </c>
      <c r="C9" s="230">
        <v>496603</v>
      </c>
      <c r="D9" s="231">
        <v>19105</v>
      </c>
      <c r="E9" s="232">
        <f aca="true" t="shared" si="0" ref="E9:E34">C9+D9</f>
        <v>515708</v>
      </c>
    </row>
    <row r="10" spans="1:5" ht="12.75">
      <c r="A10" s="729">
        <v>1200</v>
      </c>
      <c r="B10" s="233" t="s">
        <v>141</v>
      </c>
      <c r="C10" s="234">
        <v>9620</v>
      </c>
      <c r="D10" s="231"/>
      <c r="E10" s="235">
        <f t="shared" si="0"/>
        <v>9620</v>
      </c>
    </row>
    <row r="11" spans="1:5" ht="12.75">
      <c r="A11" s="729">
        <v>1300</v>
      </c>
      <c r="B11" s="233" t="s">
        <v>143</v>
      </c>
      <c r="C11" s="234">
        <v>8140</v>
      </c>
      <c r="D11" s="231"/>
      <c r="E11" s="235">
        <f t="shared" si="0"/>
        <v>8140</v>
      </c>
    </row>
    <row r="12" spans="1:5" ht="12.75">
      <c r="A12" s="729">
        <v>1400</v>
      </c>
      <c r="B12" s="233" t="s">
        <v>139</v>
      </c>
      <c r="C12" s="234">
        <v>413738</v>
      </c>
      <c r="D12" s="231"/>
      <c r="E12" s="235">
        <f t="shared" si="0"/>
        <v>413738</v>
      </c>
    </row>
    <row r="13" spans="1:5" ht="12.75">
      <c r="A13" s="729">
        <v>1500</v>
      </c>
      <c r="B13" s="233" t="s">
        <v>140</v>
      </c>
      <c r="C13" s="234">
        <v>5582</v>
      </c>
      <c r="D13" s="231">
        <v>23269</v>
      </c>
      <c r="E13" s="235">
        <f t="shared" si="0"/>
        <v>28851</v>
      </c>
    </row>
    <row r="14" spans="1:5" ht="12.75">
      <c r="A14" s="729">
        <v>1600</v>
      </c>
      <c r="B14" s="233" t="s">
        <v>146</v>
      </c>
      <c r="C14" s="234">
        <v>93257</v>
      </c>
      <c r="D14" s="231">
        <v>5865</v>
      </c>
      <c r="E14" s="235">
        <f t="shared" si="0"/>
        <v>99122</v>
      </c>
    </row>
    <row r="15" spans="1:5" ht="12.75">
      <c r="A15" s="729">
        <v>1700</v>
      </c>
      <c r="B15" s="233" t="s">
        <v>144</v>
      </c>
      <c r="C15" s="234">
        <v>143566</v>
      </c>
      <c r="D15" s="231"/>
      <c r="E15" s="235">
        <f t="shared" si="0"/>
        <v>143566</v>
      </c>
    </row>
    <row r="16" spans="1:5" ht="12.75">
      <c r="A16" s="729">
        <v>1800</v>
      </c>
      <c r="B16" s="233" t="s">
        <v>148</v>
      </c>
      <c r="C16" s="234">
        <v>1064</v>
      </c>
      <c r="D16" s="231"/>
      <c r="E16" s="235">
        <f t="shared" si="0"/>
        <v>1064</v>
      </c>
    </row>
    <row r="17" spans="1:5" ht="12.75">
      <c r="A17" s="729">
        <v>1900</v>
      </c>
      <c r="B17" s="233" t="s">
        <v>145</v>
      </c>
      <c r="C17" s="234">
        <v>17020</v>
      </c>
      <c r="D17" s="231"/>
      <c r="E17" s="235">
        <f t="shared" si="0"/>
        <v>17020</v>
      </c>
    </row>
    <row r="18" spans="1:5" ht="12.75">
      <c r="A18" s="729">
        <v>2100</v>
      </c>
      <c r="B18" s="233" t="s">
        <v>149</v>
      </c>
      <c r="C18" s="234">
        <v>778469</v>
      </c>
      <c r="D18" s="231"/>
      <c r="E18" s="235">
        <f t="shared" si="0"/>
        <v>778469</v>
      </c>
    </row>
    <row r="19" spans="1:5" ht="12.75">
      <c r="A19" s="729">
        <v>2200</v>
      </c>
      <c r="B19" s="233" t="s">
        <v>152</v>
      </c>
      <c r="C19" s="234">
        <v>44561</v>
      </c>
      <c r="D19" s="231"/>
      <c r="E19" s="235">
        <f t="shared" si="0"/>
        <v>44561</v>
      </c>
    </row>
    <row r="20" spans="1:5" ht="12.75">
      <c r="A20" s="729">
        <v>2300</v>
      </c>
      <c r="B20" s="233" t="s">
        <v>142</v>
      </c>
      <c r="C20" s="234">
        <v>7678</v>
      </c>
      <c r="D20" s="231"/>
      <c r="E20" s="235">
        <f t="shared" si="0"/>
        <v>7678</v>
      </c>
    </row>
    <row r="21" spans="1:5" ht="12.75">
      <c r="A21" s="729">
        <v>2400</v>
      </c>
      <c r="B21" s="233" t="s">
        <v>154</v>
      </c>
      <c r="C21" s="234">
        <v>5925</v>
      </c>
      <c r="D21" s="231"/>
      <c r="E21" s="235">
        <f t="shared" si="0"/>
        <v>5925</v>
      </c>
    </row>
    <row r="22" spans="1:5" ht="12.75">
      <c r="A22" s="729">
        <v>2500</v>
      </c>
      <c r="B22" s="233" t="s">
        <v>124</v>
      </c>
      <c r="C22" s="234">
        <v>8947</v>
      </c>
      <c r="D22" s="231"/>
      <c r="E22" s="235">
        <f t="shared" si="0"/>
        <v>8947</v>
      </c>
    </row>
    <row r="23" spans="1:5" ht="12.75">
      <c r="A23" s="729">
        <v>2600</v>
      </c>
      <c r="B23" s="233" t="s">
        <v>150</v>
      </c>
      <c r="C23" s="234">
        <v>177571</v>
      </c>
      <c r="D23" s="231">
        <v>21584</v>
      </c>
      <c r="E23" s="235">
        <f t="shared" si="0"/>
        <v>199155</v>
      </c>
    </row>
    <row r="24" spans="1:5" ht="12.75">
      <c r="A24" s="729">
        <v>2700</v>
      </c>
      <c r="B24" s="233" t="s">
        <v>153</v>
      </c>
      <c r="C24" s="234">
        <v>40971</v>
      </c>
      <c r="D24" s="231"/>
      <c r="E24" s="235">
        <f t="shared" si="0"/>
        <v>40971</v>
      </c>
    </row>
    <row r="25" spans="1:5" ht="12.75">
      <c r="A25" s="729">
        <v>2800</v>
      </c>
      <c r="B25" s="233" t="s">
        <v>151</v>
      </c>
      <c r="C25" s="234">
        <v>6244</v>
      </c>
      <c r="D25" s="231"/>
      <c r="E25" s="235">
        <f t="shared" si="0"/>
        <v>6244</v>
      </c>
    </row>
    <row r="26" spans="1:5" ht="12.75">
      <c r="A26" s="729">
        <v>3100</v>
      </c>
      <c r="B26" s="233" t="s">
        <v>147</v>
      </c>
      <c r="C26" s="234">
        <v>26382</v>
      </c>
      <c r="D26" s="231"/>
      <c r="E26" s="235">
        <f t="shared" si="0"/>
        <v>26382</v>
      </c>
    </row>
    <row r="27" spans="1:5" ht="12.75">
      <c r="A27" s="729">
        <v>4100</v>
      </c>
      <c r="B27" s="233" t="s">
        <v>155</v>
      </c>
      <c r="C27" s="234">
        <v>93500</v>
      </c>
      <c r="D27" s="231"/>
      <c r="E27" s="235">
        <f t="shared" si="0"/>
        <v>93500</v>
      </c>
    </row>
    <row r="28" spans="1:5" ht="12.75">
      <c r="A28" s="729">
        <v>4300</v>
      </c>
      <c r="B28" s="233" t="s">
        <v>357</v>
      </c>
      <c r="C28" s="234">
        <v>14081</v>
      </c>
      <c r="D28" s="231"/>
      <c r="E28" s="235">
        <f t="shared" si="0"/>
        <v>14081</v>
      </c>
    </row>
    <row r="29" spans="1:5" ht="12.75">
      <c r="A29" s="729">
        <v>5100</v>
      </c>
      <c r="B29" s="233" t="s">
        <v>156</v>
      </c>
      <c r="C29" s="234">
        <v>7029</v>
      </c>
      <c r="D29" s="231"/>
      <c r="E29" s="235">
        <f t="shared" si="0"/>
        <v>7029</v>
      </c>
    </row>
    <row r="30" spans="1:5" ht="12.75">
      <c r="A30" s="729">
        <v>5200</v>
      </c>
      <c r="B30" s="233" t="s">
        <v>157</v>
      </c>
      <c r="C30" s="234">
        <v>6515</v>
      </c>
      <c r="D30" s="231"/>
      <c r="E30" s="235">
        <f t="shared" si="0"/>
        <v>6515</v>
      </c>
    </row>
    <row r="31" spans="1:5" ht="12.75">
      <c r="A31" s="729">
        <v>5300</v>
      </c>
      <c r="B31" s="233" t="s">
        <v>368</v>
      </c>
      <c r="C31" s="234"/>
      <c r="D31" s="231"/>
      <c r="E31" s="235">
        <f t="shared" si="0"/>
        <v>0</v>
      </c>
    </row>
    <row r="32" spans="1:5" ht="12.75">
      <c r="A32" s="729">
        <v>5400</v>
      </c>
      <c r="B32" s="233" t="s">
        <v>158</v>
      </c>
      <c r="C32" s="234">
        <v>29315</v>
      </c>
      <c r="D32" s="231"/>
      <c r="E32" s="235">
        <f t="shared" si="0"/>
        <v>29315</v>
      </c>
    </row>
    <row r="33" spans="1:5" ht="12.75">
      <c r="A33" s="729">
        <v>5500</v>
      </c>
      <c r="B33" s="233" t="s">
        <v>159</v>
      </c>
      <c r="C33" s="234">
        <v>17673</v>
      </c>
      <c r="D33" s="231"/>
      <c r="E33" s="235">
        <f t="shared" si="0"/>
        <v>17673</v>
      </c>
    </row>
    <row r="34" spans="1:5" ht="13.5" thickBot="1">
      <c r="A34" s="730">
        <v>5600</v>
      </c>
      <c r="B34" s="236" t="s">
        <v>160</v>
      </c>
      <c r="C34" s="237"/>
      <c r="D34" s="231"/>
      <c r="E34" s="238">
        <f t="shared" si="0"/>
        <v>0</v>
      </c>
    </row>
    <row r="35" spans="1:5" ht="15.75" thickBot="1">
      <c r="A35" s="239"/>
      <c r="B35" s="240" t="s">
        <v>161</v>
      </c>
      <c r="C35" s="241">
        <f>SUM(C9:C34)</f>
        <v>2453451</v>
      </c>
      <c r="D35" s="242">
        <f>SUM(D9:D34)</f>
        <v>69823</v>
      </c>
      <c r="E35" s="243">
        <f>SUM(E9:E34)</f>
        <v>2523274</v>
      </c>
    </row>
  </sheetData>
  <sheetProtection/>
  <mergeCells count="4">
    <mergeCell ref="A3:E3"/>
    <mergeCell ref="A7:A8"/>
    <mergeCell ref="B7:B8"/>
    <mergeCell ref="C7:E7"/>
  </mergeCells>
  <printOptions horizontalCentered="1"/>
  <pageMargins left="0.7874015748031497" right="0.7874015748031497" top="0.74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0">
      <selection activeCell="F42" sqref="F42:F43"/>
    </sheetView>
  </sheetViews>
  <sheetFormatPr defaultColWidth="9.140625" defaultRowHeight="15"/>
  <cols>
    <col min="1" max="1" width="9.140625" style="245" customWidth="1"/>
    <col min="2" max="2" width="24.57421875" style="245" customWidth="1"/>
    <col min="3" max="3" width="9.140625" style="245" customWidth="1"/>
    <col min="4" max="4" width="10.00390625" style="245" customWidth="1"/>
    <col min="5" max="5" width="10.8515625" style="245" customWidth="1"/>
    <col min="6" max="7" width="10.28125" style="245" customWidth="1"/>
    <col min="8" max="8" width="11.421875" style="245" customWidth="1"/>
    <col min="9" max="9" width="10.28125" style="245" customWidth="1"/>
    <col min="10" max="10" width="11.57421875" style="245" customWidth="1"/>
    <col min="11" max="11" width="14.28125" style="245" customWidth="1"/>
    <col min="12" max="12" width="13.28125" style="247" customWidth="1"/>
    <col min="13" max="16384" width="9.140625" style="245" customWidth="1"/>
  </cols>
  <sheetData>
    <row r="1" spans="1:11" ht="21">
      <c r="A1" s="244"/>
      <c r="K1" s="246" t="s">
        <v>323</v>
      </c>
    </row>
    <row r="2" ht="21">
      <c r="A2" s="244"/>
    </row>
    <row r="3" ht="18.75">
      <c r="A3" s="248" t="s">
        <v>163</v>
      </c>
    </row>
    <row r="4" ht="15.75" thickBot="1">
      <c r="K4" s="249" t="s">
        <v>164</v>
      </c>
    </row>
    <row r="5" spans="1:11" ht="15">
      <c r="A5" s="805" t="s">
        <v>165</v>
      </c>
      <c r="B5" s="806"/>
      <c r="C5" s="807" t="s">
        <v>166</v>
      </c>
      <c r="D5" s="808"/>
      <c r="E5" s="806"/>
      <c r="F5" s="809" t="s">
        <v>167</v>
      </c>
      <c r="G5" s="808"/>
      <c r="H5" s="806"/>
      <c r="I5" s="807" t="s">
        <v>168</v>
      </c>
      <c r="J5" s="808"/>
      <c r="K5" s="810"/>
    </row>
    <row r="6" spans="1:11" ht="15">
      <c r="A6" s="811" t="s">
        <v>169</v>
      </c>
      <c r="B6" s="812"/>
      <c r="C6" s="813" t="s">
        <v>170</v>
      </c>
      <c r="D6" s="813"/>
      <c r="E6" s="814"/>
      <c r="F6" s="815" t="s">
        <v>171</v>
      </c>
      <c r="G6" s="813"/>
      <c r="H6" s="814"/>
      <c r="I6" s="815"/>
      <c r="J6" s="813"/>
      <c r="K6" s="816"/>
    </row>
    <row r="7" spans="1:11" ht="15.75" thickBot="1">
      <c r="A7" s="803" t="s">
        <v>172</v>
      </c>
      <c r="B7" s="804"/>
      <c r="C7" s="250" t="s">
        <v>137</v>
      </c>
      <c r="D7" s="251" t="s">
        <v>103</v>
      </c>
      <c r="E7" s="252" t="s">
        <v>173</v>
      </c>
      <c r="F7" s="253" t="s">
        <v>137</v>
      </c>
      <c r="G7" s="251" t="s">
        <v>103</v>
      </c>
      <c r="H7" s="252" t="s">
        <v>173</v>
      </c>
      <c r="I7" s="250" t="s">
        <v>137</v>
      </c>
      <c r="J7" s="251" t="s">
        <v>103</v>
      </c>
      <c r="K7" s="254" t="s">
        <v>173</v>
      </c>
    </row>
    <row r="8" spans="1:11" ht="15">
      <c r="A8" s="255">
        <v>11000</v>
      </c>
      <c r="B8" s="256" t="s">
        <v>174</v>
      </c>
      <c r="C8" s="257">
        <f>+'[1]Přehled podrobný'!C7+'[1]Přehled podrobný'!F7+'[1]Přehled podrobný'!I7</f>
        <v>0</v>
      </c>
      <c r="D8" s="258">
        <f>+'[1]Přehled podrobný'!D7+'[1]Přehled podrobný'!G7+'[1]Přehled podrobný'!J7</f>
        <v>17222.14648</v>
      </c>
      <c r="E8" s="259">
        <f>+C8+D8</f>
        <v>17222.14648</v>
      </c>
      <c r="F8" s="260">
        <f>+'[1]Přehled podrobný'!L7+'[1]Přehled podrobný'!O7+'[1]Přehled podrobný'!R7</f>
        <v>220.15</v>
      </c>
      <c r="G8" s="261">
        <f>+'[1]Přehled podrobný'!M7+'[1]Přehled podrobný'!P7+'[1]Přehled podrobný'!S7</f>
        <v>11385.5655</v>
      </c>
      <c r="H8" s="262">
        <f>+F8+G8</f>
        <v>11605.7155</v>
      </c>
      <c r="I8" s="263">
        <f>+C8+F8</f>
        <v>220.15</v>
      </c>
      <c r="J8" s="264">
        <f>+D8+G8</f>
        <v>28607.71198</v>
      </c>
      <c r="K8" s="265">
        <f>+E8+H8</f>
        <v>28827.86198</v>
      </c>
    </row>
    <row r="9" spans="1:11" ht="15">
      <c r="A9" s="266">
        <v>12000</v>
      </c>
      <c r="B9" s="267" t="s">
        <v>175</v>
      </c>
      <c r="C9" s="268">
        <f>+'[1]Přehled podrobný'!C8+'[1]Přehled podrobný'!F8+'[1]Přehled podrobný'!I8</f>
        <v>0</v>
      </c>
      <c r="D9" s="269">
        <f>+'[1]Přehled podrobný'!D8+'[1]Přehled podrobný'!G8+'[1]Přehled podrobný'!J8</f>
        <v>1147.951</v>
      </c>
      <c r="E9" s="270">
        <f aca="true" t="shared" si="0" ref="E9:E38">+C9+D9</f>
        <v>1147.951</v>
      </c>
      <c r="F9" s="271">
        <f>+'[1]Přehled podrobný'!L8+'[1]Přehled podrobný'!O8+'[1]Přehled podrobný'!R8</f>
        <v>1663</v>
      </c>
      <c r="G9" s="272">
        <f>+'[1]Přehled podrobný'!M8+'[1]Přehled podrobný'!P8+'[1]Přehled podrobný'!S8</f>
        <v>21422.006660000003</v>
      </c>
      <c r="H9" s="273">
        <f aca="true" t="shared" si="1" ref="H9:H38">+F9+G9</f>
        <v>23085.006660000003</v>
      </c>
      <c r="I9" s="274">
        <f aca="true" t="shared" si="2" ref="I9:K38">+C9+F9</f>
        <v>1663</v>
      </c>
      <c r="J9" s="275">
        <f t="shared" si="2"/>
        <v>22569.957660000004</v>
      </c>
      <c r="K9" s="276">
        <f t="shared" si="2"/>
        <v>24232.957660000004</v>
      </c>
    </row>
    <row r="10" spans="1:11" ht="15">
      <c r="A10" s="266">
        <v>13000</v>
      </c>
      <c r="B10" s="267" t="s">
        <v>176</v>
      </c>
      <c r="C10" s="268">
        <f>+'[1]Přehled podrobný'!C9+'[1]Přehled podrobný'!F9+'[1]Přehled podrobný'!I9</f>
        <v>0</v>
      </c>
      <c r="D10" s="269">
        <f>+'[1]Přehled podrobný'!D9+'[1]Přehled podrobný'!G9+'[1]Přehled podrobný'!J9</f>
        <v>9214.33015</v>
      </c>
      <c r="E10" s="270">
        <f t="shared" si="0"/>
        <v>9214.33015</v>
      </c>
      <c r="F10" s="271">
        <f>+'[1]Přehled podrobný'!L9+'[1]Přehled podrobný'!O9+'[1]Přehled podrobný'!R9</f>
        <v>883</v>
      </c>
      <c r="G10" s="272">
        <f>+'[1]Přehled podrobný'!M9+'[1]Přehled podrobný'!P9+'[1]Přehled podrobný'!S9</f>
        <v>20822.01411</v>
      </c>
      <c r="H10" s="273">
        <f t="shared" si="1"/>
        <v>21705.01411</v>
      </c>
      <c r="I10" s="274">
        <f t="shared" si="2"/>
        <v>883</v>
      </c>
      <c r="J10" s="275">
        <f t="shared" si="2"/>
        <v>30036.344259999998</v>
      </c>
      <c r="K10" s="276">
        <f t="shared" si="2"/>
        <v>30919.344259999998</v>
      </c>
    </row>
    <row r="11" spans="1:11" ht="15">
      <c r="A11" s="266">
        <v>14000</v>
      </c>
      <c r="B11" s="267" t="s">
        <v>110</v>
      </c>
      <c r="C11" s="268">
        <f>+'[1]Přehled podrobný'!C10+'[1]Přehled podrobný'!F10+'[1]Přehled podrobný'!I10</f>
        <v>0</v>
      </c>
      <c r="D11" s="269">
        <f>+'[1]Přehled podrobný'!D10+'[1]Přehled podrobný'!G10+'[1]Přehled podrobný'!J10</f>
        <v>14871.89687</v>
      </c>
      <c r="E11" s="270">
        <f t="shared" si="0"/>
        <v>14871.89687</v>
      </c>
      <c r="F11" s="271">
        <f>+'[1]Přehled podrobný'!L10+'[1]Přehled podrobný'!O10+'[1]Přehled podrobný'!R10</f>
        <v>5414.56813</v>
      </c>
      <c r="G11" s="272">
        <f>+'[1]Přehled podrobný'!M10+'[1]Přehled podrobný'!P10+'[1]Přehled podrobný'!S10</f>
        <v>221934.15083</v>
      </c>
      <c r="H11" s="273">
        <f t="shared" si="1"/>
        <v>227348.71896</v>
      </c>
      <c r="I11" s="274">
        <f t="shared" si="2"/>
        <v>5414.56813</v>
      </c>
      <c r="J11" s="275">
        <f t="shared" si="2"/>
        <v>236806.0477</v>
      </c>
      <c r="K11" s="276">
        <f t="shared" si="2"/>
        <v>242220.61583</v>
      </c>
    </row>
    <row r="12" spans="1:11" ht="15">
      <c r="A12" s="266">
        <v>15000</v>
      </c>
      <c r="B12" s="267" t="s">
        <v>177</v>
      </c>
      <c r="C12" s="268">
        <f>+'[1]Přehled podrobný'!C11+'[1]Přehled podrobný'!F11+'[1]Přehled podrobný'!I11</f>
        <v>185</v>
      </c>
      <c r="D12" s="269">
        <f>+'[1]Přehled podrobný'!D11+'[1]Přehled podrobný'!G11+'[1]Přehled podrobný'!J11</f>
        <v>32004.47708</v>
      </c>
      <c r="E12" s="270">
        <f t="shared" si="0"/>
        <v>32189.47708</v>
      </c>
      <c r="F12" s="271">
        <f>+'[1]Přehled podrobný'!L11+'[1]Přehled podrobný'!O11+'[1]Přehled podrobný'!R11</f>
        <v>4510.06254</v>
      </c>
      <c r="G12" s="272">
        <f>+'[1]Přehled podrobný'!M11+'[1]Přehled podrobný'!P11+'[1]Přehled podrobný'!S11</f>
        <v>197562.96089</v>
      </c>
      <c r="H12" s="273">
        <f t="shared" si="1"/>
        <v>202073.02343</v>
      </c>
      <c r="I12" s="274">
        <f t="shared" si="2"/>
        <v>4695.06254</v>
      </c>
      <c r="J12" s="275">
        <f t="shared" si="2"/>
        <v>229567.43797</v>
      </c>
      <c r="K12" s="276">
        <f t="shared" si="2"/>
        <v>234262.50051</v>
      </c>
    </row>
    <row r="13" spans="1:14" ht="15">
      <c r="A13" s="266">
        <v>16000</v>
      </c>
      <c r="B13" s="267" t="s">
        <v>178</v>
      </c>
      <c r="C13" s="268">
        <f>+'[1]Přehled podrobný'!C12+'[1]Přehled podrobný'!F12+'[1]Přehled podrobný'!I12</f>
        <v>0</v>
      </c>
      <c r="D13" s="269">
        <f>+'[1]Přehled podrobný'!D12+'[1]Přehled podrobný'!G12+'[1]Přehled podrobný'!J12</f>
        <v>0</v>
      </c>
      <c r="E13" s="270">
        <f t="shared" si="0"/>
        <v>0</v>
      </c>
      <c r="F13" s="271">
        <f>+'[1]Přehled podrobný'!L12+'[1]Přehled podrobný'!O12+'[1]Přehled podrobný'!R12</f>
        <v>689.417</v>
      </c>
      <c r="G13" s="272">
        <f>+'[1]Přehled podrobný'!M12+'[1]Přehled podrobný'!P12+'[1]Přehled podrobný'!S12</f>
        <v>24762.674590000002</v>
      </c>
      <c r="H13" s="273">
        <f t="shared" si="1"/>
        <v>25452.091590000004</v>
      </c>
      <c r="I13" s="274">
        <f t="shared" si="2"/>
        <v>689.417</v>
      </c>
      <c r="J13" s="275">
        <f t="shared" si="2"/>
        <v>24762.674590000002</v>
      </c>
      <c r="K13" s="276">
        <f t="shared" si="2"/>
        <v>25452.091590000004</v>
      </c>
      <c r="N13" s="247"/>
    </row>
    <row r="14" spans="1:14" ht="15">
      <c r="A14" s="266">
        <v>17000</v>
      </c>
      <c r="B14" s="267" t="s">
        <v>179</v>
      </c>
      <c r="C14" s="268">
        <f>+'[1]Přehled podrobný'!C13+'[1]Přehled podrobný'!F13+'[1]Přehled podrobný'!I13</f>
        <v>0</v>
      </c>
      <c r="D14" s="269">
        <f>+'[1]Přehled podrobný'!D13+'[1]Přehled podrobný'!G13+'[1]Přehled podrobný'!J13</f>
        <v>1919.306</v>
      </c>
      <c r="E14" s="270">
        <f t="shared" si="0"/>
        <v>1919.306</v>
      </c>
      <c r="F14" s="271">
        <f>+'[1]Přehled podrobný'!L13+'[1]Přehled podrobný'!O13+'[1]Přehled podrobný'!R13</f>
        <v>1690.999</v>
      </c>
      <c r="G14" s="272">
        <f>+'[1]Přehled podrobný'!M13+'[1]Přehled podrobný'!P13+'[1]Přehled podrobný'!S13</f>
        <v>21270.19997</v>
      </c>
      <c r="H14" s="273">
        <f t="shared" si="1"/>
        <v>22961.19897</v>
      </c>
      <c r="I14" s="274">
        <f t="shared" si="2"/>
        <v>1690.999</v>
      </c>
      <c r="J14" s="275">
        <f t="shared" si="2"/>
        <v>23189.505970000002</v>
      </c>
      <c r="K14" s="276">
        <f t="shared" si="2"/>
        <v>24880.50497</v>
      </c>
      <c r="N14" s="247"/>
    </row>
    <row r="15" spans="1:11" ht="15">
      <c r="A15" s="266">
        <v>18000</v>
      </c>
      <c r="B15" s="267" t="s">
        <v>180</v>
      </c>
      <c r="C15" s="268">
        <f>+'[1]Přehled podrobný'!C14+'[1]Přehled podrobný'!F14+'[1]Přehled podrobný'!I14</f>
        <v>230</v>
      </c>
      <c r="D15" s="269">
        <f>+'[1]Přehled podrobný'!D14+'[1]Přehled podrobný'!G14+'[1]Přehled podrobný'!J14</f>
        <v>8835.567</v>
      </c>
      <c r="E15" s="270">
        <f t="shared" si="0"/>
        <v>9065.567</v>
      </c>
      <c r="F15" s="271">
        <f>+'[1]Přehled podrobný'!L14+'[1]Přehled podrobný'!O14+'[1]Přehled podrobný'!R14</f>
        <v>1726.268</v>
      </c>
      <c r="G15" s="272">
        <f>+'[1]Přehled podrobný'!M14+'[1]Přehled podrobný'!P14+'[1]Přehled podrobný'!S14</f>
        <v>24776.52125</v>
      </c>
      <c r="H15" s="273">
        <f t="shared" si="1"/>
        <v>26502.78925</v>
      </c>
      <c r="I15" s="274">
        <f t="shared" si="2"/>
        <v>1956.268</v>
      </c>
      <c r="J15" s="275">
        <f t="shared" si="2"/>
        <v>33612.08825</v>
      </c>
      <c r="K15" s="276">
        <f t="shared" si="2"/>
        <v>35568.35625</v>
      </c>
    </row>
    <row r="16" spans="1:14" ht="15">
      <c r="A16" s="266">
        <v>19000</v>
      </c>
      <c r="B16" s="267" t="s">
        <v>181</v>
      </c>
      <c r="C16" s="268">
        <f>+'[1]Přehled podrobný'!C15+'[1]Přehled podrobný'!F15+'[1]Přehled podrobný'!I15</f>
        <v>0</v>
      </c>
      <c r="D16" s="269">
        <f>+'[1]Přehled podrobný'!D15+'[1]Přehled podrobný'!G15+'[1]Přehled podrobný'!J15</f>
        <v>0</v>
      </c>
      <c r="E16" s="270">
        <f t="shared" si="0"/>
        <v>0</v>
      </c>
      <c r="F16" s="271">
        <f>+'[1]Přehled podrobný'!L15+'[1]Přehled podrobný'!O15+'[1]Přehled podrobný'!R15</f>
        <v>1259.979</v>
      </c>
      <c r="G16" s="272">
        <f>+'[1]Přehled podrobný'!M15+'[1]Přehled podrobný'!P15+'[1]Přehled podrobný'!S15</f>
        <v>25462.41926</v>
      </c>
      <c r="H16" s="273">
        <f t="shared" si="1"/>
        <v>26722.398259999998</v>
      </c>
      <c r="I16" s="274">
        <f t="shared" si="2"/>
        <v>1259.979</v>
      </c>
      <c r="J16" s="275">
        <f t="shared" si="2"/>
        <v>25462.41926</v>
      </c>
      <c r="K16" s="276">
        <f t="shared" si="2"/>
        <v>26722.398259999998</v>
      </c>
      <c r="N16" s="247"/>
    </row>
    <row r="17" spans="1:14" ht="15">
      <c r="A17" s="266">
        <v>21000</v>
      </c>
      <c r="B17" s="267" t="s">
        <v>182</v>
      </c>
      <c r="C17" s="268">
        <f>+'[1]Přehled podrobný'!C16+'[1]Přehled podrobný'!F16+'[1]Přehled podrobný'!I16</f>
        <v>0</v>
      </c>
      <c r="D17" s="269">
        <f>+'[1]Přehled podrobný'!D16+'[1]Přehled podrobný'!G16+'[1]Přehled podrobný'!J16</f>
        <v>0</v>
      </c>
      <c r="E17" s="270">
        <f t="shared" si="0"/>
        <v>0</v>
      </c>
      <c r="F17" s="271">
        <f>+'[1]Přehled podrobný'!L16+'[1]Přehled podrobný'!O16+'[1]Přehled podrobný'!R16</f>
        <v>832.7276</v>
      </c>
      <c r="G17" s="272">
        <f>+'[1]Přehled podrobný'!M16+'[1]Přehled podrobný'!P16+'[1]Přehled podrobný'!S16</f>
        <v>10575.84128</v>
      </c>
      <c r="H17" s="273">
        <f t="shared" si="1"/>
        <v>11408.56888</v>
      </c>
      <c r="I17" s="274">
        <f t="shared" si="2"/>
        <v>832.7276</v>
      </c>
      <c r="J17" s="275">
        <f t="shared" si="2"/>
        <v>10575.84128</v>
      </c>
      <c r="K17" s="276">
        <f t="shared" si="2"/>
        <v>11408.56888</v>
      </c>
      <c r="N17" s="247"/>
    </row>
    <row r="18" spans="1:11" ht="15">
      <c r="A18" s="266">
        <v>22000</v>
      </c>
      <c r="B18" s="267" t="s">
        <v>183</v>
      </c>
      <c r="C18" s="268">
        <f>+'[1]Přehled podrobný'!C17+'[1]Přehled podrobný'!F17+'[1]Přehled podrobný'!I17</f>
        <v>0</v>
      </c>
      <c r="D18" s="269">
        <f>+'[1]Přehled podrobný'!D17+'[1]Přehled podrobný'!G17+'[1]Přehled podrobný'!J17</f>
        <v>0</v>
      </c>
      <c r="E18" s="270">
        <f t="shared" si="0"/>
        <v>0</v>
      </c>
      <c r="F18" s="271">
        <f>+'[1]Přehled podrobný'!L17+'[1]Přehled podrobný'!O17+'[1]Přehled podrobný'!R17</f>
        <v>0</v>
      </c>
      <c r="G18" s="272">
        <f>+'[1]Přehled podrobný'!M17+'[1]Přehled podrobný'!P17+'[1]Přehled podrobný'!S17</f>
        <v>0</v>
      </c>
      <c r="H18" s="273">
        <f t="shared" si="1"/>
        <v>0</v>
      </c>
      <c r="I18" s="274">
        <f t="shared" si="2"/>
        <v>0</v>
      </c>
      <c r="J18" s="275">
        <f t="shared" si="2"/>
        <v>0</v>
      </c>
      <c r="K18" s="276">
        <f t="shared" si="2"/>
        <v>0</v>
      </c>
    </row>
    <row r="19" spans="1:14" ht="15">
      <c r="A19" s="266">
        <v>23000</v>
      </c>
      <c r="B19" s="267" t="s">
        <v>184</v>
      </c>
      <c r="C19" s="268">
        <f>+'[1]Přehled podrobný'!C18+'[1]Přehled podrobný'!F18+'[1]Přehled podrobný'!I18</f>
        <v>0</v>
      </c>
      <c r="D19" s="269">
        <f>+'[1]Přehled podrobný'!D18+'[1]Přehled podrobný'!G18+'[1]Přehled podrobný'!J18</f>
        <v>18590.460590000002</v>
      </c>
      <c r="E19" s="270">
        <f t="shared" si="0"/>
        <v>18590.460590000002</v>
      </c>
      <c r="F19" s="271">
        <f>+'[1]Přehled podrobný'!L18+'[1]Přehled podrobný'!O18+'[1]Přehled podrobný'!R18</f>
        <v>1890</v>
      </c>
      <c r="G19" s="272">
        <f>+'[1]Přehled podrobný'!M18+'[1]Přehled podrobný'!P18+'[1]Přehled podrobný'!S18</f>
        <v>69057.85695999999</v>
      </c>
      <c r="H19" s="273">
        <f t="shared" si="1"/>
        <v>70947.85695999999</v>
      </c>
      <c r="I19" s="274">
        <f t="shared" si="2"/>
        <v>1890</v>
      </c>
      <c r="J19" s="275">
        <f t="shared" si="2"/>
        <v>87648.31754999999</v>
      </c>
      <c r="K19" s="276">
        <f t="shared" si="2"/>
        <v>89538.31754999999</v>
      </c>
      <c r="N19" s="247"/>
    </row>
    <row r="20" spans="1:11" ht="15">
      <c r="A20" s="266">
        <v>24000</v>
      </c>
      <c r="B20" s="267" t="s">
        <v>185</v>
      </c>
      <c r="C20" s="268">
        <f>+'[1]Přehled podrobný'!C19+'[1]Přehled podrobný'!F19+'[1]Přehled podrobný'!I19</f>
        <v>0</v>
      </c>
      <c r="D20" s="269">
        <f>+'[1]Přehled podrobný'!D19+'[1]Přehled podrobný'!G19+'[1]Přehled podrobný'!J19</f>
        <v>0</v>
      </c>
      <c r="E20" s="270">
        <f t="shared" si="0"/>
        <v>0</v>
      </c>
      <c r="F20" s="271">
        <f>+'[1]Přehled podrobný'!L19+'[1]Přehled podrobný'!O19+'[1]Přehled podrobný'!R19</f>
        <v>0</v>
      </c>
      <c r="G20" s="272">
        <f>+'[1]Přehled podrobný'!M19+'[1]Přehled podrobný'!P19+'[1]Přehled podrobný'!S19</f>
        <v>35708.150819999995</v>
      </c>
      <c r="H20" s="273">
        <f t="shared" si="1"/>
        <v>35708.150819999995</v>
      </c>
      <c r="I20" s="274">
        <f t="shared" si="2"/>
        <v>0</v>
      </c>
      <c r="J20" s="275">
        <f t="shared" si="2"/>
        <v>35708.150819999995</v>
      </c>
      <c r="K20" s="276">
        <f t="shared" si="2"/>
        <v>35708.150819999995</v>
      </c>
    </row>
    <row r="21" spans="1:14" ht="15">
      <c r="A21" s="266">
        <v>25000</v>
      </c>
      <c r="B21" s="267" t="s">
        <v>124</v>
      </c>
      <c r="C21" s="268">
        <f>+'[1]Přehled podrobný'!C20+'[1]Přehled podrobný'!F20+'[1]Přehled podrobný'!I20</f>
        <v>0</v>
      </c>
      <c r="D21" s="269">
        <f>+'[1]Přehled podrobný'!D20+'[1]Přehled podrobný'!G20+'[1]Přehled podrobný'!J20</f>
        <v>0</v>
      </c>
      <c r="E21" s="270">
        <f t="shared" si="0"/>
        <v>0</v>
      </c>
      <c r="F21" s="271">
        <f>+'[1]Přehled podrobný'!L20+'[1]Přehled podrobný'!O20+'[1]Přehled podrobný'!R20</f>
        <v>3564.658</v>
      </c>
      <c r="G21" s="272">
        <f>+'[1]Přehled podrobný'!M20+'[1]Přehled podrobný'!P20+'[1]Přehled podrobný'!S20</f>
        <v>49697.94376</v>
      </c>
      <c r="H21" s="273">
        <f t="shared" si="1"/>
        <v>53262.601760000005</v>
      </c>
      <c r="I21" s="274">
        <f t="shared" si="2"/>
        <v>3564.658</v>
      </c>
      <c r="J21" s="275">
        <f t="shared" si="2"/>
        <v>49697.94376</v>
      </c>
      <c r="K21" s="276">
        <f t="shared" si="2"/>
        <v>53262.601760000005</v>
      </c>
      <c r="N21" s="247"/>
    </row>
    <row r="22" spans="1:14" ht="15">
      <c r="A22" s="266">
        <v>26000</v>
      </c>
      <c r="B22" s="267" t="s">
        <v>186</v>
      </c>
      <c r="C22" s="268">
        <f>+'[1]Přehled podrobný'!C21+'[1]Přehled podrobný'!F21+'[1]Přehled podrobný'!I21</f>
        <v>527.9065</v>
      </c>
      <c r="D22" s="269">
        <f>+'[1]Přehled podrobný'!D21+'[1]Přehled podrobný'!G21+'[1]Přehled podrobný'!J21</f>
        <v>3352.46321</v>
      </c>
      <c r="E22" s="270">
        <f t="shared" si="0"/>
        <v>3880.36971</v>
      </c>
      <c r="F22" s="271">
        <f>+'[1]Přehled podrobný'!L21+'[1]Přehled podrobný'!O21+'[1]Přehled podrobný'!R21</f>
        <v>540</v>
      </c>
      <c r="G22" s="272">
        <f>+'[1]Přehled podrobný'!M21+'[1]Přehled podrobný'!P21+'[1]Přehled podrobný'!S21</f>
        <v>74942.86933</v>
      </c>
      <c r="H22" s="273">
        <f t="shared" si="1"/>
        <v>75482.86933</v>
      </c>
      <c r="I22" s="274">
        <f t="shared" si="2"/>
        <v>1067.9065</v>
      </c>
      <c r="J22" s="275">
        <f t="shared" si="2"/>
        <v>78295.33254</v>
      </c>
      <c r="K22" s="276">
        <f t="shared" si="2"/>
        <v>79363.23904</v>
      </c>
      <c r="N22" s="247"/>
    </row>
    <row r="23" spans="1:14" ht="15">
      <c r="A23" s="266">
        <v>27000</v>
      </c>
      <c r="B23" s="267" t="s">
        <v>187</v>
      </c>
      <c r="C23" s="268">
        <f>+'[1]Přehled podrobný'!C22+'[1]Přehled podrobný'!F22+'[1]Přehled podrobný'!I22</f>
        <v>0</v>
      </c>
      <c r="D23" s="269">
        <f>+'[1]Přehled podrobný'!D22+'[1]Přehled podrobný'!G22+'[1]Přehled podrobný'!J22</f>
        <v>48.897059999999996</v>
      </c>
      <c r="E23" s="270">
        <f t="shared" si="0"/>
        <v>48.897059999999996</v>
      </c>
      <c r="F23" s="271">
        <f>+'[1]Přehled podrobný'!L22+'[1]Přehled podrobný'!O22+'[1]Přehled podrobný'!R22</f>
        <v>325</v>
      </c>
      <c r="G23" s="272">
        <f>+'[1]Přehled podrobný'!M22+'[1]Přehled podrobný'!P22+'[1]Přehled podrobný'!S22</f>
        <v>38152.40459</v>
      </c>
      <c r="H23" s="273">
        <f t="shared" si="1"/>
        <v>38477.40459</v>
      </c>
      <c r="I23" s="274">
        <f t="shared" si="2"/>
        <v>325</v>
      </c>
      <c r="J23" s="275">
        <f t="shared" si="2"/>
        <v>38201.30165</v>
      </c>
      <c r="K23" s="276">
        <f t="shared" si="2"/>
        <v>38526.30165</v>
      </c>
      <c r="N23" s="247"/>
    </row>
    <row r="24" spans="1:11" ht="15">
      <c r="A24" s="266">
        <v>28000</v>
      </c>
      <c r="B24" s="267" t="s">
        <v>188</v>
      </c>
      <c r="C24" s="268">
        <f>+'[1]Přehled podrobný'!C23+'[1]Přehled podrobný'!F23+'[1]Přehled podrobný'!I23</f>
        <v>0</v>
      </c>
      <c r="D24" s="269">
        <f>+'[1]Přehled podrobný'!D23+'[1]Přehled podrobný'!G23+'[1]Přehled podrobný'!J23</f>
        <v>0</v>
      </c>
      <c r="E24" s="270">
        <f t="shared" si="0"/>
        <v>0</v>
      </c>
      <c r="F24" s="271">
        <f>+'[1]Přehled podrobný'!L23+'[1]Přehled podrobný'!O23+'[1]Přehled podrobný'!R23</f>
        <v>4180.76325</v>
      </c>
      <c r="G24" s="272">
        <f>+'[1]Přehled podrobný'!M23+'[1]Přehled podrobný'!P23+'[1]Přehled podrobný'!S23</f>
        <v>29159.12799</v>
      </c>
      <c r="H24" s="273">
        <f t="shared" si="1"/>
        <v>33339.89124</v>
      </c>
      <c r="I24" s="274">
        <f t="shared" si="2"/>
        <v>4180.76325</v>
      </c>
      <c r="J24" s="275">
        <f t="shared" si="2"/>
        <v>29159.12799</v>
      </c>
      <c r="K24" s="276">
        <f t="shared" si="2"/>
        <v>33339.89124</v>
      </c>
    </row>
    <row r="25" spans="1:14" ht="15">
      <c r="A25" s="266">
        <v>31000</v>
      </c>
      <c r="B25" s="267" t="s">
        <v>189</v>
      </c>
      <c r="C25" s="268">
        <f>+'[1]Přehled podrobný'!C24+'[1]Přehled podrobný'!F24+'[1]Přehled podrobný'!I24</f>
        <v>0</v>
      </c>
      <c r="D25" s="269">
        <f>+'[1]Přehled podrobný'!D24+'[1]Přehled podrobný'!G24+'[1]Přehled podrobný'!J24</f>
        <v>1645.93975</v>
      </c>
      <c r="E25" s="270">
        <f t="shared" si="0"/>
        <v>1645.93975</v>
      </c>
      <c r="F25" s="271">
        <f>+'[1]Přehled podrobný'!L24+'[1]Přehled podrobný'!O24+'[1]Přehled podrobný'!R24</f>
        <v>0</v>
      </c>
      <c r="G25" s="272">
        <f>+'[1]Přehled podrobný'!M24+'[1]Přehled podrobný'!P24+'[1]Přehled podrobný'!S24</f>
        <v>2426.1207000000004</v>
      </c>
      <c r="H25" s="273">
        <f t="shared" si="1"/>
        <v>2426.1207000000004</v>
      </c>
      <c r="I25" s="274">
        <f t="shared" si="2"/>
        <v>0</v>
      </c>
      <c r="J25" s="275">
        <f t="shared" si="2"/>
        <v>4072.0604500000004</v>
      </c>
      <c r="K25" s="276">
        <f t="shared" si="2"/>
        <v>4072.0604500000004</v>
      </c>
      <c r="N25" s="247"/>
    </row>
    <row r="26" spans="1:14" ht="15">
      <c r="A26" s="266">
        <v>41000</v>
      </c>
      <c r="B26" s="267" t="s">
        <v>190</v>
      </c>
      <c r="C26" s="268">
        <f>+'[1]Přehled podrobný'!C25+'[1]Přehled podrobný'!F25+'[1]Přehled podrobný'!I25</f>
        <v>0</v>
      </c>
      <c r="D26" s="269">
        <f>+'[1]Přehled podrobný'!D25+'[1]Přehled podrobný'!G25+'[1]Přehled podrobný'!J25</f>
        <v>0</v>
      </c>
      <c r="E26" s="270">
        <f t="shared" si="0"/>
        <v>0</v>
      </c>
      <c r="F26" s="271">
        <f>+'[1]Přehled podrobný'!L25+'[1]Přehled podrobný'!O25+'[1]Přehled podrobný'!R25</f>
        <v>0</v>
      </c>
      <c r="G26" s="272">
        <f>+'[1]Přehled podrobný'!M25+'[1]Přehled podrobný'!P25+'[1]Přehled podrobný'!S25</f>
        <v>0</v>
      </c>
      <c r="H26" s="273">
        <f t="shared" si="1"/>
        <v>0</v>
      </c>
      <c r="I26" s="274">
        <f t="shared" si="2"/>
        <v>0</v>
      </c>
      <c r="J26" s="275">
        <f t="shared" si="2"/>
        <v>0</v>
      </c>
      <c r="K26" s="276">
        <f t="shared" si="2"/>
        <v>0</v>
      </c>
      <c r="N26" s="247"/>
    </row>
    <row r="27" spans="1:14" ht="15">
      <c r="A27" s="266">
        <v>43000</v>
      </c>
      <c r="B27" s="267" t="s">
        <v>191</v>
      </c>
      <c r="C27" s="268">
        <f>+'[1]Přehled podrobný'!C26+'[1]Přehled podrobný'!F26+'[1]Přehled podrobný'!I26</f>
        <v>86</v>
      </c>
      <c r="D27" s="269">
        <f>+'[1]Přehled podrobný'!D26+'[1]Přehled podrobný'!G26+'[1]Přehled podrobný'!J26</f>
        <v>2759.87</v>
      </c>
      <c r="E27" s="270">
        <f t="shared" si="0"/>
        <v>2845.87</v>
      </c>
      <c r="F27" s="271">
        <f>+'[1]Přehled podrobný'!L26+'[1]Přehled podrobný'!O26+'[1]Přehled podrobný'!R26</f>
        <v>0</v>
      </c>
      <c r="G27" s="272">
        <f>+'[1]Přehled podrobný'!M26+'[1]Přehled podrobný'!P26+'[1]Přehled podrobný'!S26</f>
        <v>42105.7857</v>
      </c>
      <c r="H27" s="273">
        <f t="shared" si="1"/>
        <v>42105.7857</v>
      </c>
      <c r="I27" s="274">
        <f t="shared" si="2"/>
        <v>86</v>
      </c>
      <c r="J27" s="275">
        <f t="shared" si="2"/>
        <v>44865.6557</v>
      </c>
      <c r="K27" s="276">
        <f t="shared" si="2"/>
        <v>44951.6557</v>
      </c>
      <c r="N27" s="247"/>
    </row>
    <row r="28" spans="1:14" ht="15">
      <c r="A28" s="266">
        <v>51000</v>
      </c>
      <c r="B28" s="267" t="s">
        <v>192</v>
      </c>
      <c r="C28" s="268">
        <f>+'[1]Přehled podrobný'!C27+'[1]Přehled podrobný'!F27+'[1]Přehled podrobný'!I27</f>
        <v>0</v>
      </c>
      <c r="D28" s="269">
        <f>+'[1]Přehled podrobný'!D27+'[1]Přehled podrobný'!G27+'[1]Přehled podrobný'!J27</f>
        <v>0</v>
      </c>
      <c r="E28" s="270">
        <f t="shared" si="0"/>
        <v>0</v>
      </c>
      <c r="F28" s="271">
        <f>+'[1]Přehled podrobný'!L27+'[1]Přehled podrobný'!O27+'[1]Přehled podrobný'!R27</f>
        <v>0</v>
      </c>
      <c r="G28" s="272">
        <f>+'[1]Přehled podrobný'!M27+'[1]Přehled podrobný'!P27+'[1]Přehled podrobný'!S27</f>
        <v>0</v>
      </c>
      <c r="H28" s="273">
        <f t="shared" si="1"/>
        <v>0</v>
      </c>
      <c r="I28" s="274">
        <f t="shared" si="2"/>
        <v>0</v>
      </c>
      <c r="J28" s="275">
        <f t="shared" si="2"/>
        <v>0</v>
      </c>
      <c r="K28" s="276">
        <f t="shared" si="2"/>
        <v>0</v>
      </c>
      <c r="N28" s="247"/>
    </row>
    <row r="29" spans="1:14" ht="15">
      <c r="A29" s="266">
        <v>52000</v>
      </c>
      <c r="B29" s="267" t="s">
        <v>193</v>
      </c>
      <c r="C29" s="268">
        <f>+'[1]Přehled podrobný'!C28+'[1]Přehled podrobný'!F28+'[1]Přehled podrobný'!I28</f>
        <v>0</v>
      </c>
      <c r="D29" s="269">
        <f>+'[1]Přehled podrobný'!D28+'[1]Přehled podrobný'!G28+'[1]Přehled podrobný'!J28</f>
        <v>0</v>
      </c>
      <c r="E29" s="270">
        <f t="shared" si="0"/>
        <v>0</v>
      </c>
      <c r="F29" s="271">
        <f>+'[1]Přehled podrobný'!L28+'[1]Přehled podrobný'!O28+'[1]Přehled podrobný'!R28</f>
        <v>0</v>
      </c>
      <c r="G29" s="272">
        <f>+'[1]Přehled podrobný'!M28+'[1]Přehled podrobný'!P28+'[1]Přehled podrobný'!S28</f>
        <v>0</v>
      </c>
      <c r="H29" s="273">
        <f t="shared" si="1"/>
        <v>0</v>
      </c>
      <c r="I29" s="274">
        <f t="shared" si="2"/>
        <v>0</v>
      </c>
      <c r="J29" s="275">
        <f t="shared" si="2"/>
        <v>0</v>
      </c>
      <c r="K29" s="276">
        <f t="shared" si="2"/>
        <v>0</v>
      </c>
      <c r="N29" s="247"/>
    </row>
    <row r="30" spans="1:14" ht="15">
      <c r="A30" s="266">
        <v>53000</v>
      </c>
      <c r="B30" s="267" t="s">
        <v>194</v>
      </c>
      <c r="C30" s="268">
        <f>+'[1]Přehled podrobný'!C29+'[1]Přehled podrobný'!F29+'[1]Přehled podrobný'!I29</f>
        <v>0</v>
      </c>
      <c r="D30" s="269">
        <f>+'[1]Přehled podrobný'!D29+'[1]Přehled podrobný'!G29+'[1]Přehled podrobný'!J29</f>
        <v>0</v>
      </c>
      <c r="E30" s="270">
        <f t="shared" si="0"/>
        <v>0</v>
      </c>
      <c r="F30" s="271">
        <f>+'[1]Přehled podrobný'!L29+'[1]Přehled podrobný'!O29+'[1]Přehled podrobný'!R29</f>
        <v>0</v>
      </c>
      <c r="G30" s="272">
        <f>+'[1]Přehled podrobný'!M29+'[1]Přehled podrobný'!P29+'[1]Přehled podrobný'!S29</f>
        <v>0</v>
      </c>
      <c r="H30" s="273">
        <f t="shared" si="1"/>
        <v>0</v>
      </c>
      <c r="I30" s="274">
        <f t="shared" si="2"/>
        <v>0</v>
      </c>
      <c r="J30" s="275">
        <f t="shared" si="2"/>
        <v>0</v>
      </c>
      <c r="K30" s="276">
        <f t="shared" si="2"/>
        <v>0</v>
      </c>
      <c r="N30" s="247"/>
    </row>
    <row r="31" spans="1:11" ht="15">
      <c r="A31" s="266">
        <v>54000</v>
      </c>
      <c r="B31" s="267" t="s">
        <v>195</v>
      </c>
      <c r="C31" s="268">
        <f>+'[1]Přehled podrobný'!C30+'[1]Přehled podrobný'!F30+'[1]Přehled podrobný'!I30</f>
        <v>0</v>
      </c>
      <c r="D31" s="269">
        <f>+'[1]Přehled podrobný'!D30+'[1]Přehled podrobný'!G30+'[1]Přehled podrobný'!J30</f>
        <v>0</v>
      </c>
      <c r="E31" s="270">
        <f t="shared" si="0"/>
        <v>0</v>
      </c>
      <c r="F31" s="271">
        <f>+'[1]Přehled podrobný'!L30+'[1]Přehled podrobný'!O30+'[1]Přehled podrobný'!R30</f>
        <v>0</v>
      </c>
      <c r="G31" s="272">
        <f>+'[1]Přehled podrobný'!M30+'[1]Přehled podrobný'!P30+'[1]Přehled podrobný'!S30</f>
        <v>7391.3417500000005</v>
      </c>
      <c r="H31" s="273">
        <f t="shared" si="1"/>
        <v>7391.3417500000005</v>
      </c>
      <c r="I31" s="274">
        <f t="shared" si="2"/>
        <v>0</v>
      </c>
      <c r="J31" s="275">
        <f t="shared" si="2"/>
        <v>7391.3417500000005</v>
      </c>
      <c r="K31" s="276">
        <f t="shared" si="2"/>
        <v>7391.3417500000005</v>
      </c>
    </row>
    <row r="32" spans="1:11" ht="15">
      <c r="A32" s="266">
        <v>55000</v>
      </c>
      <c r="B32" s="267" t="s">
        <v>196</v>
      </c>
      <c r="C32" s="268">
        <f>+'[1]Přehled podrobný'!C31+'[1]Přehled podrobný'!F31+'[1]Přehled podrobný'!I31</f>
        <v>0</v>
      </c>
      <c r="D32" s="269">
        <f>+'[1]Přehled podrobný'!D31+'[1]Přehled podrobný'!G31+'[1]Přehled podrobný'!J31</f>
        <v>0</v>
      </c>
      <c r="E32" s="270">
        <f t="shared" si="0"/>
        <v>0</v>
      </c>
      <c r="F32" s="271">
        <f>+'[1]Přehled podrobný'!L31+'[1]Přehled podrobný'!O31+'[1]Přehled podrobný'!R31</f>
        <v>0</v>
      </c>
      <c r="G32" s="272">
        <f>+'[1]Přehled podrobný'!M31+'[1]Přehled podrobný'!P31+'[1]Přehled podrobný'!S31</f>
        <v>8094.51601</v>
      </c>
      <c r="H32" s="273">
        <f t="shared" si="1"/>
        <v>8094.51601</v>
      </c>
      <c r="I32" s="274">
        <f t="shared" si="2"/>
        <v>0</v>
      </c>
      <c r="J32" s="275">
        <f t="shared" si="2"/>
        <v>8094.51601</v>
      </c>
      <c r="K32" s="276">
        <f t="shared" si="2"/>
        <v>8094.51601</v>
      </c>
    </row>
    <row r="33" spans="1:11" ht="15.75" thickBot="1">
      <c r="A33" s="277">
        <v>56000</v>
      </c>
      <c r="B33" s="278" t="s">
        <v>197</v>
      </c>
      <c r="C33" s="279">
        <f>+'[1]Přehled podrobný'!C32+'[1]Přehled podrobný'!F32+'[1]Přehled podrobný'!I32</f>
        <v>0</v>
      </c>
      <c r="D33" s="280">
        <f>+'[1]Přehled podrobný'!D32+'[1]Přehled podrobný'!G32+'[1]Přehled podrobný'!J32</f>
        <v>0</v>
      </c>
      <c r="E33" s="281">
        <f t="shared" si="0"/>
        <v>0</v>
      </c>
      <c r="F33" s="282">
        <f>+'[1]Přehled podrobný'!L32+'[1]Přehled podrobný'!O32+'[1]Přehled podrobný'!R32</f>
        <v>0</v>
      </c>
      <c r="G33" s="283">
        <f>+'[1]Přehled podrobný'!M32+'[1]Přehled podrobný'!P32+'[1]Přehled podrobný'!S32</f>
        <v>0</v>
      </c>
      <c r="H33" s="284">
        <f t="shared" si="1"/>
        <v>0</v>
      </c>
      <c r="I33" s="285">
        <f t="shared" si="2"/>
        <v>0</v>
      </c>
      <c r="J33" s="286">
        <f t="shared" si="2"/>
        <v>0</v>
      </c>
      <c r="K33" s="287">
        <f t="shared" si="2"/>
        <v>0</v>
      </c>
    </row>
    <row r="34" spans="1:11" ht="15">
      <c r="A34" s="255"/>
      <c r="B34" s="256" t="s">
        <v>198</v>
      </c>
      <c r="C34" s="268">
        <f>+'[1]Přehled podrobný'!C33+'[1]Přehled podrobný'!F33+'[1]Přehled podrobný'!I33</f>
        <v>0</v>
      </c>
      <c r="D34" s="258">
        <f>+'[1]Přehled podrobný'!D33+'[1]Přehled podrobný'!G33+'[1]Přehled podrobný'!J33</f>
        <v>0</v>
      </c>
      <c r="E34" s="259">
        <f t="shared" si="0"/>
        <v>0</v>
      </c>
      <c r="F34" s="271">
        <f>+'[1]Přehled podrobný'!L33+'[1]Přehled podrobný'!O33+'[1]Přehled podrobný'!R33</f>
        <v>0</v>
      </c>
      <c r="G34" s="272">
        <f>+'[1]Přehled podrobný'!M33+'[1]Přehled podrobný'!P33+'[1]Přehled podrobný'!S33</f>
        <v>0</v>
      </c>
      <c r="H34" s="273">
        <f t="shared" si="1"/>
        <v>0</v>
      </c>
      <c r="I34" s="274">
        <f t="shared" si="2"/>
        <v>0</v>
      </c>
      <c r="J34" s="275">
        <f t="shared" si="2"/>
        <v>0</v>
      </c>
      <c r="K34" s="276">
        <f t="shared" si="2"/>
        <v>0</v>
      </c>
    </row>
    <row r="35" spans="1:11" ht="15">
      <c r="A35" s="266"/>
      <c r="B35" s="267" t="s">
        <v>199</v>
      </c>
      <c r="C35" s="268">
        <f>+'[1]Přehled podrobný'!C34+'[1]Přehled podrobný'!F34+'[1]Přehled podrobný'!I34</f>
        <v>0</v>
      </c>
      <c r="D35" s="269">
        <f>+'[1]Přehled podrobný'!D34+'[1]Přehled podrobný'!G34+'[1]Přehled podrobný'!J34</f>
        <v>0</v>
      </c>
      <c r="E35" s="270">
        <f t="shared" si="0"/>
        <v>0</v>
      </c>
      <c r="F35" s="271">
        <f>+'[1]Přehled podrobný'!L34+'[1]Přehled podrobný'!O34+'[1]Přehled podrobný'!R34</f>
        <v>0</v>
      </c>
      <c r="G35" s="272">
        <f>+'[1]Přehled podrobný'!M34+'[1]Přehled podrobný'!P34+'[1]Přehled podrobný'!S34</f>
        <v>0</v>
      </c>
      <c r="H35" s="273">
        <f t="shared" si="1"/>
        <v>0</v>
      </c>
      <c r="I35" s="274">
        <f t="shared" si="2"/>
        <v>0</v>
      </c>
      <c r="J35" s="275">
        <f t="shared" si="2"/>
        <v>0</v>
      </c>
      <c r="K35" s="276">
        <f t="shared" si="2"/>
        <v>0</v>
      </c>
    </row>
    <row r="36" spans="1:11" ht="15">
      <c r="A36" s="266"/>
      <c r="B36" s="267" t="s">
        <v>200</v>
      </c>
      <c r="C36" s="268">
        <f>+'[1]Přehled podrobný'!C35+'[1]Přehled podrobný'!F35+'[1]Přehled podrobný'!I35</f>
        <v>0</v>
      </c>
      <c r="D36" s="269">
        <f>+'[1]Přehled podrobný'!D35+'[1]Přehled podrobný'!G35+'[1]Přehled podrobný'!J35</f>
        <v>8008.51857</v>
      </c>
      <c r="E36" s="270">
        <f t="shared" si="0"/>
        <v>8008.51857</v>
      </c>
      <c r="F36" s="271">
        <f>+'[1]Přehled podrobný'!L35+'[1]Přehled podrobný'!O35+'[1]Přehled podrobný'!R35</f>
        <v>738.3</v>
      </c>
      <c r="G36" s="272">
        <f>+'[1]Přehled podrobný'!M35+'[1]Přehled podrobný'!P35+'[1]Přehled podrobný'!S35</f>
        <v>15423.30359</v>
      </c>
      <c r="H36" s="273">
        <f t="shared" si="1"/>
        <v>16161.603589999999</v>
      </c>
      <c r="I36" s="274">
        <f t="shared" si="2"/>
        <v>738.3</v>
      </c>
      <c r="J36" s="275">
        <f t="shared" si="2"/>
        <v>23431.82216</v>
      </c>
      <c r="K36" s="276">
        <f t="shared" si="2"/>
        <v>24170.12216</v>
      </c>
    </row>
    <row r="37" spans="1:11" ht="15">
      <c r="A37" s="266"/>
      <c r="B37" s="267" t="s">
        <v>201</v>
      </c>
      <c r="C37" s="268">
        <f>+'[1]Přehled podrobný'!C36+'[1]Přehled podrobný'!F36+'[1]Přehled podrobný'!I36</f>
        <v>0</v>
      </c>
      <c r="D37" s="269">
        <f>+'[1]Přehled podrobný'!D36+'[1]Přehled podrobný'!G36+'[1]Přehled podrobný'!J36</f>
        <v>0</v>
      </c>
      <c r="E37" s="270">
        <f t="shared" si="0"/>
        <v>0</v>
      </c>
      <c r="F37" s="271">
        <f>+'[1]Přehled podrobný'!L36+'[1]Přehled podrobný'!O36+'[1]Přehled podrobný'!R36</f>
        <v>0</v>
      </c>
      <c r="G37" s="272">
        <f>+'[1]Přehled podrobný'!M36+'[1]Přehled podrobný'!P36+'[1]Přehled podrobný'!S36</f>
        <v>0</v>
      </c>
      <c r="H37" s="273">
        <f t="shared" si="1"/>
        <v>0</v>
      </c>
      <c r="I37" s="274">
        <f t="shared" si="2"/>
        <v>0</v>
      </c>
      <c r="J37" s="275">
        <f t="shared" si="2"/>
        <v>0</v>
      </c>
      <c r="K37" s="276">
        <f t="shared" si="2"/>
        <v>0</v>
      </c>
    </row>
    <row r="38" spans="1:11" ht="15.75" thickBot="1">
      <c r="A38" s="277"/>
      <c r="B38" s="278" t="s">
        <v>202</v>
      </c>
      <c r="C38" s="279">
        <f>+'[1]Přehled podrobný'!C37+'[1]Přehled podrobný'!F37+'[1]Přehled podrobný'!I37</f>
        <v>0</v>
      </c>
      <c r="D38" s="280">
        <f>+'[1]Přehled podrobný'!D37+'[1]Přehled podrobný'!G37+'[1]Přehled podrobný'!J37</f>
        <v>0</v>
      </c>
      <c r="E38" s="288">
        <f t="shared" si="0"/>
        <v>0</v>
      </c>
      <c r="F38" s="282">
        <f>+'[1]Přehled podrobný'!L37+'[1]Přehled podrobný'!O37+'[1]Přehled podrobný'!R37</f>
        <v>0</v>
      </c>
      <c r="G38" s="283">
        <f>+'[1]Přehled podrobný'!M37+'[1]Přehled podrobný'!P37+'[1]Přehled podrobný'!S37</f>
        <v>0</v>
      </c>
      <c r="H38" s="289">
        <f t="shared" si="1"/>
        <v>0</v>
      </c>
      <c r="I38" s="290">
        <f t="shared" si="2"/>
        <v>0</v>
      </c>
      <c r="J38" s="291">
        <f t="shared" si="2"/>
        <v>0</v>
      </c>
      <c r="K38" s="292">
        <f t="shared" si="2"/>
        <v>0</v>
      </c>
    </row>
    <row r="39" spans="1:11" ht="15.75" thickBot="1">
      <c r="A39" s="293"/>
      <c r="B39" s="294" t="s">
        <v>203</v>
      </c>
      <c r="C39" s="295">
        <f aca="true" t="shared" si="3" ref="C39:H39">SUM(C8:C38)</f>
        <v>1028.9065</v>
      </c>
      <c r="D39" s="296">
        <f t="shared" si="3"/>
        <v>119621.82376</v>
      </c>
      <c r="E39" s="297">
        <f t="shared" si="3"/>
        <v>120650.73026</v>
      </c>
      <c r="F39" s="298">
        <f t="shared" si="3"/>
        <v>30128.892519999998</v>
      </c>
      <c r="G39" s="299">
        <f t="shared" si="3"/>
        <v>952133.7755400002</v>
      </c>
      <c r="H39" s="300">
        <f t="shared" si="3"/>
        <v>982262.6680600002</v>
      </c>
      <c r="I39" s="301">
        <f>+C39+F39</f>
        <v>31157.79902</v>
      </c>
      <c r="J39" s="739">
        <f>+D39+G39</f>
        <v>1071755.5993000001</v>
      </c>
      <c r="K39" s="302">
        <f>+E39+H39</f>
        <v>1102913.3983200002</v>
      </c>
    </row>
  </sheetData>
  <sheetProtection/>
  <mergeCells count="9">
    <mergeCell ref="A7:B7"/>
    <mergeCell ref="A5:B5"/>
    <mergeCell ref="C5:E5"/>
    <mergeCell ref="F5:H5"/>
    <mergeCell ref="I5:K5"/>
    <mergeCell ref="A6:B6"/>
    <mergeCell ref="C6:E6"/>
    <mergeCell ref="F6:H6"/>
    <mergeCell ref="I6:K6"/>
  </mergeCells>
  <printOptions horizontalCentered="1"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zoomScalePageLayoutView="0" workbookViewId="0" topLeftCell="A1">
      <selection activeCell="K1" sqref="K1"/>
    </sheetView>
  </sheetViews>
  <sheetFormatPr defaultColWidth="9.140625" defaultRowHeight="15"/>
  <cols>
    <col min="2" max="2" width="24.57421875" style="0" customWidth="1"/>
    <col min="3" max="3" width="11.8515625" style="0" customWidth="1"/>
    <col min="4" max="4" width="10.8515625" style="0" customWidth="1"/>
    <col min="5" max="5" width="11.8515625" style="0" customWidth="1"/>
    <col min="6" max="8" width="10.8515625" style="0" customWidth="1"/>
    <col min="9" max="9" width="12.57421875" style="0" customWidth="1"/>
    <col min="10" max="10" width="10.8515625" style="0" customWidth="1"/>
    <col min="11" max="11" width="12.8515625" style="0" customWidth="1"/>
    <col min="12" max="12" width="13.8515625" style="0" customWidth="1"/>
  </cols>
  <sheetData>
    <row r="1" ht="18.75">
      <c r="K1" s="246" t="s">
        <v>372</v>
      </c>
    </row>
    <row r="2" ht="21">
      <c r="K2" s="583"/>
    </row>
    <row r="3" ht="18.75">
      <c r="A3" s="248" t="s">
        <v>324</v>
      </c>
    </row>
    <row r="4" ht="15.75" thickBot="1">
      <c r="K4" s="584" t="s">
        <v>164</v>
      </c>
    </row>
    <row r="5" spans="1:12" ht="15">
      <c r="A5" s="819" t="s">
        <v>165</v>
      </c>
      <c r="B5" s="820"/>
      <c r="C5" s="821" t="s">
        <v>325</v>
      </c>
      <c r="D5" s="822"/>
      <c r="E5" s="822"/>
      <c r="F5" s="823" t="s">
        <v>326</v>
      </c>
      <c r="G5" s="824"/>
      <c r="H5" s="825"/>
      <c r="I5" s="826" t="s">
        <v>327</v>
      </c>
      <c r="J5" s="824"/>
      <c r="K5" s="827"/>
      <c r="L5" s="585"/>
    </row>
    <row r="6" spans="1:11" s="586" customFormat="1" ht="15">
      <c r="A6" s="828" t="s">
        <v>169</v>
      </c>
      <c r="B6" s="829"/>
      <c r="C6" s="830" t="s">
        <v>328</v>
      </c>
      <c r="D6" s="831"/>
      <c r="E6" s="831"/>
      <c r="F6" s="832" t="s">
        <v>329</v>
      </c>
      <c r="G6" s="833"/>
      <c r="H6" s="834"/>
      <c r="I6" s="835"/>
      <c r="J6" s="833"/>
      <c r="K6" s="836"/>
    </row>
    <row r="7" spans="1:12" s="586" customFormat="1" ht="15.75" thickBot="1">
      <c r="A7" s="817" t="s">
        <v>330</v>
      </c>
      <c r="B7" s="818"/>
      <c r="C7" s="587" t="s">
        <v>137</v>
      </c>
      <c r="D7" s="588" t="s">
        <v>103</v>
      </c>
      <c r="E7" s="589" t="s">
        <v>173</v>
      </c>
      <c r="F7" s="587" t="s">
        <v>137</v>
      </c>
      <c r="G7" s="588" t="s">
        <v>103</v>
      </c>
      <c r="H7" s="590" t="s">
        <v>173</v>
      </c>
      <c r="I7" s="591" t="s">
        <v>137</v>
      </c>
      <c r="J7" s="588" t="s">
        <v>103</v>
      </c>
      <c r="K7" s="592" t="s">
        <v>173</v>
      </c>
      <c r="L7" s="593"/>
    </row>
    <row r="8" spans="1:11" ht="15" customHeight="1">
      <c r="A8" s="255">
        <v>11000</v>
      </c>
      <c r="B8" s="256" t="s">
        <v>174</v>
      </c>
      <c r="C8" s="594">
        <v>0</v>
      </c>
      <c r="D8" s="595">
        <v>0</v>
      </c>
      <c r="E8" s="596">
        <f>+C8+D8</f>
        <v>0</v>
      </c>
      <c r="F8" s="594">
        <v>0</v>
      </c>
      <c r="G8" s="595">
        <v>0</v>
      </c>
      <c r="H8" s="597">
        <f>+F8+G8</f>
        <v>0</v>
      </c>
      <c r="I8" s="598">
        <f>+C8+F8</f>
        <v>0</v>
      </c>
      <c r="J8" s="595">
        <f>+D8+G8</f>
        <v>0</v>
      </c>
      <c r="K8" s="599">
        <f>+I8+J8</f>
        <v>0</v>
      </c>
    </row>
    <row r="9" spans="1:11" ht="15" customHeight="1">
      <c r="A9" s="266">
        <v>12000</v>
      </c>
      <c r="B9" s="267" t="s">
        <v>175</v>
      </c>
      <c r="C9" s="600">
        <v>34000</v>
      </c>
      <c r="D9" s="601">
        <v>6000</v>
      </c>
      <c r="E9" s="602">
        <f aca="true" t="shared" si="0" ref="E9:E38">+C9+D9</f>
        <v>40000</v>
      </c>
      <c r="F9" s="600">
        <v>0</v>
      </c>
      <c r="G9" s="601">
        <v>0</v>
      </c>
      <c r="H9" s="603">
        <f aca="true" t="shared" si="1" ref="H9:H38">+F9+G9</f>
        <v>0</v>
      </c>
      <c r="I9" s="604">
        <f aca="true" t="shared" si="2" ref="I9:J38">+C9+F9</f>
        <v>34000</v>
      </c>
      <c r="J9" s="601">
        <f t="shared" si="2"/>
        <v>6000</v>
      </c>
      <c r="K9" s="605">
        <f aca="true" t="shared" si="3" ref="K9:K38">+I9+J9</f>
        <v>40000</v>
      </c>
    </row>
    <row r="10" spans="1:11" ht="15" customHeight="1">
      <c r="A10" s="266">
        <v>13000</v>
      </c>
      <c r="B10" s="267" t="s">
        <v>176</v>
      </c>
      <c r="C10" s="600">
        <v>0</v>
      </c>
      <c r="D10" s="601">
        <v>0</v>
      </c>
      <c r="E10" s="602">
        <f t="shared" si="0"/>
        <v>0</v>
      </c>
      <c r="F10" s="600">
        <v>0</v>
      </c>
      <c r="G10" s="601">
        <v>0</v>
      </c>
      <c r="H10" s="603">
        <f t="shared" si="1"/>
        <v>0</v>
      </c>
      <c r="I10" s="604">
        <f t="shared" si="2"/>
        <v>0</v>
      </c>
      <c r="J10" s="601">
        <f t="shared" si="2"/>
        <v>0</v>
      </c>
      <c r="K10" s="605">
        <f t="shared" si="3"/>
        <v>0</v>
      </c>
    </row>
    <row r="11" spans="1:11" ht="15" customHeight="1">
      <c r="A11" s="266">
        <v>14000</v>
      </c>
      <c r="B11" s="267" t="s">
        <v>110</v>
      </c>
      <c r="C11" s="600">
        <v>227771.57455000002</v>
      </c>
      <c r="D11" s="601">
        <v>11585.614</v>
      </c>
      <c r="E11" s="602">
        <f t="shared" si="0"/>
        <v>239357.18855000002</v>
      </c>
      <c r="F11" s="600">
        <v>0</v>
      </c>
      <c r="G11" s="601">
        <v>0</v>
      </c>
      <c r="H11" s="603">
        <f t="shared" si="1"/>
        <v>0</v>
      </c>
      <c r="I11" s="604">
        <f t="shared" si="2"/>
        <v>227771.57455000002</v>
      </c>
      <c r="J11" s="601">
        <f t="shared" si="2"/>
        <v>11585.614</v>
      </c>
      <c r="K11" s="605">
        <f t="shared" si="3"/>
        <v>239357.18855000002</v>
      </c>
    </row>
    <row r="12" spans="1:11" ht="15" customHeight="1">
      <c r="A12" s="266">
        <v>15000</v>
      </c>
      <c r="B12" s="267" t="s">
        <v>177</v>
      </c>
      <c r="C12" s="600">
        <v>247038.416</v>
      </c>
      <c r="D12" s="601">
        <v>35297.027</v>
      </c>
      <c r="E12" s="602">
        <f t="shared" si="0"/>
        <v>282335.44299999997</v>
      </c>
      <c r="F12" s="600">
        <v>0</v>
      </c>
      <c r="G12" s="601">
        <v>0</v>
      </c>
      <c r="H12" s="603">
        <f t="shared" si="1"/>
        <v>0</v>
      </c>
      <c r="I12" s="604">
        <f t="shared" si="2"/>
        <v>247038.416</v>
      </c>
      <c r="J12" s="601">
        <f t="shared" si="2"/>
        <v>35297.027</v>
      </c>
      <c r="K12" s="605">
        <f t="shared" si="3"/>
        <v>282335.44299999997</v>
      </c>
    </row>
    <row r="13" spans="1:11" ht="15" customHeight="1">
      <c r="A13" s="266">
        <v>16000</v>
      </c>
      <c r="B13" s="267" t="s">
        <v>178</v>
      </c>
      <c r="C13" s="600">
        <v>0</v>
      </c>
      <c r="D13" s="601">
        <v>0</v>
      </c>
      <c r="E13" s="602">
        <f t="shared" si="0"/>
        <v>0</v>
      </c>
      <c r="F13" s="600">
        <v>0</v>
      </c>
      <c r="G13" s="601">
        <v>0</v>
      </c>
      <c r="H13" s="603">
        <f t="shared" si="1"/>
        <v>0</v>
      </c>
      <c r="I13" s="604">
        <f t="shared" si="2"/>
        <v>0</v>
      </c>
      <c r="J13" s="601">
        <f t="shared" si="2"/>
        <v>0</v>
      </c>
      <c r="K13" s="605">
        <f t="shared" si="3"/>
        <v>0</v>
      </c>
    </row>
    <row r="14" spans="1:11" ht="15" customHeight="1">
      <c r="A14" s="266">
        <v>17000</v>
      </c>
      <c r="B14" s="267" t="s">
        <v>179</v>
      </c>
      <c r="C14" s="600">
        <v>0</v>
      </c>
      <c r="D14" s="601">
        <v>0</v>
      </c>
      <c r="E14" s="602">
        <f t="shared" si="0"/>
        <v>0</v>
      </c>
      <c r="F14" s="600">
        <v>0</v>
      </c>
      <c r="G14" s="601">
        <v>0</v>
      </c>
      <c r="H14" s="603">
        <f t="shared" si="1"/>
        <v>0</v>
      </c>
      <c r="I14" s="604">
        <f t="shared" si="2"/>
        <v>0</v>
      </c>
      <c r="J14" s="601">
        <f t="shared" si="2"/>
        <v>0</v>
      </c>
      <c r="K14" s="605">
        <f t="shared" si="3"/>
        <v>0</v>
      </c>
    </row>
    <row r="15" spans="1:11" ht="15" customHeight="1">
      <c r="A15" s="266">
        <v>18000</v>
      </c>
      <c r="B15" s="267" t="s">
        <v>180</v>
      </c>
      <c r="C15" s="600">
        <v>0</v>
      </c>
      <c r="D15" s="601">
        <v>0</v>
      </c>
      <c r="E15" s="602">
        <f t="shared" si="0"/>
        <v>0</v>
      </c>
      <c r="F15" s="600">
        <v>0</v>
      </c>
      <c r="G15" s="601">
        <v>0</v>
      </c>
      <c r="H15" s="603">
        <f t="shared" si="1"/>
        <v>0</v>
      </c>
      <c r="I15" s="604">
        <f t="shared" si="2"/>
        <v>0</v>
      </c>
      <c r="J15" s="601">
        <f t="shared" si="2"/>
        <v>0</v>
      </c>
      <c r="K15" s="605">
        <f t="shared" si="3"/>
        <v>0</v>
      </c>
    </row>
    <row r="16" spans="1:11" ht="15" customHeight="1">
      <c r="A16" s="266">
        <v>19000</v>
      </c>
      <c r="B16" s="267" t="s">
        <v>181</v>
      </c>
      <c r="C16" s="600">
        <v>0</v>
      </c>
      <c r="D16" s="601">
        <v>0</v>
      </c>
      <c r="E16" s="602">
        <f t="shared" si="0"/>
        <v>0</v>
      </c>
      <c r="F16" s="600">
        <v>0</v>
      </c>
      <c r="G16" s="601">
        <v>0</v>
      </c>
      <c r="H16" s="603">
        <f t="shared" si="1"/>
        <v>0</v>
      </c>
      <c r="I16" s="604">
        <f t="shared" si="2"/>
        <v>0</v>
      </c>
      <c r="J16" s="601">
        <f t="shared" si="2"/>
        <v>0</v>
      </c>
      <c r="K16" s="605">
        <f t="shared" si="3"/>
        <v>0</v>
      </c>
    </row>
    <row r="17" spans="1:11" ht="15" customHeight="1">
      <c r="A17" s="266">
        <v>21000</v>
      </c>
      <c r="B17" s="267" t="s">
        <v>182</v>
      </c>
      <c r="C17" s="600">
        <v>0</v>
      </c>
      <c r="D17" s="601">
        <v>0</v>
      </c>
      <c r="E17" s="602">
        <f t="shared" si="0"/>
        <v>0</v>
      </c>
      <c r="F17" s="600">
        <v>0</v>
      </c>
      <c r="G17" s="601">
        <v>0</v>
      </c>
      <c r="H17" s="603">
        <f t="shared" si="1"/>
        <v>0</v>
      </c>
      <c r="I17" s="604">
        <f t="shared" si="2"/>
        <v>0</v>
      </c>
      <c r="J17" s="601">
        <f t="shared" si="2"/>
        <v>0</v>
      </c>
      <c r="K17" s="605">
        <f t="shared" si="3"/>
        <v>0</v>
      </c>
    </row>
    <row r="18" spans="1:11" ht="15" customHeight="1">
      <c r="A18" s="266">
        <v>22000</v>
      </c>
      <c r="B18" s="267" t="s">
        <v>183</v>
      </c>
      <c r="C18" s="600">
        <v>0</v>
      </c>
      <c r="D18" s="601">
        <v>0</v>
      </c>
      <c r="E18" s="602">
        <f t="shared" si="0"/>
        <v>0</v>
      </c>
      <c r="F18" s="600">
        <v>0</v>
      </c>
      <c r="G18" s="601">
        <v>0</v>
      </c>
      <c r="H18" s="603">
        <f t="shared" si="1"/>
        <v>0</v>
      </c>
      <c r="I18" s="604">
        <f t="shared" si="2"/>
        <v>0</v>
      </c>
      <c r="J18" s="601">
        <f t="shared" si="2"/>
        <v>0</v>
      </c>
      <c r="K18" s="605">
        <f t="shared" si="3"/>
        <v>0</v>
      </c>
    </row>
    <row r="19" spans="1:11" ht="15" customHeight="1">
      <c r="A19" s="266">
        <v>23000</v>
      </c>
      <c r="B19" s="267" t="s">
        <v>184</v>
      </c>
      <c r="C19" s="600">
        <v>6608.559</v>
      </c>
      <c r="D19" s="601">
        <v>11310.624</v>
      </c>
      <c r="E19" s="602">
        <f t="shared" si="0"/>
        <v>17919.183</v>
      </c>
      <c r="F19" s="600">
        <v>0</v>
      </c>
      <c r="G19" s="601">
        <v>0</v>
      </c>
      <c r="H19" s="603">
        <f t="shared" si="1"/>
        <v>0</v>
      </c>
      <c r="I19" s="604">
        <f t="shared" si="2"/>
        <v>6608.559</v>
      </c>
      <c r="J19" s="601">
        <f t="shared" si="2"/>
        <v>11310.624</v>
      </c>
      <c r="K19" s="605">
        <f t="shared" si="3"/>
        <v>17919.183</v>
      </c>
    </row>
    <row r="20" spans="1:11" ht="15" customHeight="1">
      <c r="A20" s="266">
        <v>24000</v>
      </c>
      <c r="B20" s="267" t="s">
        <v>185</v>
      </c>
      <c r="C20" s="600">
        <v>61654.965</v>
      </c>
      <c r="D20" s="601">
        <v>7197.693</v>
      </c>
      <c r="E20" s="602">
        <f t="shared" si="0"/>
        <v>68852.658</v>
      </c>
      <c r="F20" s="600">
        <v>0</v>
      </c>
      <c r="G20" s="601">
        <v>0</v>
      </c>
      <c r="H20" s="603">
        <f t="shared" si="1"/>
        <v>0</v>
      </c>
      <c r="I20" s="604">
        <f t="shared" si="2"/>
        <v>61654.965</v>
      </c>
      <c r="J20" s="601">
        <f t="shared" si="2"/>
        <v>7197.693</v>
      </c>
      <c r="K20" s="605">
        <f t="shared" si="3"/>
        <v>68852.658</v>
      </c>
    </row>
    <row r="21" spans="1:11" ht="15" customHeight="1">
      <c r="A21" s="266">
        <v>25000</v>
      </c>
      <c r="B21" s="267" t="s">
        <v>124</v>
      </c>
      <c r="C21" s="600">
        <v>0</v>
      </c>
      <c r="D21" s="601">
        <v>0</v>
      </c>
      <c r="E21" s="602">
        <f t="shared" si="0"/>
        <v>0</v>
      </c>
      <c r="F21" s="600">
        <v>0</v>
      </c>
      <c r="G21" s="601">
        <v>0</v>
      </c>
      <c r="H21" s="603">
        <f t="shared" si="1"/>
        <v>0</v>
      </c>
      <c r="I21" s="604">
        <f t="shared" si="2"/>
        <v>0</v>
      </c>
      <c r="J21" s="601">
        <f t="shared" si="2"/>
        <v>0</v>
      </c>
      <c r="K21" s="605">
        <f t="shared" si="3"/>
        <v>0</v>
      </c>
    </row>
    <row r="22" spans="1:11" ht="15" customHeight="1">
      <c r="A22" s="266">
        <v>26000</v>
      </c>
      <c r="B22" s="267" t="s">
        <v>186</v>
      </c>
      <c r="C22" s="600">
        <v>247752.912</v>
      </c>
      <c r="D22" s="601">
        <v>26109.101</v>
      </c>
      <c r="E22" s="602">
        <f t="shared" si="0"/>
        <v>273862.01300000004</v>
      </c>
      <c r="F22" s="600">
        <v>83251.609</v>
      </c>
      <c r="G22" s="601">
        <v>1711.758</v>
      </c>
      <c r="H22" s="603">
        <f t="shared" si="1"/>
        <v>84963.367</v>
      </c>
      <c r="I22" s="604">
        <f t="shared" si="2"/>
        <v>331004.521</v>
      </c>
      <c r="J22" s="601">
        <f t="shared" si="2"/>
        <v>27820.859</v>
      </c>
      <c r="K22" s="605">
        <f t="shared" si="3"/>
        <v>358825.38</v>
      </c>
    </row>
    <row r="23" spans="1:11" ht="15" customHeight="1">
      <c r="A23" s="266">
        <v>27000</v>
      </c>
      <c r="B23" s="267" t="s">
        <v>187</v>
      </c>
      <c r="C23" s="600">
        <v>221194.161</v>
      </c>
      <c r="D23" s="601">
        <v>33488.126</v>
      </c>
      <c r="E23" s="602">
        <f t="shared" si="0"/>
        <v>254682.28699999998</v>
      </c>
      <c r="F23" s="600">
        <v>0</v>
      </c>
      <c r="G23" s="601">
        <v>0</v>
      </c>
      <c r="H23" s="603">
        <f t="shared" si="1"/>
        <v>0</v>
      </c>
      <c r="I23" s="604">
        <f t="shared" si="2"/>
        <v>221194.161</v>
      </c>
      <c r="J23" s="601">
        <f t="shared" si="2"/>
        <v>33488.126</v>
      </c>
      <c r="K23" s="605">
        <f t="shared" si="3"/>
        <v>254682.28699999998</v>
      </c>
    </row>
    <row r="24" spans="1:11" ht="15" customHeight="1">
      <c r="A24" s="266">
        <v>28000</v>
      </c>
      <c r="B24" s="267" t="s">
        <v>188</v>
      </c>
      <c r="C24" s="600">
        <v>0</v>
      </c>
      <c r="D24" s="601">
        <v>0</v>
      </c>
      <c r="E24" s="602">
        <f t="shared" si="0"/>
        <v>0</v>
      </c>
      <c r="F24" s="600">
        <v>0</v>
      </c>
      <c r="G24" s="601">
        <v>0</v>
      </c>
      <c r="H24" s="603">
        <f t="shared" si="1"/>
        <v>0</v>
      </c>
      <c r="I24" s="604">
        <f t="shared" si="2"/>
        <v>0</v>
      </c>
      <c r="J24" s="601">
        <f t="shared" si="2"/>
        <v>0</v>
      </c>
      <c r="K24" s="605">
        <f t="shared" si="3"/>
        <v>0</v>
      </c>
    </row>
    <row r="25" spans="1:11" ht="15" customHeight="1">
      <c r="A25" s="266">
        <v>31000</v>
      </c>
      <c r="B25" s="267" t="s">
        <v>189</v>
      </c>
      <c r="C25" s="600">
        <v>0</v>
      </c>
      <c r="D25" s="601">
        <v>0</v>
      </c>
      <c r="E25" s="602">
        <f t="shared" si="0"/>
        <v>0</v>
      </c>
      <c r="F25" s="600">
        <v>0</v>
      </c>
      <c r="G25" s="601">
        <v>0</v>
      </c>
      <c r="H25" s="603">
        <f t="shared" si="1"/>
        <v>0</v>
      </c>
      <c r="I25" s="604">
        <f t="shared" si="2"/>
        <v>0</v>
      </c>
      <c r="J25" s="601">
        <f t="shared" si="2"/>
        <v>0</v>
      </c>
      <c r="K25" s="605">
        <f t="shared" si="3"/>
        <v>0</v>
      </c>
    </row>
    <row r="26" spans="1:11" ht="15" customHeight="1">
      <c r="A26" s="266">
        <v>41000</v>
      </c>
      <c r="B26" s="267" t="s">
        <v>190</v>
      </c>
      <c r="C26" s="600">
        <v>0</v>
      </c>
      <c r="D26" s="601">
        <v>0</v>
      </c>
      <c r="E26" s="602">
        <f t="shared" si="0"/>
        <v>0</v>
      </c>
      <c r="F26" s="600">
        <v>0</v>
      </c>
      <c r="G26" s="601">
        <v>0</v>
      </c>
      <c r="H26" s="603">
        <f t="shared" si="1"/>
        <v>0</v>
      </c>
      <c r="I26" s="604">
        <f t="shared" si="2"/>
        <v>0</v>
      </c>
      <c r="J26" s="601">
        <f t="shared" si="2"/>
        <v>0</v>
      </c>
      <c r="K26" s="605">
        <f t="shared" si="3"/>
        <v>0</v>
      </c>
    </row>
    <row r="27" spans="1:11" ht="15" customHeight="1">
      <c r="A27" s="266">
        <v>43000</v>
      </c>
      <c r="B27" s="267" t="s">
        <v>191</v>
      </c>
      <c r="C27" s="600">
        <v>0</v>
      </c>
      <c r="D27" s="601">
        <v>0</v>
      </c>
      <c r="E27" s="602">
        <f t="shared" si="0"/>
        <v>0</v>
      </c>
      <c r="F27" s="600">
        <v>0</v>
      </c>
      <c r="G27" s="601">
        <v>0</v>
      </c>
      <c r="H27" s="603">
        <f t="shared" si="1"/>
        <v>0</v>
      </c>
      <c r="I27" s="604">
        <f t="shared" si="2"/>
        <v>0</v>
      </c>
      <c r="J27" s="601">
        <f t="shared" si="2"/>
        <v>0</v>
      </c>
      <c r="K27" s="605">
        <f t="shared" si="3"/>
        <v>0</v>
      </c>
    </row>
    <row r="28" spans="1:11" ht="15" customHeight="1">
      <c r="A28" s="266">
        <v>51000</v>
      </c>
      <c r="B28" s="267" t="s">
        <v>192</v>
      </c>
      <c r="C28" s="600">
        <v>0</v>
      </c>
      <c r="D28" s="601">
        <v>0</v>
      </c>
      <c r="E28" s="602">
        <f t="shared" si="0"/>
        <v>0</v>
      </c>
      <c r="F28" s="600">
        <v>0</v>
      </c>
      <c r="G28" s="601">
        <v>0</v>
      </c>
      <c r="H28" s="603">
        <f t="shared" si="1"/>
        <v>0</v>
      </c>
      <c r="I28" s="604">
        <f t="shared" si="2"/>
        <v>0</v>
      </c>
      <c r="J28" s="601">
        <f t="shared" si="2"/>
        <v>0</v>
      </c>
      <c r="K28" s="605">
        <f t="shared" si="3"/>
        <v>0</v>
      </c>
    </row>
    <row r="29" spans="1:11" ht="15" customHeight="1">
      <c r="A29" s="266">
        <v>52000</v>
      </c>
      <c r="B29" s="267" t="s">
        <v>193</v>
      </c>
      <c r="C29" s="600">
        <v>0</v>
      </c>
      <c r="D29" s="601">
        <v>0</v>
      </c>
      <c r="E29" s="602">
        <f t="shared" si="0"/>
        <v>0</v>
      </c>
      <c r="F29" s="600">
        <v>0</v>
      </c>
      <c r="G29" s="601">
        <v>0</v>
      </c>
      <c r="H29" s="603">
        <f t="shared" si="1"/>
        <v>0</v>
      </c>
      <c r="I29" s="604">
        <f t="shared" si="2"/>
        <v>0</v>
      </c>
      <c r="J29" s="601">
        <f t="shared" si="2"/>
        <v>0</v>
      </c>
      <c r="K29" s="605">
        <f t="shared" si="3"/>
        <v>0</v>
      </c>
    </row>
    <row r="30" spans="1:11" ht="15" customHeight="1">
      <c r="A30" s="266">
        <v>53000</v>
      </c>
      <c r="B30" s="267" t="s">
        <v>194</v>
      </c>
      <c r="C30" s="600">
        <v>0</v>
      </c>
      <c r="D30" s="601">
        <v>0</v>
      </c>
      <c r="E30" s="602">
        <f t="shared" si="0"/>
        <v>0</v>
      </c>
      <c r="F30" s="600">
        <v>0</v>
      </c>
      <c r="G30" s="601">
        <v>0</v>
      </c>
      <c r="H30" s="603">
        <f t="shared" si="1"/>
        <v>0</v>
      </c>
      <c r="I30" s="604">
        <f t="shared" si="2"/>
        <v>0</v>
      </c>
      <c r="J30" s="601">
        <f t="shared" si="2"/>
        <v>0</v>
      </c>
      <c r="K30" s="605">
        <f t="shared" si="3"/>
        <v>0</v>
      </c>
    </row>
    <row r="31" spans="1:11" ht="15" customHeight="1">
      <c r="A31" s="266">
        <v>54000</v>
      </c>
      <c r="B31" s="267" t="s">
        <v>195</v>
      </c>
      <c r="C31" s="600">
        <v>0</v>
      </c>
      <c r="D31" s="601">
        <v>0</v>
      </c>
      <c r="E31" s="602">
        <f t="shared" si="0"/>
        <v>0</v>
      </c>
      <c r="F31" s="600">
        <v>0</v>
      </c>
      <c r="G31" s="601">
        <v>0</v>
      </c>
      <c r="H31" s="603">
        <f t="shared" si="1"/>
        <v>0</v>
      </c>
      <c r="I31" s="604">
        <f t="shared" si="2"/>
        <v>0</v>
      </c>
      <c r="J31" s="601">
        <f t="shared" si="2"/>
        <v>0</v>
      </c>
      <c r="K31" s="605">
        <f t="shared" si="3"/>
        <v>0</v>
      </c>
    </row>
    <row r="32" spans="1:11" ht="15" customHeight="1">
      <c r="A32" s="266">
        <v>55000</v>
      </c>
      <c r="B32" s="267" t="s">
        <v>196</v>
      </c>
      <c r="C32" s="600">
        <v>0</v>
      </c>
      <c r="D32" s="601">
        <v>0</v>
      </c>
      <c r="E32" s="602">
        <f t="shared" si="0"/>
        <v>0</v>
      </c>
      <c r="F32" s="600">
        <v>0</v>
      </c>
      <c r="G32" s="601">
        <v>0</v>
      </c>
      <c r="H32" s="603">
        <f t="shared" si="1"/>
        <v>0</v>
      </c>
      <c r="I32" s="604">
        <f t="shared" si="2"/>
        <v>0</v>
      </c>
      <c r="J32" s="601">
        <f t="shared" si="2"/>
        <v>0</v>
      </c>
      <c r="K32" s="605">
        <f t="shared" si="3"/>
        <v>0</v>
      </c>
    </row>
    <row r="33" spans="1:11" ht="15" customHeight="1" thickBot="1">
      <c r="A33" s="277">
        <v>56000</v>
      </c>
      <c r="B33" s="278" t="s">
        <v>197</v>
      </c>
      <c r="C33" s="606">
        <v>0</v>
      </c>
      <c r="D33" s="607">
        <v>0</v>
      </c>
      <c r="E33" s="608">
        <f t="shared" si="0"/>
        <v>0</v>
      </c>
      <c r="F33" s="606">
        <v>0</v>
      </c>
      <c r="G33" s="607">
        <v>0</v>
      </c>
      <c r="H33" s="609">
        <f t="shared" si="1"/>
        <v>0</v>
      </c>
      <c r="I33" s="610">
        <f t="shared" si="2"/>
        <v>0</v>
      </c>
      <c r="J33" s="607">
        <f t="shared" si="2"/>
        <v>0</v>
      </c>
      <c r="K33" s="611">
        <f t="shared" si="3"/>
        <v>0</v>
      </c>
    </row>
    <row r="34" spans="1:11" ht="15" customHeight="1">
      <c r="A34" s="255"/>
      <c r="B34" s="256" t="s">
        <v>198</v>
      </c>
      <c r="C34" s="594">
        <v>0</v>
      </c>
      <c r="D34" s="595">
        <v>0</v>
      </c>
      <c r="E34" s="596">
        <f t="shared" si="0"/>
        <v>0</v>
      </c>
      <c r="F34" s="594">
        <v>0</v>
      </c>
      <c r="G34" s="595">
        <v>0</v>
      </c>
      <c r="H34" s="597">
        <f t="shared" si="1"/>
        <v>0</v>
      </c>
      <c r="I34" s="598">
        <f t="shared" si="2"/>
        <v>0</v>
      </c>
      <c r="J34" s="595">
        <f t="shared" si="2"/>
        <v>0</v>
      </c>
      <c r="K34" s="599">
        <f t="shared" si="3"/>
        <v>0</v>
      </c>
    </row>
    <row r="35" spans="1:11" ht="15" customHeight="1">
      <c r="A35" s="266"/>
      <c r="B35" s="267" t="s">
        <v>199</v>
      </c>
      <c r="C35" s="600">
        <v>0</v>
      </c>
      <c r="D35" s="601">
        <v>0</v>
      </c>
      <c r="E35" s="602">
        <f t="shared" si="0"/>
        <v>0</v>
      </c>
      <c r="F35" s="600">
        <v>0</v>
      </c>
      <c r="G35" s="601">
        <v>0</v>
      </c>
      <c r="H35" s="603">
        <f t="shared" si="1"/>
        <v>0</v>
      </c>
      <c r="I35" s="604">
        <f t="shared" si="2"/>
        <v>0</v>
      </c>
      <c r="J35" s="601">
        <f t="shared" si="2"/>
        <v>0</v>
      </c>
      <c r="K35" s="605">
        <f t="shared" si="3"/>
        <v>0</v>
      </c>
    </row>
    <row r="36" spans="1:11" ht="15" customHeight="1">
      <c r="A36" s="266"/>
      <c r="B36" s="267" t="s">
        <v>200</v>
      </c>
      <c r="C36" s="600">
        <v>0</v>
      </c>
      <c r="D36" s="601">
        <v>0</v>
      </c>
      <c r="E36" s="602">
        <f t="shared" si="0"/>
        <v>0</v>
      </c>
      <c r="F36" s="600">
        <v>0</v>
      </c>
      <c r="G36" s="601">
        <v>0</v>
      </c>
      <c r="H36" s="603">
        <f t="shared" si="1"/>
        <v>0</v>
      </c>
      <c r="I36" s="604">
        <f t="shared" si="2"/>
        <v>0</v>
      </c>
      <c r="J36" s="601">
        <f t="shared" si="2"/>
        <v>0</v>
      </c>
      <c r="K36" s="605">
        <f t="shared" si="3"/>
        <v>0</v>
      </c>
    </row>
    <row r="37" spans="1:11" ht="15" customHeight="1">
      <c r="A37" s="266"/>
      <c r="B37" s="267" t="s">
        <v>201</v>
      </c>
      <c r="C37" s="600">
        <v>0</v>
      </c>
      <c r="D37" s="601">
        <v>0</v>
      </c>
      <c r="E37" s="602">
        <f t="shared" si="0"/>
        <v>0</v>
      </c>
      <c r="F37" s="600">
        <v>0</v>
      </c>
      <c r="G37" s="601">
        <v>0</v>
      </c>
      <c r="H37" s="603">
        <f t="shared" si="1"/>
        <v>0</v>
      </c>
      <c r="I37" s="604">
        <f t="shared" si="2"/>
        <v>0</v>
      </c>
      <c r="J37" s="601">
        <f t="shared" si="2"/>
        <v>0</v>
      </c>
      <c r="K37" s="605">
        <f t="shared" si="3"/>
        <v>0</v>
      </c>
    </row>
    <row r="38" spans="1:11" ht="15" customHeight="1" thickBot="1">
      <c r="A38" s="277"/>
      <c r="B38" s="278" t="s">
        <v>202</v>
      </c>
      <c r="C38" s="606">
        <v>0</v>
      </c>
      <c r="D38" s="607">
        <v>0</v>
      </c>
      <c r="E38" s="608">
        <f t="shared" si="0"/>
        <v>0</v>
      </c>
      <c r="F38" s="606">
        <v>0</v>
      </c>
      <c r="G38" s="607">
        <v>0</v>
      </c>
      <c r="H38" s="609">
        <f t="shared" si="1"/>
        <v>0</v>
      </c>
      <c r="I38" s="610">
        <f t="shared" si="2"/>
        <v>0</v>
      </c>
      <c r="J38" s="607">
        <f t="shared" si="2"/>
        <v>0</v>
      </c>
      <c r="K38" s="611">
        <f t="shared" si="3"/>
        <v>0</v>
      </c>
    </row>
    <row r="39" spans="1:11" ht="15.75" thickBot="1">
      <c r="A39" s="612"/>
      <c r="B39" s="613" t="s">
        <v>203</v>
      </c>
      <c r="C39" s="614">
        <f aca="true" t="shared" si="4" ref="C39:K39">SUM(C8:C38)</f>
        <v>1046020.5875499999</v>
      </c>
      <c r="D39" s="615">
        <f t="shared" si="4"/>
        <v>130988.185</v>
      </c>
      <c r="E39" s="616">
        <f t="shared" si="4"/>
        <v>1177008.77255</v>
      </c>
      <c r="F39" s="614">
        <f t="shared" si="4"/>
        <v>83251.609</v>
      </c>
      <c r="G39" s="615">
        <f t="shared" si="4"/>
        <v>1711.758</v>
      </c>
      <c r="H39" s="617">
        <f t="shared" si="4"/>
        <v>84963.367</v>
      </c>
      <c r="I39" s="618">
        <f t="shared" si="4"/>
        <v>1129272.19655</v>
      </c>
      <c r="J39" s="615">
        <f t="shared" si="4"/>
        <v>132699.943</v>
      </c>
      <c r="K39" s="619">
        <f t="shared" si="4"/>
        <v>1261972.13955</v>
      </c>
    </row>
    <row r="42" ht="15">
      <c r="A42" s="620"/>
    </row>
    <row r="43" ht="15">
      <c r="A43" s="620"/>
    </row>
    <row r="46" ht="15">
      <c r="A46" s="620"/>
    </row>
    <row r="47" ht="15">
      <c r="A47" s="620"/>
    </row>
    <row r="50" ht="15">
      <c r="A50" s="620"/>
    </row>
    <row r="51" ht="15">
      <c r="A51" s="620"/>
    </row>
    <row r="54" ht="15">
      <c r="A54" s="620"/>
    </row>
    <row r="55" ht="15">
      <c r="A55" s="620"/>
    </row>
    <row r="58" ht="15">
      <c r="A58" s="620"/>
    </row>
    <row r="59" ht="15">
      <c r="A59" s="620"/>
    </row>
    <row r="62" ht="15">
      <c r="A62" s="620"/>
    </row>
    <row r="63" ht="15">
      <c r="A63" s="620"/>
    </row>
    <row r="66" ht="15">
      <c r="A66" s="620"/>
    </row>
    <row r="67" ht="15">
      <c r="A67" s="620"/>
    </row>
    <row r="70" ht="15">
      <c r="A70" s="620"/>
    </row>
    <row r="71" ht="15">
      <c r="A71" s="620"/>
    </row>
    <row r="74" ht="15">
      <c r="A74" s="620"/>
    </row>
    <row r="75" ht="15">
      <c r="A75" s="620"/>
    </row>
    <row r="78" ht="15">
      <c r="A78" s="620"/>
    </row>
    <row r="79" ht="15">
      <c r="A79" s="620"/>
    </row>
    <row r="82" ht="15">
      <c r="A82" s="620"/>
    </row>
    <row r="83" ht="15">
      <c r="A83" s="620"/>
    </row>
    <row r="86" ht="15">
      <c r="A86" s="620"/>
    </row>
    <row r="87" ht="15">
      <c r="A87" s="620"/>
    </row>
    <row r="90" ht="15">
      <c r="A90" s="620"/>
    </row>
    <row r="91" ht="15">
      <c r="A91" s="620"/>
    </row>
    <row r="94" ht="15">
      <c r="A94" s="620"/>
    </row>
    <row r="95" ht="15">
      <c r="A95" s="620"/>
    </row>
    <row r="98" ht="15">
      <c r="A98" s="620"/>
    </row>
    <row r="99" ht="15">
      <c r="A99" s="620"/>
    </row>
    <row r="102" ht="15">
      <c r="A102" s="620"/>
    </row>
    <row r="103" ht="15">
      <c r="A103" s="620"/>
    </row>
    <row r="106" ht="15">
      <c r="A106" s="620"/>
    </row>
    <row r="107" ht="15">
      <c r="A107" s="620"/>
    </row>
    <row r="110" ht="15">
      <c r="A110" s="620"/>
    </row>
    <row r="111" ht="15">
      <c r="A111" s="620"/>
    </row>
    <row r="114" ht="15">
      <c r="A114" s="620"/>
    </row>
    <row r="115" ht="15">
      <c r="A115" s="620"/>
    </row>
    <row r="118" ht="15">
      <c r="A118" s="620"/>
    </row>
    <row r="119" ht="15">
      <c r="A119" s="620"/>
    </row>
    <row r="122" ht="15">
      <c r="A122" s="620"/>
    </row>
    <row r="123" ht="15">
      <c r="A123" s="620"/>
    </row>
    <row r="126" ht="15">
      <c r="A126" s="620"/>
    </row>
    <row r="127" ht="15">
      <c r="A127" s="620"/>
    </row>
    <row r="130" ht="15">
      <c r="A130" s="620"/>
    </row>
    <row r="131" ht="15">
      <c r="A131" s="620"/>
    </row>
    <row r="134" ht="15">
      <c r="A134" s="620"/>
    </row>
    <row r="135" ht="15">
      <c r="A135" s="620"/>
    </row>
    <row r="138" ht="15">
      <c r="A138" s="620"/>
    </row>
    <row r="139" ht="15">
      <c r="A139" s="620"/>
    </row>
    <row r="142" ht="15">
      <c r="A142" s="620"/>
    </row>
    <row r="143" ht="15">
      <c r="A143" s="620"/>
    </row>
    <row r="146" ht="15">
      <c r="A146" s="620"/>
    </row>
    <row r="147" ht="15">
      <c r="A147" s="620"/>
    </row>
  </sheetData>
  <sheetProtection/>
  <mergeCells count="9">
    <mergeCell ref="A7:B7"/>
    <mergeCell ref="A5:B5"/>
    <mergeCell ref="C5:E5"/>
    <mergeCell ref="F5:H5"/>
    <mergeCell ref="I5:K5"/>
    <mergeCell ref="A6:B6"/>
    <mergeCell ref="C6:E6"/>
    <mergeCell ref="F6:H6"/>
    <mergeCell ref="I6:K6"/>
  </mergeCells>
  <printOptions horizontalCentered="1"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EI857"/>
  <sheetViews>
    <sheetView view="pageBreakPreview" zoomScaleNormal="110" zoomScaleSheetLayoutView="100" workbookViewId="0" topLeftCell="X1">
      <selection activeCell="D28" sqref="D28"/>
    </sheetView>
  </sheetViews>
  <sheetFormatPr defaultColWidth="9.140625" defaultRowHeight="15"/>
  <cols>
    <col min="1" max="1" width="9.140625" style="126" customWidth="1"/>
    <col min="2" max="2" width="18.7109375" style="126" customWidth="1"/>
    <col min="3" max="4" width="15.421875" style="351" customWidth="1"/>
    <col min="5" max="5" width="11.140625" style="351" customWidth="1"/>
    <col min="6" max="7" width="12.7109375" style="351" customWidth="1"/>
    <col min="8" max="8" width="11.57421875" style="351" customWidth="1"/>
    <col min="9" max="9" width="12.140625" style="351" customWidth="1"/>
    <col min="10" max="10" width="12.7109375" style="351" customWidth="1"/>
    <col min="11" max="17" width="11.57421875" style="351" customWidth="1"/>
    <col min="18" max="19" width="12.421875" style="351" customWidth="1"/>
    <col min="20" max="20" width="13.421875" style="351" customWidth="1"/>
    <col min="21" max="21" width="14.00390625" style="351" customWidth="1"/>
    <col min="22" max="32" width="11.57421875" style="351" customWidth="1"/>
    <col min="33" max="33" width="12.421875" style="351" customWidth="1"/>
    <col min="34" max="34" width="12.28125" style="351" customWidth="1"/>
    <col min="35" max="35" width="11.57421875" style="351" customWidth="1"/>
    <col min="36" max="36" width="12.421875" style="351" customWidth="1"/>
    <col min="37" max="37" width="12.28125" style="351" customWidth="1"/>
    <col min="38" max="44" width="11.57421875" style="351" customWidth="1"/>
    <col min="45" max="45" width="12.8515625" style="351" customWidth="1"/>
    <col min="46" max="46" width="12.28125" style="351" customWidth="1"/>
    <col min="47" max="47" width="11.57421875" style="351" customWidth="1"/>
    <col min="48" max="48" width="14.140625" style="351" customWidth="1"/>
    <col min="49" max="49" width="13.57421875" style="351" customWidth="1"/>
    <col min="50" max="50" width="11.57421875" style="351" customWidth="1"/>
    <col min="51" max="51" width="13.7109375" style="351" customWidth="1"/>
    <col min="52" max="52" width="13.57421875" style="351" customWidth="1"/>
    <col min="53" max="53" width="11.57421875" style="351" customWidth="1"/>
    <col min="54" max="54" width="13.28125" style="351" customWidth="1"/>
    <col min="55" max="55" width="14.421875" style="351" customWidth="1"/>
    <col min="56" max="65" width="11.57421875" style="351" customWidth="1"/>
    <col min="66" max="66" width="14.140625" style="351" customWidth="1"/>
    <col min="67" max="67" width="13.57421875" style="351" customWidth="1"/>
    <col min="68" max="68" width="11.57421875" style="351" customWidth="1"/>
    <col min="69" max="69" width="12.140625" style="351" customWidth="1"/>
    <col min="70" max="70" width="12.8515625" style="351" customWidth="1"/>
    <col min="71" max="71" width="11.57421875" style="351" customWidth="1"/>
    <col min="72" max="72" width="13.00390625" style="351" customWidth="1"/>
    <col min="73" max="73" width="12.8515625" style="351" customWidth="1"/>
    <col min="74" max="77" width="11.57421875" style="351" customWidth="1"/>
    <col min="78" max="78" width="14.57421875" style="351" customWidth="1"/>
    <col min="79" max="79" width="14.00390625" style="351" customWidth="1"/>
    <col min="80" max="80" width="11.57421875" style="351" customWidth="1"/>
    <col min="81" max="81" width="15.00390625" style="358" customWidth="1"/>
    <col min="82" max="84" width="9.140625" style="126" customWidth="1"/>
    <col min="85" max="85" width="12.7109375" style="126" bestFit="1" customWidth="1"/>
    <col min="86" max="16384" width="9.140625" style="126" customWidth="1"/>
  </cols>
  <sheetData>
    <row r="1" spans="1:85" ht="18" customHeight="1">
      <c r="A1" s="662"/>
      <c r="B1" s="695" t="s">
        <v>204</v>
      </c>
      <c r="C1" s="837" t="s">
        <v>205</v>
      </c>
      <c r="D1" s="838"/>
      <c r="E1" s="839"/>
      <c r="F1" s="840" t="s">
        <v>206</v>
      </c>
      <c r="G1" s="838"/>
      <c r="H1" s="839"/>
      <c r="I1" s="841" t="s">
        <v>207</v>
      </c>
      <c r="J1" s="842"/>
      <c r="K1" s="843"/>
      <c r="L1" s="841" t="s">
        <v>208</v>
      </c>
      <c r="M1" s="842"/>
      <c r="N1" s="843"/>
      <c r="O1" s="844" t="s">
        <v>209</v>
      </c>
      <c r="P1" s="845"/>
      <c r="Q1" s="845"/>
      <c r="R1" s="846" t="s">
        <v>210</v>
      </c>
      <c r="S1" s="846"/>
      <c r="T1" s="847"/>
      <c r="U1" s="851" t="s">
        <v>211</v>
      </c>
      <c r="V1" s="846"/>
      <c r="W1" s="847"/>
      <c r="X1" s="851" t="s">
        <v>212</v>
      </c>
      <c r="Y1" s="846"/>
      <c r="Z1" s="847"/>
      <c r="AA1" s="851" t="s">
        <v>213</v>
      </c>
      <c r="AB1" s="846"/>
      <c r="AC1" s="847"/>
      <c r="AD1" s="303" t="s">
        <v>214</v>
      </c>
      <c r="AE1" s="304"/>
      <c r="AF1" s="303"/>
      <c r="AG1" s="851" t="s">
        <v>215</v>
      </c>
      <c r="AH1" s="846"/>
      <c r="AI1" s="847"/>
      <c r="AJ1" s="304" t="s">
        <v>216</v>
      </c>
      <c r="AK1" s="304"/>
      <c r="AL1" s="303"/>
      <c r="AM1" s="851" t="s">
        <v>217</v>
      </c>
      <c r="AN1" s="846"/>
      <c r="AO1" s="847"/>
      <c r="AP1" s="851" t="s">
        <v>218</v>
      </c>
      <c r="AQ1" s="846"/>
      <c r="AR1" s="846"/>
      <c r="AS1" s="862" t="s">
        <v>219</v>
      </c>
      <c r="AT1" s="862"/>
      <c r="AU1" s="862"/>
      <c r="AV1" s="838" t="s">
        <v>220</v>
      </c>
      <c r="AW1" s="838"/>
      <c r="AX1" s="839"/>
      <c r="AY1" s="863" t="s">
        <v>221</v>
      </c>
      <c r="AZ1" s="864"/>
      <c r="BA1" s="865"/>
      <c r="BB1" s="866" t="s">
        <v>222</v>
      </c>
      <c r="BC1" s="867"/>
      <c r="BD1" s="868"/>
      <c r="BE1" s="848" t="s">
        <v>223</v>
      </c>
      <c r="BF1" s="849"/>
      <c r="BG1" s="850"/>
      <c r="BH1" s="848" t="s">
        <v>224</v>
      </c>
      <c r="BI1" s="849"/>
      <c r="BJ1" s="850"/>
      <c r="BK1" s="848" t="s">
        <v>225</v>
      </c>
      <c r="BL1" s="849"/>
      <c r="BM1" s="849"/>
      <c r="BN1" s="305" t="s">
        <v>226</v>
      </c>
      <c r="BO1" s="305"/>
      <c r="BP1" s="306"/>
      <c r="BQ1" s="852" t="s">
        <v>227</v>
      </c>
      <c r="BR1" s="853"/>
      <c r="BS1" s="854"/>
      <c r="BT1" s="855" t="s">
        <v>228</v>
      </c>
      <c r="BU1" s="856"/>
      <c r="BV1" s="857"/>
      <c r="BW1" s="858" t="s">
        <v>229</v>
      </c>
      <c r="BX1" s="859"/>
      <c r="BY1" s="860"/>
      <c r="BZ1" s="840" t="s">
        <v>230</v>
      </c>
      <c r="CA1" s="838"/>
      <c r="CB1" s="861"/>
      <c r="CC1" s="307"/>
      <c r="CD1" s="127"/>
      <c r="CE1" s="127"/>
      <c r="CF1" s="127"/>
      <c r="CG1" s="127"/>
    </row>
    <row r="2" spans="1:85" ht="18" customHeight="1">
      <c r="A2" s="663"/>
      <c r="B2" s="696" t="s">
        <v>231</v>
      </c>
      <c r="C2" s="308" t="s">
        <v>232</v>
      </c>
      <c r="D2" s="309" t="s">
        <v>233</v>
      </c>
      <c r="E2" s="310" t="s">
        <v>234</v>
      </c>
      <c r="F2" s="308" t="s">
        <v>232</v>
      </c>
      <c r="G2" s="309" t="s">
        <v>233</v>
      </c>
      <c r="H2" s="310" t="s">
        <v>234</v>
      </c>
      <c r="I2" s="308" t="s">
        <v>232</v>
      </c>
      <c r="J2" s="309" t="s">
        <v>233</v>
      </c>
      <c r="K2" s="310" t="s">
        <v>234</v>
      </c>
      <c r="L2" s="308" t="s">
        <v>232</v>
      </c>
      <c r="M2" s="309" t="s">
        <v>233</v>
      </c>
      <c r="N2" s="310" t="s">
        <v>234</v>
      </c>
      <c r="O2" s="308" t="s">
        <v>232</v>
      </c>
      <c r="P2" s="309" t="s">
        <v>233</v>
      </c>
      <c r="Q2" s="310" t="s">
        <v>234</v>
      </c>
      <c r="R2" s="308" t="s">
        <v>232</v>
      </c>
      <c r="S2" s="309" t="s">
        <v>233</v>
      </c>
      <c r="T2" s="310" t="s">
        <v>234</v>
      </c>
      <c r="U2" s="308" t="s">
        <v>232</v>
      </c>
      <c r="V2" s="309" t="s">
        <v>233</v>
      </c>
      <c r="W2" s="310" t="s">
        <v>234</v>
      </c>
      <c r="X2" s="308" t="s">
        <v>232</v>
      </c>
      <c r="Y2" s="309" t="s">
        <v>233</v>
      </c>
      <c r="Z2" s="310" t="s">
        <v>234</v>
      </c>
      <c r="AA2" s="308" t="s">
        <v>232</v>
      </c>
      <c r="AB2" s="309" t="s">
        <v>233</v>
      </c>
      <c r="AC2" s="310" t="s">
        <v>234</v>
      </c>
      <c r="AD2" s="308" t="s">
        <v>232</v>
      </c>
      <c r="AE2" s="309" t="s">
        <v>233</v>
      </c>
      <c r="AF2" s="310" t="s">
        <v>234</v>
      </c>
      <c r="AG2" s="308" t="s">
        <v>232</v>
      </c>
      <c r="AH2" s="309" t="s">
        <v>233</v>
      </c>
      <c r="AI2" s="310" t="s">
        <v>234</v>
      </c>
      <c r="AJ2" s="308" t="s">
        <v>232</v>
      </c>
      <c r="AK2" s="309" t="s">
        <v>233</v>
      </c>
      <c r="AL2" s="310" t="s">
        <v>234</v>
      </c>
      <c r="AM2" s="308" t="s">
        <v>232</v>
      </c>
      <c r="AN2" s="309" t="s">
        <v>233</v>
      </c>
      <c r="AO2" s="310" t="s">
        <v>234</v>
      </c>
      <c r="AP2" s="308" t="s">
        <v>232</v>
      </c>
      <c r="AQ2" s="309" t="s">
        <v>233</v>
      </c>
      <c r="AR2" s="310" t="s">
        <v>234</v>
      </c>
      <c r="AS2" s="308" t="s">
        <v>232</v>
      </c>
      <c r="AT2" s="309" t="s">
        <v>233</v>
      </c>
      <c r="AU2" s="310" t="s">
        <v>234</v>
      </c>
      <c r="AV2" s="308" t="s">
        <v>232</v>
      </c>
      <c r="AW2" s="309" t="s">
        <v>233</v>
      </c>
      <c r="AX2" s="310" t="s">
        <v>234</v>
      </c>
      <c r="AY2" s="308" t="s">
        <v>232</v>
      </c>
      <c r="AZ2" s="309" t="s">
        <v>233</v>
      </c>
      <c r="BA2" s="310" t="s">
        <v>234</v>
      </c>
      <c r="BB2" s="308" t="s">
        <v>232</v>
      </c>
      <c r="BC2" s="309" t="s">
        <v>233</v>
      </c>
      <c r="BD2" s="310" t="s">
        <v>234</v>
      </c>
      <c r="BE2" s="308" t="s">
        <v>232</v>
      </c>
      <c r="BF2" s="309" t="s">
        <v>233</v>
      </c>
      <c r="BG2" s="310" t="s">
        <v>234</v>
      </c>
      <c r="BH2" s="308" t="s">
        <v>232</v>
      </c>
      <c r="BI2" s="309" t="s">
        <v>233</v>
      </c>
      <c r="BJ2" s="310" t="s">
        <v>234</v>
      </c>
      <c r="BK2" s="308" t="s">
        <v>232</v>
      </c>
      <c r="BL2" s="309" t="s">
        <v>233</v>
      </c>
      <c r="BM2" s="310" t="s">
        <v>234</v>
      </c>
      <c r="BN2" s="308" t="s">
        <v>232</v>
      </c>
      <c r="BO2" s="309" t="s">
        <v>233</v>
      </c>
      <c r="BP2" s="310" t="s">
        <v>234</v>
      </c>
      <c r="BQ2" s="308" t="s">
        <v>232</v>
      </c>
      <c r="BR2" s="309" t="s">
        <v>233</v>
      </c>
      <c r="BS2" s="310" t="s">
        <v>234</v>
      </c>
      <c r="BT2" s="308" t="s">
        <v>232</v>
      </c>
      <c r="BU2" s="309" t="s">
        <v>233</v>
      </c>
      <c r="BV2" s="310" t="s">
        <v>234</v>
      </c>
      <c r="BW2" s="308" t="s">
        <v>232</v>
      </c>
      <c r="BX2" s="309" t="s">
        <v>233</v>
      </c>
      <c r="BY2" s="310" t="s">
        <v>234</v>
      </c>
      <c r="BZ2" s="308" t="s">
        <v>232</v>
      </c>
      <c r="CA2" s="309" t="s">
        <v>233</v>
      </c>
      <c r="CB2" s="310" t="s">
        <v>234</v>
      </c>
      <c r="CC2" s="311"/>
      <c r="CD2" s="127"/>
      <c r="CE2" s="127"/>
      <c r="CF2" s="127"/>
      <c r="CG2" s="127"/>
    </row>
    <row r="3" spans="1:91" s="127" customFormat="1" ht="18" customHeight="1" thickBot="1">
      <c r="A3" s="663"/>
      <c r="B3" s="697" t="s">
        <v>94</v>
      </c>
      <c r="C3" s="312" t="s">
        <v>235</v>
      </c>
      <c r="D3" s="313" t="s">
        <v>235</v>
      </c>
      <c r="E3" s="314" t="s">
        <v>236</v>
      </c>
      <c r="F3" s="312" t="s">
        <v>235</v>
      </c>
      <c r="G3" s="313" t="s">
        <v>235</v>
      </c>
      <c r="H3" s="314" t="s">
        <v>236</v>
      </c>
      <c r="I3" s="312" t="s">
        <v>235</v>
      </c>
      <c r="J3" s="313" t="s">
        <v>235</v>
      </c>
      <c r="K3" s="314" t="s">
        <v>236</v>
      </c>
      <c r="L3" s="312" t="s">
        <v>235</v>
      </c>
      <c r="M3" s="313" t="s">
        <v>235</v>
      </c>
      <c r="N3" s="314" t="s">
        <v>236</v>
      </c>
      <c r="O3" s="312" t="s">
        <v>235</v>
      </c>
      <c r="P3" s="313" t="s">
        <v>235</v>
      </c>
      <c r="Q3" s="314" t="s">
        <v>236</v>
      </c>
      <c r="R3" s="312" t="s">
        <v>235</v>
      </c>
      <c r="S3" s="313" t="s">
        <v>235</v>
      </c>
      <c r="T3" s="314" t="s">
        <v>236</v>
      </c>
      <c r="U3" s="312" t="s">
        <v>235</v>
      </c>
      <c r="V3" s="313" t="s">
        <v>235</v>
      </c>
      <c r="W3" s="314" t="s">
        <v>236</v>
      </c>
      <c r="X3" s="312" t="s">
        <v>235</v>
      </c>
      <c r="Y3" s="313" t="s">
        <v>235</v>
      </c>
      <c r="Z3" s="314" t="s">
        <v>236</v>
      </c>
      <c r="AA3" s="312" t="s">
        <v>235</v>
      </c>
      <c r="AB3" s="313" t="s">
        <v>235</v>
      </c>
      <c r="AC3" s="314" t="s">
        <v>236</v>
      </c>
      <c r="AD3" s="312" t="s">
        <v>235</v>
      </c>
      <c r="AE3" s="313" t="s">
        <v>235</v>
      </c>
      <c r="AF3" s="314" t="s">
        <v>236</v>
      </c>
      <c r="AG3" s="312" t="s">
        <v>235</v>
      </c>
      <c r="AH3" s="313" t="s">
        <v>235</v>
      </c>
      <c r="AI3" s="314" t="s">
        <v>236</v>
      </c>
      <c r="AJ3" s="312" t="s">
        <v>235</v>
      </c>
      <c r="AK3" s="313" t="s">
        <v>235</v>
      </c>
      <c r="AL3" s="314" t="s">
        <v>236</v>
      </c>
      <c r="AM3" s="312" t="s">
        <v>235</v>
      </c>
      <c r="AN3" s="313" t="s">
        <v>235</v>
      </c>
      <c r="AO3" s="314" t="s">
        <v>236</v>
      </c>
      <c r="AP3" s="312" t="s">
        <v>235</v>
      </c>
      <c r="AQ3" s="313" t="s">
        <v>235</v>
      </c>
      <c r="AR3" s="314" t="s">
        <v>236</v>
      </c>
      <c r="AS3" s="312" t="s">
        <v>235</v>
      </c>
      <c r="AT3" s="313" t="s">
        <v>235</v>
      </c>
      <c r="AU3" s="314" t="s">
        <v>236</v>
      </c>
      <c r="AV3" s="312" t="s">
        <v>235</v>
      </c>
      <c r="AW3" s="313" t="s">
        <v>235</v>
      </c>
      <c r="AX3" s="314" t="s">
        <v>236</v>
      </c>
      <c r="AY3" s="312" t="s">
        <v>235</v>
      </c>
      <c r="AZ3" s="313" t="s">
        <v>235</v>
      </c>
      <c r="BA3" s="314" t="s">
        <v>236</v>
      </c>
      <c r="BB3" s="312" t="s">
        <v>235</v>
      </c>
      <c r="BC3" s="313" t="s">
        <v>235</v>
      </c>
      <c r="BD3" s="314" t="s">
        <v>236</v>
      </c>
      <c r="BE3" s="312" t="s">
        <v>235</v>
      </c>
      <c r="BF3" s="313" t="s">
        <v>235</v>
      </c>
      <c r="BG3" s="314" t="s">
        <v>236</v>
      </c>
      <c r="BH3" s="312" t="s">
        <v>235</v>
      </c>
      <c r="BI3" s="313" t="s">
        <v>235</v>
      </c>
      <c r="BJ3" s="314" t="s">
        <v>236</v>
      </c>
      <c r="BK3" s="312" t="s">
        <v>235</v>
      </c>
      <c r="BL3" s="313" t="s">
        <v>235</v>
      </c>
      <c r="BM3" s="314" t="s">
        <v>236</v>
      </c>
      <c r="BN3" s="312" t="s">
        <v>235</v>
      </c>
      <c r="BO3" s="313" t="s">
        <v>235</v>
      </c>
      <c r="BP3" s="314" t="s">
        <v>236</v>
      </c>
      <c r="BQ3" s="312" t="s">
        <v>235</v>
      </c>
      <c r="BR3" s="313" t="s">
        <v>235</v>
      </c>
      <c r="BS3" s="314" t="s">
        <v>236</v>
      </c>
      <c r="BT3" s="312" t="s">
        <v>235</v>
      </c>
      <c r="BU3" s="313" t="s">
        <v>235</v>
      </c>
      <c r="BV3" s="314" t="s">
        <v>236</v>
      </c>
      <c r="BW3" s="312" t="s">
        <v>235</v>
      </c>
      <c r="BX3" s="313" t="s">
        <v>235</v>
      </c>
      <c r="BY3" s="314" t="s">
        <v>236</v>
      </c>
      <c r="BZ3" s="312" t="s">
        <v>235</v>
      </c>
      <c r="CA3" s="313" t="s">
        <v>235</v>
      </c>
      <c r="CB3" s="314" t="s">
        <v>236</v>
      </c>
      <c r="CC3" s="315"/>
      <c r="CD3" s="316"/>
      <c r="CE3" s="317"/>
      <c r="CF3" s="317"/>
      <c r="CG3" s="317"/>
      <c r="CH3" s="317"/>
      <c r="CI3" s="317"/>
      <c r="CJ3" s="317"/>
      <c r="CK3" s="317"/>
      <c r="CL3" s="317"/>
      <c r="CM3" s="317"/>
    </row>
    <row r="4" spans="1:108" ht="18" customHeight="1">
      <c r="A4" s="693">
        <v>1100</v>
      </c>
      <c r="B4" s="698" t="s">
        <v>237</v>
      </c>
      <c r="C4" s="318">
        <f aca="true" t="shared" si="0" ref="C4:C30">SUM(F4+AD4+AM4+AG4+AJ4+AP4)</f>
        <v>278047877.64</v>
      </c>
      <c r="D4" s="319">
        <f aca="true" t="shared" si="1" ref="D4:D22">SUM(G4+AE4+AH4+AK4+AN4+AQ4)</f>
        <v>277267526.81</v>
      </c>
      <c r="E4" s="320">
        <f aca="true" t="shared" si="2" ref="E4:E22">SUM(H4+AF4+AI4+AL4+AO4+AR4)</f>
        <v>780350.8299999945</v>
      </c>
      <c r="F4" s="319">
        <f aca="true" t="shared" si="3" ref="F4:F29">SUM(I4+R4+U4+X4+AA4+O4+L4)</f>
        <v>82295877.64</v>
      </c>
      <c r="G4" s="319">
        <f aca="true" t="shared" si="4" ref="G4:G30">SUM(J4+M4+S4+V4+Y4+AB4+P4)</f>
        <v>81724987.98</v>
      </c>
      <c r="H4" s="320">
        <f aca="true" t="shared" si="5" ref="H4:H29">SUM(F4-G4)</f>
        <v>570889.6599999964</v>
      </c>
      <c r="I4" s="319">
        <v>35409000</v>
      </c>
      <c r="J4" s="319">
        <v>35193007</v>
      </c>
      <c r="K4" s="319">
        <f aca="true" t="shared" si="6" ref="K4:K30">SUM(I4-J4)</f>
        <v>215993</v>
      </c>
      <c r="L4" s="319">
        <v>5690000</v>
      </c>
      <c r="M4" s="319">
        <v>5511000</v>
      </c>
      <c r="N4" s="319">
        <f aca="true" t="shared" si="7" ref="N4:N30">SUM(L4-M4)</f>
        <v>179000</v>
      </c>
      <c r="O4" s="319">
        <v>1272000</v>
      </c>
      <c r="P4" s="319">
        <v>1239905</v>
      </c>
      <c r="Q4" s="319">
        <f aca="true" t="shared" si="8" ref="Q4:Q30">SUM(O4-P4)</f>
        <v>32095</v>
      </c>
      <c r="R4" s="319">
        <v>37648000</v>
      </c>
      <c r="S4" s="319">
        <v>37612000.84</v>
      </c>
      <c r="T4" s="319">
        <f aca="true" t="shared" si="9" ref="T4:T30">SUM(R4-S4)</f>
        <v>35999.159999996424</v>
      </c>
      <c r="U4" s="319">
        <v>884877.64</v>
      </c>
      <c r="V4" s="319">
        <v>840887.64</v>
      </c>
      <c r="W4" s="319">
        <f aca="true" t="shared" si="10" ref="W4:W30">SUM(U4-V4)</f>
        <v>43990</v>
      </c>
      <c r="X4" s="319">
        <v>1319000</v>
      </c>
      <c r="Y4" s="319">
        <v>1292525.5</v>
      </c>
      <c r="Z4" s="319">
        <f aca="true" t="shared" si="11" ref="Z4:Z30">SUM(X4-Y4)</f>
        <v>26474.5</v>
      </c>
      <c r="AA4" s="319">
        <v>73000</v>
      </c>
      <c r="AB4" s="319">
        <v>35662</v>
      </c>
      <c r="AC4" s="319">
        <f aca="true" t="shared" si="12" ref="AC4:AC29">AA4-AB4</f>
        <v>37338</v>
      </c>
      <c r="AD4" s="319">
        <v>0</v>
      </c>
      <c r="AE4" s="319">
        <v>0</v>
      </c>
      <c r="AF4" s="320">
        <f aca="true" t="shared" si="13" ref="AF4:AF30">SUM(AD4-AE4)</f>
        <v>0</v>
      </c>
      <c r="AG4" s="319">
        <v>15406000</v>
      </c>
      <c r="AH4" s="319">
        <v>15286488.02</v>
      </c>
      <c r="AI4" s="320">
        <f aca="true" t="shared" si="14" ref="AI4:AI30">SUM(AG4-AH4)</f>
        <v>119511.98000000045</v>
      </c>
      <c r="AJ4" s="319">
        <v>159897000</v>
      </c>
      <c r="AK4" s="319">
        <v>159807050.81</v>
      </c>
      <c r="AL4" s="320">
        <f aca="true" t="shared" si="15" ref="AL4:AL30">SUM(AJ4-AK4)</f>
        <v>89949.18999999762</v>
      </c>
      <c r="AM4" s="320">
        <v>10849000</v>
      </c>
      <c r="AN4" s="320">
        <v>10849000</v>
      </c>
      <c r="AO4" s="320">
        <f aca="true" t="shared" si="16" ref="AO4:AO30">SUM(AM4-AN4)</f>
        <v>0</v>
      </c>
      <c r="AP4" s="319">
        <v>9600000</v>
      </c>
      <c r="AQ4" s="319">
        <v>9600000</v>
      </c>
      <c r="AR4" s="320">
        <f aca="true" t="shared" si="17" ref="AR4:AR30">SUM(AP4-AQ4)</f>
        <v>0</v>
      </c>
      <c r="AS4" s="319">
        <v>25517000</v>
      </c>
      <c r="AT4" s="319">
        <v>25471101</v>
      </c>
      <c r="AU4" s="320">
        <f aca="true" t="shared" si="18" ref="AU4:AU30">SUM(AS4-AT4)</f>
        <v>45899</v>
      </c>
      <c r="AV4" s="319">
        <f aca="true" t="shared" si="19" ref="AV4:AV29">SUM(AY4+BB4+BE4+BN4+BT4+BW4)</f>
        <v>1698539738</v>
      </c>
      <c r="AW4" s="319">
        <f aca="true" t="shared" si="20" ref="AW4:AW29">SUM(AZ4+BC4+BF4+BO4+BU4+BX4)</f>
        <v>1697153323.95</v>
      </c>
      <c r="AX4" s="320">
        <f aca="true" t="shared" si="21" ref="AX4:AX30">SUM(AV4-AW4)</f>
        <v>1386414.0499999523</v>
      </c>
      <c r="AY4" s="319">
        <v>682979000</v>
      </c>
      <c r="AZ4" s="319">
        <v>682514732.75</v>
      </c>
      <c r="BA4" s="319">
        <f aca="true" t="shared" si="22" ref="BA4:BA30">SUM(AY4-AZ4)</f>
        <v>464267.25</v>
      </c>
      <c r="BB4" s="319">
        <v>429070000</v>
      </c>
      <c r="BC4" s="319">
        <v>429070000</v>
      </c>
      <c r="BD4" s="319">
        <f aca="true" t="shared" si="23" ref="BD4:BD30">SUM(BB4-BC4)</f>
        <v>0</v>
      </c>
      <c r="BE4" s="319">
        <f aca="true" t="shared" si="24" ref="BE4:BE29">SUM(BH4+BK4)</f>
        <v>13435960</v>
      </c>
      <c r="BF4" s="319">
        <f aca="true" t="shared" si="25" ref="BF4:BF29">SUM(BI4+BL4)</f>
        <v>12576934.549999999</v>
      </c>
      <c r="BG4" s="319">
        <f aca="true" t="shared" si="26" ref="BG4:BG30">SUM(BE4-BF4)</f>
        <v>859025.4500000011</v>
      </c>
      <c r="BH4" s="319">
        <v>11400000</v>
      </c>
      <c r="BI4" s="319">
        <v>11037105.52</v>
      </c>
      <c r="BJ4" s="319">
        <f aca="true" t="shared" si="27" ref="BJ4:BJ30">SUM(BH4-BI4)</f>
        <v>362894.48000000045</v>
      </c>
      <c r="BK4" s="319">
        <v>2035960</v>
      </c>
      <c r="BL4" s="319">
        <v>1539829.03</v>
      </c>
      <c r="BM4" s="319">
        <f aca="true" t="shared" si="28" ref="BM4:BM30">SUM(BK4-BL4)</f>
        <v>496130.97</v>
      </c>
      <c r="BN4" s="319">
        <v>266414908</v>
      </c>
      <c r="BO4" s="319">
        <v>266351786.65</v>
      </c>
      <c r="BP4" s="319">
        <f aca="true" t="shared" si="29" ref="BP4:BP30">SUM(BN4-BO4)</f>
        <v>63121.34999999404</v>
      </c>
      <c r="BQ4" s="321">
        <v>24025908</v>
      </c>
      <c r="BR4" s="322">
        <v>24015611.26</v>
      </c>
      <c r="BS4" s="319">
        <f aca="true" t="shared" si="30" ref="BS4:BS29">SUM(BQ4-BR4)</f>
        <v>10296.73999999836</v>
      </c>
      <c r="BT4" s="319">
        <v>300002000</v>
      </c>
      <c r="BU4" s="319">
        <v>300002000</v>
      </c>
      <c r="BV4" s="319">
        <f aca="true" t="shared" si="31" ref="BV4:BV21">SUM(BT4-BU4)</f>
        <v>0</v>
      </c>
      <c r="BW4" s="319">
        <v>6637870</v>
      </c>
      <c r="BX4" s="319">
        <v>6637870</v>
      </c>
      <c r="BY4" s="319">
        <f aca="true" t="shared" si="32" ref="BY4:BY29">SUM(BW4-BX4)</f>
        <v>0</v>
      </c>
      <c r="BZ4" s="319">
        <f aca="true" t="shared" si="33" ref="BZ4:BZ29">SUM(C4+AS4+AV4)</f>
        <v>2002104615.6399999</v>
      </c>
      <c r="CA4" s="319">
        <f aca="true" t="shared" si="34" ref="CA4:CA29">SUM(D4+AT4+AW4)</f>
        <v>1999891951.76</v>
      </c>
      <c r="CB4" s="320">
        <f aca="true" t="shared" si="35" ref="CB4:CB30">SUM(BZ4-CA4)</f>
        <v>2212663.879999876</v>
      </c>
      <c r="CC4" s="315"/>
      <c r="CD4" s="323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24"/>
      <c r="CQ4" s="324"/>
      <c r="CR4" s="324"/>
      <c r="CS4" s="324"/>
      <c r="CT4" s="324"/>
      <c r="CU4" s="324"/>
      <c r="CV4" s="324"/>
      <c r="CW4" s="324"/>
      <c r="CX4" s="324"/>
      <c r="CY4" s="324"/>
      <c r="CZ4" s="324"/>
      <c r="DA4" s="324"/>
      <c r="DB4" s="324"/>
      <c r="DC4" s="324"/>
      <c r="DD4" s="324"/>
    </row>
    <row r="5" spans="1:91" ht="18" customHeight="1">
      <c r="A5" s="649">
        <v>1200</v>
      </c>
      <c r="B5" s="699" t="s">
        <v>239</v>
      </c>
      <c r="C5" s="325">
        <f t="shared" si="0"/>
        <v>30430712</v>
      </c>
      <c r="D5" s="326">
        <f t="shared" si="1"/>
        <v>30411751</v>
      </c>
      <c r="E5" s="327">
        <f t="shared" si="2"/>
        <v>18961</v>
      </c>
      <c r="F5" s="326">
        <f t="shared" si="3"/>
        <v>9107712</v>
      </c>
      <c r="G5" s="326">
        <f t="shared" si="4"/>
        <v>9097926</v>
      </c>
      <c r="H5" s="327">
        <f t="shared" si="5"/>
        <v>9786</v>
      </c>
      <c r="I5" s="326">
        <v>1446000</v>
      </c>
      <c r="J5" s="326">
        <v>1446000</v>
      </c>
      <c r="K5" s="326">
        <f t="shared" si="6"/>
        <v>0</v>
      </c>
      <c r="L5" s="326">
        <v>0</v>
      </c>
      <c r="M5" s="326">
        <v>0</v>
      </c>
      <c r="N5" s="326">
        <f t="shared" si="7"/>
        <v>0</v>
      </c>
      <c r="O5" s="326">
        <v>0</v>
      </c>
      <c r="P5" s="326">
        <v>0</v>
      </c>
      <c r="Q5" s="326">
        <f t="shared" si="8"/>
        <v>0</v>
      </c>
      <c r="R5" s="326">
        <v>6988000</v>
      </c>
      <c r="S5" s="326">
        <v>6988000</v>
      </c>
      <c r="T5" s="326">
        <f t="shared" si="9"/>
        <v>0</v>
      </c>
      <c r="U5" s="326">
        <v>591712</v>
      </c>
      <c r="V5" s="326">
        <v>591712</v>
      </c>
      <c r="W5" s="326">
        <f t="shared" si="10"/>
        <v>0</v>
      </c>
      <c r="X5" s="326">
        <v>78000</v>
      </c>
      <c r="Y5" s="326">
        <v>68500</v>
      </c>
      <c r="Z5" s="326">
        <f t="shared" si="11"/>
        <v>9500</v>
      </c>
      <c r="AA5" s="326">
        <v>4000</v>
      </c>
      <c r="AB5" s="326">
        <v>3714</v>
      </c>
      <c r="AC5" s="326">
        <f t="shared" si="12"/>
        <v>286</v>
      </c>
      <c r="AD5" s="326">
        <v>0</v>
      </c>
      <c r="AE5" s="326">
        <v>0</v>
      </c>
      <c r="AF5" s="327">
        <f t="shared" si="13"/>
        <v>0</v>
      </c>
      <c r="AG5" s="326">
        <v>1770000</v>
      </c>
      <c r="AH5" s="326">
        <v>1760825</v>
      </c>
      <c r="AI5" s="327">
        <f t="shared" si="14"/>
        <v>9175</v>
      </c>
      <c r="AJ5" s="326">
        <v>19553000</v>
      </c>
      <c r="AK5" s="326">
        <v>19553000</v>
      </c>
      <c r="AL5" s="327">
        <f t="shared" si="15"/>
        <v>0</v>
      </c>
      <c r="AM5" s="327">
        <v>0</v>
      </c>
      <c r="AN5" s="327">
        <v>0</v>
      </c>
      <c r="AO5" s="327">
        <f t="shared" si="16"/>
        <v>0</v>
      </c>
      <c r="AP5" s="326">
        <v>0</v>
      </c>
      <c r="AQ5" s="326">
        <v>0</v>
      </c>
      <c r="AR5" s="327">
        <f t="shared" si="17"/>
        <v>0</v>
      </c>
      <c r="AS5" s="326">
        <v>7502000</v>
      </c>
      <c r="AT5" s="326">
        <v>7500526</v>
      </c>
      <c r="AU5" s="327">
        <f t="shared" si="18"/>
        <v>1474</v>
      </c>
      <c r="AV5" s="326">
        <f t="shared" si="19"/>
        <v>172169000</v>
      </c>
      <c r="AW5" s="326">
        <f t="shared" si="20"/>
        <v>172056191</v>
      </c>
      <c r="AX5" s="327">
        <f t="shared" si="21"/>
        <v>112809</v>
      </c>
      <c r="AY5" s="326">
        <v>71144000</v>
      </c>
      <c r="AZ5" s="326">
        <v>71144000</v>
      </c>
      <c r="BA5" s="326">
        <f t="shared" si="22"/>
        <v>0</v>
      </c>
      <c r="BB5" s="326">
        <v>40422000</v>
      </c>
      <c r="BC5" s="326">
        <v>40422000</v>
      </c>
      <c r="BD5" s="326">
        <f t="shared" si="23"/>
        <v>0</v>
      </c>
      <c r="BE5" s="326">
        <f t="shared" si="24"/>
        <v>1784000</v>
      </c>
      <c r="BF5" s="326">
        <f t="shared" si="25"/>
        <v>1671191</v>
      </c>
      <c r="BG5" s="326">
        <f t="shared" si="26"/>
        <v>112809</v>
      </c>
      <c r="BH5" s="326">
        <v>1587000</v>
      </c>
      <c r="BI5" s="326">
        <v>1587000</v>
      </c>
      <c r="BJ5" s="326">
        <f t="shared" si="27"/>
        <v>0</v>
      </c>
      <c r="BK5" s="326">
        <v>197000</v>
      </c>
      <c r="BL5" s="326">
        <v>84191</v>
      </c>
      <c r="BM5" s="326">
        <f t="shared" si="28"/>
        <v>112809</v>
      </c>
      <c r="BN5" s="326">
        <v>19554000</v>
      </c>
      <c r="BO5" s="326">
        <v>19554000</v>
      </c>
      <c r="BP5" s="326">
        <f t="shared" si="29"/>
        <v>0</v>
      </c>
      <c r="BQ5" s="326">
        <v>6181000</v>
      </c>
      <c r="BR5" s="326">
        <v>6181000</v>
      </c>
      <c r="BS5" s="326">
        <f t="shared" si="30"/>
        <v>0</v>
      </c>
      <c r="BT5" s="326">
        <v>30377000</v>
      </c>
      <c r="BU5" s="326">
        <v>30377000</v>
      </c>
      <c r="BV5" s="319">
        <f t="shared" si="31"/>
        <v>0</v>
      </c>
      <c r="BW5" s="330">
        <v>8888000</v>
      </c>
      <c r="BX5" s="330">
        <v>8888000</v>
      </c>
      <c r="BY5" s="331">
        <f t="shared" si="32"/>
        <v>0</v>
      </c>
      <c r="BZ5" s="326">
        <f t="shared" si="33"/>
        <v>210101712</v>
      </c>
      <c r="CA5" s="326">
        <f t="shared" si="34"/>
        <v>209968468</v>
      </c>
      <c r="CB5" s="327">
        <f t="shared" si="35"/>
        <v>133244</v>
      </c>
      <c r="CC5" s="315"/>
      <c r="CD5" s="323"/>
      <c r="CE5" s="328"/>
      <c r="CF5" s="328"/>
      <c r="CG5" s="328"/>
      <c r="CH5" s="329"/>
      <c r="CI5" s="219"/>
      <c r="CJ5" s="219"/>
      <c r="CK5" s="219"/>
      <c r="CL5" s="219"/>
      <c r="CM5" s="219"/>
    </row>
    <row r="6" spans="1:91" ht="18" customHeight="1">
      <c r="A6" s="649">
        <v>1300</v>
      </c>
      <c r="B6" s="699" t="s">
        <v>241</v>
      </c>
      <c r="C6" s="325">
        <f t="shared" si="0"/>
        <v>21730000</v>
      </c>
      <c r="D6" s="326">
        <f t="shared" si="1"/>
        <v>21663587.22</v>
      </c>
      <c r="E6" s="327">
        <f t="shared" si="2"/>
        <v>66412.78000000026</v>
      </c>
      <c r="F6" s="326">
        <f t="shared" si="3"/>
        <v>12752000</v>
      </c>
      <c r="G6" s="326">
        <f t="shared" si="4"/>
        <v>12688317.01</v>
      </c>
      <c r="H6" s="327">
        <f t="shared" si="5"/>
        <v>63682.99000000022</v>
      </c>
      <c r="I6" s="326">
        <v>694000</v>
      </c>
      <c r="J6" s="326">
        <v>694000</v>
      </c>
      <c r="K6" s="326">
        <f t="shared" si="6"/>
        <v>0</v>
      </c>
      <c r="L6" s="326">
        <v>0</v>
      </c>
      <c r="M6" s="326">
        <v>0</v>
      </c>
      <c r="N6" s="326">
        <f t="shared" si="7"/>
        <v>0</v>
      </c>
      <c r="O6" s="326">
        <v>0</v>
      </c>
      <c r="P6" s="326">
        <v>0</v>
      </c>
      <c r="Q6" s="326">
        <f t="shared" si="8"/>
        <v>0</v>
      </c>
      <c r="R6" s="326">
        <v>11687000</v>
      </c>
      <c r="S6" s="326">
        <v>11687000</v>
      </c>
      <c r="T6" s="326">
        <f t="shared" si="9"/>
        <v>0</v>
      </c>
      <c r="U6" s="326">
        <v>155000</v>
      </c>
      <c r="V6" s="326">
        <v>126855</v>
      </c>
      <c r="W6" s="326">
        <f t="shared" si="10"/>
        <v>28145</v>
      </c>
      <c r="X6" s="326">
        <v>187000</v>
      </c>
      <c r="Y6" s="326">
        <v>151804.01</v>
      </c>
      <c r="Z6" s="326">
        <f t="shared" si="11"/>
        <v>35195.98999999999</v>
      </c>
      <c r="AA6" s="326">
        <v>29000</v>
      </c>
      <c r="AB6" s="326">
        <v>28658</v>
      </c>
      <c r="AC6" s="326">
        <f t="shared" si="12"/>
        <v>342</v>
      </c>
      <c r="AD6" s="326">
        <v>0</v>
      </c>
      <c r="AE6" s="326">
        <v>0</v>
      </c>
      <c r="AF6" s="327">
        <f t="shared" si="13"/>
        <v>0</v>
      </c>
      <c r="AG6" s="326">
        <v>2125000</v>
      </c>
      <c r="AH6" s="326">
        <v>2123060.34</v>
      </c>
      <c r="AI6" s="327">
        <f t="shared" si="14"/>
        <v>1939.660000000149</v>
      </c>
      <c r="AJ6" s="326">
        <v>6853000</v>
      </c>
      <c r="AK6" s="326">
        <v>6852209.87</v>
      </c>
      <c r="AL6" s="327">
        <f t="shared" si="15"/>
        <v>790.1299999998882</v>
      </c>
      <c r="AM6" s="327">
        <v>0</v>
      </c>
      <c r="AN6" s="327">
        <v>0</v>
      </c>
      <c r="AO6" s="327">
        <f t="shared" si="16"/>
        <v>0</v>
      </c>
      <c r="AP6" s="326">
        <v>0</v>
      </c>
      <c r="AQ6" s="326">
        <v>0</v>
      </c>
      <c r="AR6" s="327">
        <f t="shared" si="17"/>
        <v>0</v>
      </c>
      <c r="AS6" s="326">
        <v>662000</v>
      </c>
      <c r="AT6" s="326">
        <v>662000</v>
      </c>
      <c r="AU6" s="327">
        <f t="shared" si="18"/>
        <v>0</v>
      </c>
      <c r="AV6" s="326">
        <f t="shared" si="19"/>
        <v>35331000</v>
      </c>
      <c r="AW6" s="326">
        <f t="shared" si="20"/>
        <v>35310450</v>
      </c>
      <c r="AX6" s="327">
        <f t="shared" si="21"/>
        <v>20550</v>
      </c>
      <c r="AY6" s="326">
        <v>0</v>
      </c>
      <c r="AZ6" s="326">
        <v>0</v>
      </c>
      <c r="BA6" s="326">
        <f t="shared" si="22"/>
        <v>0</v>
      </c>
      <c r="BB6" s="326">
        <v>26866000</v>
      </c>
      <c r="BC6" s="326">
        <v>26866000</v>
      </c>
      <c r="BD6" s="326">
        <f t="shared" si="23"/>
        <v>0</v>
      </c>
      <c r="BE6" s="326">
        <f t="shared" si="24"/>
        <v>44000</v>
      </c>
      <c r="BF6" s="326">
        <f t="shared" si="25"/>
        <v>23450</v>
      </c>
      <c r="BG6" s="326">
        <f t="shared" si="26"/>
        <v>20550</v>
      </c>
      <c r="BH6" s="326">
        <v>0</v>
      </c>
      <c r="BI6" s="326">
        <v>0</v>
      </c>
      <c r="BJ6" s="326">
        <f t="shared" si="27"/>
        <v>0</v>
      </c>
      <c r="BK6" s="326">
        <v>44000</v>
      </c>
      <c r="BL6" s="326">
        <v>23450</v>
      </c>
      <c r="BM6" s="326">
        <f t="shared" si="28"/>
        <v>20550</v>
      </c>
      <c r="BN6" s="326">
        <v>1547000</v>
      </c>
      <c r="BO6" s="326">
        <v>1547000</v>
      </c>
      <c r="BP6" s="326">
        <f t="shared" si="29"/>
        <v>0</v>
      </c>
      <c r="BQ6" s="326">
        <v>0</v>
      </c>
      <c r="BR6" s="326">
        <v>0</v>
      </c>
      <c r="BS6" s="326">
        <f t="shared" si="30"/>
        <v>0</v>
      </c>
      <c r="BT6" s="326">
        <v>6874000</v>
      </c>
      <c r="BU6" s="326">
        <v>6874000</v>
      </c>
      <c r="BV6" s="319">
        <f t="shared" si="31"/>
        <v>0</v>
      </c>
      <c r="BW6" s="326">
        <v>0</v>
      </c>
      <c r="BX6" s="326">
        <v>0</v>
      </c>
      <c r="BY6" s="319">
        <f t="shared" si="32"/>
        <v>0</v>
      </c>
      <c r="BZ6" s="326">
        <f t="shared" si="33"/>
        <v>57723000</v>
      </c>
      <c r="CA6" s="326">
        <f t="shared" si="34"/>
        <v>57636037.22</v>
      </c>
      <c r="CB6" s="327">
        <f t="shared" si="35"/>
        <v>86962.78000000119</v>
      </c>
      <c r="CC6" s="315"/>
      <c r="CD6" s="323"/>
      <c r="CE6" s="328"/>
      <c r="CF6" s="315"/>
      <c r="CG6" s="328"/>
      <c r="CH6" s="329"/>
      <c r="CI6" s="329"/>
      <c r="CJ6" s="329"/>
      <c r="CK6" s="329"/>
      <c r="CL6" s="329"/>
      <c r="CM6" s="219"/>
    </row>
    <row r="7" spans="1:108" ht="18" customHeight="1">
      <c r="A7" s="649">
        <v>1400</v>
      </c>
      <c r="B7" s="699" t="s">
        <v>238</v>
      </c>
      <c r="C7" s="325">
        <f t="shared" si="0"/>
        <v>165242351.34</v>
      </c>
      <c r="D7" s="326">
        <f t="shared" si="1"/>
        <v>165074722.01</v>
      </c>
      <c r="E7" s="327">
        <f t="shared" si="2"/>
        <v>167629.3300000066</v>
      </c>
      <c r="F7" s="326">
        <f t="shared" si="3"/>
        <v>34212351.34</v>
      </c>
      <c r="G7" s="326">
        <f t="shared" si="4"/>
        <v>34083758.87</v>
      </c>
      <c r="H7" s="327">
        <f t="shared" si="5"/>
        <v>128592.47000000626</v>
      </c>
      <c r="I7" s="326">
        <v>4873000</v>
      </c>
      <c r="J7" s="326">
        <v>4792291</v>
      </c>
      <c r="K7" s="326">
        <f t="shared" si="6"/>
        <v>80709</v>
      </c>
      <c r="L7" s="326">
        <v>0</v>
      </c>
      <c r="M7" s="326">
        <v>0</v>
      </c>
      <c r="N7" s="326">
        <f t="shared" si="7"/>
        <v>0</v>
      </c>
      <c r="O7" s="326">
        <v>508000</v>
      </c>
      <c r="P7" s="326">
        <v>507842</v>
      </c>
      <c r="Q7" s="326">
        <f t="shared" si="8"/>
        <v>158</v>
      </c>
      <c r="R7" s="326">
        <v>27631000</v>
      </c>
      <c r="S7" s="326">
        <v>27631000</v>
      </c>
      <c r="T7" s="326">
        <f t="shared" si="9"/>
        <v>0</v>
      </c>
      <c r="U7" s="326">
        <v>404351.34</v>
      </c>
      <c r="V7" s="326">
        <v>394411.04</v>
      </c>
      <c r="W7" s="326">
        <f t="shared" si="10"/>
        <v>9940.300000000047</v>
      </c>
      <c r="X7" s="326">
        <v>696000</v>
      </c>
      <c r="Y7" s="326">
        <v>658214.83</v>
      </c>
      <c r="Z7" s="326">
        <f t="shared" si="11"/>
        <v>37785.17000000004</v>
      </c>
      <c r="AA7" s="326">
        <v>100000</v>
      </c>
      <c r="AB7" s="326">
        <v>100000</v>
      </c>
      <c r="AC7" s="326">
        <f t="shared" si="12"/>
        <v>0</v>
      </c>
      <c r="AD7" s="326">
        <v>0</v>
      </c>
      <c r="AE7" s="326">
        <v>0</v>
      </c>
      <c r="AF7" s="327">
        <f t="shared" si="13"/>
        <v>0</v>
      </c>
      <c r="AG7" s="326">
        <v>7342000</v>
      </c>
      <c r="AH7" s="326">
        <v>7302963.14</v>
      </c>
      <c r="AI7" s="327">
        <f t="shared" si="14"/>
        <v>39036.860000000335</v>
      </c>
      <c r="AJ7" s="326">
        <v>113688000</v>
      </c>
      <c r="AK7" s="326">
        <v>113688000</v>
      </c>
      <c r="AL7" s="327">
        <f t="shared" si="15"/>
        <v>0</v>
      </c>
      <c r="AM7" s="327">
        <v>10000000</v>
      </c>
      <c r="AN7" s="327">
        <v>10000000</v>
      </c>
      <c r="AO7" s="327">
        <f t="shared" si="16"/>
        <v>0</v>
      </c>
      <c r="AP7" s="326">
        <v>0</v>
      </c>
      <c r="AQ7" s="326">
        <v>0</v>
      </c>
      <c r="AR7" s="327">
        <f t="shared" si="17"/>
        <v>0</v>
      </c>
      <c r="AS7" s="326">
        <v>38462000</v>
      </c>
      <c r="AT7" s="326">
        <v>38461173</v>
      </c>
      <c r="AU7" s="327">
        <f t="shared" si="18"/>
        <v>827</v>
      </c>
      <c r="AV7" s="326">
        <f t="shared" si="19"/>
        <v>630368830</v>
      </c>
      <c r="AW7" s="326">
        <f t="shared" si="20"/>
        <v>628358690.5800002</v>
      </c>
      <c r="AX7" s="327">
        <f t="shared" si="21"/>
        <v>2010139.4199998379</v>
      </c>
      <c r="AY7" s="326">
        <v>234803000</v>
      </c>
      <c r="AZ7" s="326">
        <v>234754063.46</v>
      </c>
      <c r="BA7" s="326">
        <f t="shared" si="22"/>
        <v>48936.539999991655</v>
      </c>
      <c r="BB7" s="326">
        <v>137586000</v>
      </c>
      <c r="BC7" s="326">
        <v>137586000</v>
      </c>
      <c r="BD7" s="326">
        <f t="shared" si="23"/>
        <v>0</v>
      </c>
      <c r="BE7" s="326">
        <f t="shared" si="24"/>
        <v>5630830</v>
      </c>
      <c r="BF7" s="326">
        <f t="shared" si="25"/>
        <v>5515625.41</v>
      </c>
      <c r="BG7" s="326">
        <f t="shared" si="26"/>
        <v>115204.58999999985</v>
      </c>
      <c r="BH7" s="326">
        <v>5179000</v>
      </c>
      <c r="BI7" s="326">
        <v>5179000</v>
      </c>
      <c r="BJ7" s="326">
        <f t="shared" si="27"/>
        <v>0</v>
      </c>
      <c r="BK7" s="326">
        <v>451830</v>
      </c>
      <c r="BL7" s="326">
        <v>336625.41</v>
      </c>
      <c r="BM7" s="326">
        <f t="shared" si="28"/>
        <v>115204.59000000003</v>
      </c>
      <c r="BN7" s="326">
        <v>137782000</v>
      </c>
      <c r="BO7" s="326">
        <v>137123537.24</v>
      </c>
      <c r="BP7" s="326">
        <f t="shared" si="29"/>
        <v>658462.7599999905</v>
      </c>
      <c r="BQ7" s="326">
        <v>32443000</v>
      </c>
      <c r="BR7" s="326">
        <v>32442646.52</v>
      </c>
      <c r="BS7" s="326">
        <f t="shared" si="30"/>
        <v>353.48000000044703</v>
      </c>
      <c r="BT7" s="326">
        <v>106567000</v>
      </c>
      <c r="BU7" s="326">
        <v>106567000</v>
      </c>
      <c r="BV7" s="319">
        <f t="shared" si="31"/>
        <v>0</v>
      </c>
      <c r="BW7" s="326">
        <v>8000000</v>
      </c>
      <c r="BX7" s="326">
        <v>6812464.47</v>
      </c>
      <c r="BY7" s="319">
        <f t="shared" si="32"/>
        <v>1187535.5300000003</v>
      </c>
      <c r="BZ7" s="326">
        <f t="shared" si="33"/>
        <v>834073181.34</v>
      </c>
      <c r="CA7" s="326">
        <f t="shared" si="34"/>
        <v>831894585.5900002</v>
      </c>
      <c r="CB7" s="327">
        <f t="shared" si="35"/>
        <v>2178595.749999881</v>
      </c>
      <c r="CC7" s="315"/>
      <c r="CD7" s="323"/>
      <c r="CE7" s="328"/>
      <c r="CF7" s="328"/>
      <c r="CG7" s="328"/>
      <c r="CH7" s="329"/>
      <c r="CI7" s="329"/>
      <c r="CJ7" s="329"/>
      <c r="CK7" s="329"/>
      <c r="CL7" s="329"/>
      <c r="CM7" s="329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</row>
    <row r="8" spans="1:91" ht="18" customHeight="1">
      <c r="A8" s="649">
        <v>1500</v>
      </c>
      <c r="B8" s="699" t="s">
        <v>177</v>
      </c>
      <c r="C8" s="325">
        <f t="shared" si="0"/>
        <v>48792000</v>
      </c>
      <c r="D8" s="326">
        <f t="shared" si="1"/>
        <v>48637514.65</v>
      </c>
      <c r="E8" s="327">
        <f t="shared" si="2"/>
        <v>154485.3500000015</v>
      </c>
      <c r="F8" s="326">
        <f t="shared" si="3"/>
        <v>20767000</v>
      </c>
      <c r="G8" s="326">
        <f t="shared" si="4"/>
        <v>20613795</v>
      </c>
      <c r="H8" s="327">
        <f t="shared" si="5"/>
        <v>153205</v>
      </c>
      <c r="I8" s="326">
        <v>850000</v>
      </c>
      <c r="J8" s="326">
        <v>850000</v>
      </c>
      <c r="K8" s="326">
        <f t="shared" si="6"/>
        <v>0</v>
      </c>
      <c r="L8" s="326">
        <v>0</v>
      </c>
      <c r="M8" s="326">
        <v>0</v>
      </c>
      <c r="N8" s="326">
        <f t="shared" si="7"/>
        <v>0</v>
      </c>
      <c r="O8" s="326">
        <v>0</v>
      </c>
      <c r="P8" s="326">
        <v>0</v>
      </c>
      <c r="Q8" s="326">
        <f t="shared" si="8"/>
        <v>0</v>
      </c>
      <c r="R8" s="326">
        <v>18512000</v>
      </c>
      <c r="S8" s="326">
        <v>18512000</v>
      </c>
      <c r="T8" s="326">
        <f t="shared" si="9"/>
        <v>0</v>
      </c>
      <c r="U8" s="326">
        <v>323000</v>
      </c>
      <c r="V8" s="326">
        <v>275014</v>
      </c>
      <c r="W8" s="326">
        <f t="shared" si="10"/>
        <v>47986</v>
      </c>
      <c r="X8" s="326">
        <v>1066000</v>
      </c>
      <c r="Y8" s="326">
        <v>960781</v>
      </c>
      <c r="Z8" s="326">
        <f t="shared" si="11"/>
        <v>105219</v>
      </c>
      <c r="AA8" s="326">
        <v>16000</v>
      </c>
      <c r="AB8" s="326">
        <v>16000</v>
      </c>
      <c r="AC8" s="326">
        <f t="shared" si="12"/>
        <v>0</v>
      </c>
      <c r="AD8" s="326">
        <v>0</v>
      </c>
      <c r="AE8" s="326">
        <v>0</v>
      </c>
      <c r="AF8" s="327">
        <f t="shared" si="13"/>
        <v>0</v>
      </c>
      <c r="AG8" s="326">
        <v>6835000</v>
      </c>
      <c r="AH8" s="326">
        <v>6835000</v>
      </c>
      <c r="AI8" s="327">
        <f t="shared" si="14"/>
        <v>0</v>
      </c>
      <c r="AJ8" s="326">
        <v>21190000</v>
      </c>
      <c r="AK8" s="326">
        <v>21188719.65</v>
      </c>
      <c r="AL8" s="327">
        <f t="shared" si="15"/>
        <v>1280.3500000014901</v>
      </c>
      <c r="AM8" s="327">
        <v>0</v>
      </c>
      <c r="AN8" s="327">
        <v>0</v>
      </c>
      <c r="AO8" s="327">
        <f t="shared" si="16"/>
        <v>0</v>
      </c>
      <c r="AP8" s="326">
        <v>0</v>
      </c>
      <c r="AQ8" s="326">
        <v>0</v>
      </c>
      <c r="AR8" s="327">
        <f t="shared" si="17"/>
        <v>0</v>
      </c>
      <c r="AS8" s="326">
        <v>8417000</v>
      </c>
      <c r="AT8" s="326">
        <v>8417000</v>
      </c>
      <c r="AU8" s="327">
        <f t="shared" si="18"/>
        <v>0</v>
      </c>
      <c r="AV8" s="326">
        <f t="shared" si="19"/>
        <v>350313000</v>
      </c>
      <c r="AW8" s="326">
        <f t="shared" si="20"/>
        <v>350144367.28999996</v>
      </c>
      <c r="AX8" s="327">
        <f t="shared" si="21"/>
        <v>168632.71000003815</v>
      </c>
      <c r="AY8" s="326">
        <v>142760000</v>
      </c>
      <c r="AZ8" s="326">
        <v>142710726.75</v>
      </c>
      <c r="BA8" s="326">
        <f t="shared" si="22"/>
        <v>49273.25</v>
      </c>
      <c r="BB8" s="326">
        <v>71992000</v>
      </c>
      <c r="BC8" s="326">
        <v>71992000</v>
      </c>
      <c r="BD8" s="326">
        <f t="shared" si="23"/>
        <v>0</v>
      </c>
      <c r="BE8" s="326">
        <f t="shared" si="24"/>
        <v>998000</v>
      </c>
      <c r="BF8" s="326">
        <f t="shared" si="25"/>
        <v>878640.54</v>
      </c>
      <c r="BG8" s="326">
        <f t="shared" si="26"/>
        <v>119359.45999999996</v>
      </c>
      <c r="BH8" s="326">
        <v>626000</v>
      </c>
      <c r="BI8" s="326">
        <v>626000</v>
      </c>
      <c r="BJ8" s="326">
        <f t="shared" si="27"/>
        <v>0</v>
      </c>
      <c r="BK8" s="326">
        <v>372000</v>
      </c>
      <c r="BL8" s="326">
        <v>252640.54</v>
      </c>
      <c r="BM8" s="326">
        <f t="shared" si="28"/>
        <v>119359.45999999999</v>
      </c>
      <c r="BN8" s="326">
        <v>77428000</v>
      </c>
      <c r="BO8" s="326">
        <v>77428000</v>
      </c>
      <c r="BP8" s="326">
        <f t="shared" si="29"/>
        <v>0</v>
      </c>
      <c r="BQ8" s="326">
        <v>18842000</v>
      </c>
      <c r="BR8" s="326">
        <v>18842000</v>
      </c>
      <c r="BS8" s="326">
        <f t="shared" si="30"/>
        <v>0</v>
      </c>
      <c r="BT8" s="326">
        <v>57135000</v>
      </c>
      <c r="BU8" s="326">
        <v>57135000</v>
      </c>
      <c r="BV8" s="319">
        <f t="shared" si="31"/>
        <v>0</v>
      </c>
      <c r="BW8" s="326">
        <v>0</v>
      </c>
      <c r="BX8" s="326">
        <v>0</v>
      </c>
      <c r="BY8" s="319">
        <f t="shared" si="32"/>
        <v>0</v>
      </c>
      <c r="BZ8" s="326">
        <f t="shared" si="33"/>
        <v>407522000</v>
      </c>
      <c r="CA8" s="326">
        <f t="shared" si="34"/>
        <v>407198881.93999994</v>
      </c>
      <c r="CB8" s="327">
        <f t="shared" si="35"/>
        <v>323118.060000062</v>
      </c>
      <c r="CC8" s="315"/>
      <c r="CD8" s="323"/>
      <c r="CE8" s="328"/>
      <c r="CF8" s="328"/>
      <c r="CG8" s="328"/>
      <c r="CH8" s="329"/>
      <c r="CI8" s="219"/>
      <c r="CJ8" s="219"/>
      <c r="CK8" s="219"/>
      <c r="CL8" s="219"/>
      <c r="CM8" s="219"/>
    </row>
    <row r="9" spans="1:91" ht="18" customHeight="1">
      <c r="A9" s="649">
        <v>1600</v>
      </c>
      <c r="B9" s="699" t="s">
        <v>178</v>
      </c>
      <c r="C9" s="325">
        <f t="shared" si="0"/>
        <v>7827000</v>
      </c>
      <c r="D9" s="326">
        <f t="shared" si="1"/>
        <v>7811100</v>
      </c>
      <c r="E9" s="327">
        <f t="shared" si="2"/>
        <v>15900</v>
      </c>
      <c r="F9" s="326">
        <f t="shared" si="3"/>
        <v>3215000</v>
      </c>
      <c r="G9" s="326">
        <f t="shared" si="4"/>
        <v>3199100</v>
      </c>
      <c r="H9" s="327">
        <f t="shared" si="5"/>
        <v>15900</v>
      </c>
      <c r="I9" s="326">
        <v>1495000</v>
      </c>
      <c r="J9" s="326">
        <v>1495000</v>
      </c>
      <c r="K9" s="326">
        <f t="shared" si="6"/>
        <v>0</v>
      </c>
      <c r="L9" s="326">
        <v>0</v>
      </c>
      <c r="M9" s="326">
        <v>0</v>
      </c>
      <c r="N9" s="326">
        <f t="shared" si="7"/>
        <v>0</v>
      </c>
      <c r="O9" s="326">
        <v>0</v>
      </c>
      <c r="P9" s="326">
        <v>0</v>
      </c>
      <c r="Q9" s="326">
        <f t="shared" si="8"/>
        <v>0</v>
      </c>
      <c r="R9" s="326">
        <v>1687000</v>
      </c>
      <c r="S9" s="326">
        <v>1687000</v>
      </c>
      <c r="T9" s="326">
        <f t="shared" si="9"/>
        <v>0</v>
      </c>
      <c r="U9" s="326">
        <v>0</v>
      </c>
      <c r="V9" s="326">
        <v>0</v>
      </c>
      <c r="W9" s="326">
        <f t="shared" si="10"/>
        <v>0</v>
      </c>
      <c r="X9" s="326">
        <v>33000</v>
      </c>
      <c r="Y9" s="326">
        <v>17100</v>
      </c>
      <c r="Z9" s="326">
        <f t="shared" si="11"/>
        <v>15900</v>
      </c>
      <c r="AA9" s="326">
        <v>0</v>
      </c>
      <c r="AB9" s="326">
        <v>0</v>
      </c>
      <c r="AC9" s="326">
        <f t="shared" si="12"/>
        <v>0</v>
      </c>
      <c r="AD9" s="326">
        <v>0</v>
      </c>
      <c r="AE9" s="326">
        <v>0</v>
      </c>
      <c r="AF9" s="327">
        <f t="shared" si="13"/>
        <v>0</v>
      </c>
      <c r="AG9" s="326">
        <v>781000</v>
      </c>
      <c r="AH9" s="326">
        <v>781000</v>
      </c>
      <c r="AI9" s="327">
        <f t="shared" si="14"/>
        <v>0</v>
      </c>
      <c r="AJ9" s="326">
        <v>3831000</v>
      </c>
      <c r="AK9" s="326">
        <v>3831000</v>
      </c>
      <c r="AL9" s="327">
        <f t="shared" si="15"/>
        <v>0</v>
      </c>
      <c r="AM9" s="327">
        <v>0</v>
      </c>
      <c r="AN9" s="327">
        <v>0</v>
      </c>
      <c r="AO9" s="327">
        <f t="shared" si="16"/>
        <v>0</v>
      </c>
      <c r="AP9" s="326">
        <v>0</v>
      </c>
      <c r="AQ9" s="326">
        <v>0</v>
      </c>
      <c r="AR9" s="327">
        <f t="shared" si="17"/>
        <v>0</v>
      </c>
      <c r="AS9" s="326">
        <v>0</v>
      </c>
      <c r="AT9" s="326">
        <v>0</v>
      </c>
      <c r="AU9" s="327">
        <f t="shared" si="18"/>
        <v>0</v>
      </c>
      <c r="AV9" s="326">
        <f t="shared" si="19"/>
        <v>58935000</v>
      </c>
      <c r="AW9" s="326">
        <f t="shared" si="20"/>
        <v>58935000</v>
      </c>
      <c r="AX9" s="327">
        <f t="shared" si="21"/>
        <v>0</v>
      </c>
      <c r="AY9" s="326">
        <v>24889000</v>
      </c>
      <c r="AZ9" s="326">
        <v>24889000</v>
      </c>
      <c r="BA9" s="326">
        <f t="shared" si="22"/>
        <v>0</v>
      </c>
      <c r="BB9" s="326">
        <v>10965000</v>
      </c>
      <c r="BC9" s="326">
        <v>10965000</v>
      </c>
      <c r="BD9" s="326">
        <f t="shared" si="23"/>
        <v>0</v>
      </c>
      <c r="BE9" s="326">
        <f t="shared" si="24"/>
        <v>0</v>
      </c>
      <c r="BF9" s="326">
        <f t="shared" si="25"/>
        <v>0</v>
      </c>
      <c r="BG9" s="326">
        <f t="shared" si="26"/>
        <v>0</v>
      </c>
      <c r="BH9" s="326">
        <v>0</v>
      </c>
      <c r="BI9" s="326">
        <v>0</v>
      </c>
      <c r="BJ9" s="326">
        <f t="shared" si="27"/>
        <v>0</v>
      </c>
      <c r="BK9" s="326">
        <v>0</v>
      </c>
      <c r="BL9" s="326">
        <v>0</v>
      </c>
      <c r="BM9" s="326">
        <f t="shared" si="28"/>
        <v>0</v>
      </c>
      <c r="BN9" s="326">
        <v>12045000</v>
      </c>
      <c r="BO9" s="326">
        <v>12045000</v>
      </c>
      <c r="BP9" s="326">
        <f t="shared" si="29"/>
        <v>0</v>
      </c>
      <c r="BQ9" s="326">
        <v>11602000</v>
      </c>
      <c r="BR9" s="326">
        <v>11602000</v>
      </c>
      <c r="BS9" s="326">
        <f t="shared" si="30"/>
        <v>0</v>
      </c>
      <c r="BT9" s="326">
        <v>11036000</v>
      </c>
      <c r="BU9" s="326">
        <v>11036000</v>
      </c>
      <c r="BV9" s="319">
        <f t="shared" si="31"/>
        <v>0</v>
      </c>
      <c r="BW9" s="326">
        <v>0</v>
      </c>
      <c r="BX9" s="326">
        <v>0</v>
      </c>
      <c r="BY9" s="319">
        <f t="shared" si="32"/>
        <v>0</v>
      </c>
      <c r="BZ9" s="326">
        <f t="shared" si="33"/>
        <v>66762000</v>
      </c>
      <c r="CA9" s="326">
        <f t="shared" si="34"/>
        <v>66746100</v>
      </c>
      <c r="CB9" s="327">
        <f t="shared" si="35"/>
        <v>15900</v>
      </c>
      <c r="CC9" s="315"/>
      <c r="CD9" s="323"/>
      <c r="CE9" s="328"/>
      <c r="CF9" s="328"/>
      <c r="CG9" s="328"/>
      <c r="CH9" s="219"/>
      <c r="CI9" s="219"/>
      <c r="CJ9" s="219"/>
      <c r="CK9" s="219"/>
      <c r="CL9" s="219"/>
      <c r="CM9" s="219"/>
    </row>
    <row r="10" spans="1:91" ht="18" customHeight="1">
      <c r="A10" s="649">
        <v>1700</v>
      </c>
      <c r="B10" s="699" t="s">
        <v>179</v>
      </c>
      <c r="C10" s="325">
        <f t="shared" si="0"/>
        <v>24733000</v>
      </c>
      <c r="D10" s="326">
        <f t="shared" si="1"/>
        <v>24733000</v>
      </c>
      <c r="E10" s="327">
        <f t="shared" si="2"/>
        <v>0</v>
      </c>
      <c r="F10" s="326">
        <f t="shared" si="3"/>
        <v>9424000</v>
      </c>
      <c r="G10" s="326">
        <f t="shared" si="4"/>
        <v>9424000</v>
      </c>
      <c r="H10" s="327">
        <f t="shared" si="5"/>
        <v>0</v>
      </c>
      <c r="I10" s="326">
        <v>82000</v>
      </c>
      <c r="J10" s="326">
        <v>82000</v>
      </c>
      <c r="K10" s="326">
        <f t="shared" si="6"/>
        <v>0</v>
      </c>
      <c r="L10" s="326">
        <v>0</v>
      </c>
      <c r="M10" s="326">
        <v>0</v>
      </c>
      <c r="N10" s="326">
        <f t="shared" si="7"/>
        <v>0</v>
      </c>
      <c r="O10" s="326">
        <v>0</v>
      </c>
      <c r="P10" s="326">
        <v>0</v>
      </c>
      <c r="Q10" s="326">
        <f t="shared" si="8"/>
        <v>0</v>
      </c>
      <c r="R10" s="326">
        <v>8997000</v>
      </c>
      <c r="S10" s="326">
        <v>8997000</v>
      </c>
      <c r="T10" s="326">
        <f t="shared" si="9"/>
        <v>0</v>
      </c>
      <c r="U10" s="326">
        <v>327000</v>
      </c>
      <c r="V10" s="326">
        <v>327000</v>
      </c>
      <c r="W10" s="326">
        <f t="shared" si="10"/>
        <v>0</v>
      </c>
      <c r="X10" s="326">
        <v>18000</v>
      </c>
      <c r="Y10" s="326">
        <v>18000</v>
      </c>
      <c r="Z10" s="326">
        <f t="shared" si="11"/>
        <v>0</v>
      </c>
      <c r="AA10" s="326">
        <v>0</v>
      </c>
      <c r="AB10" s="326">
        <v>0</v>
      </c>
      <c r="AC10" s="326">
        <f t="shared" si="12"/>
        <v>0</v>
      </c>
      <c r="AD10" s="326">
        <v>0</v>
      </c>
      <c r="AE10" s="326">
        <v>0</v>
      </c>
      <c r="AF10" s="327">
        <f t="shared" si="13"/>
        <v>0</v>
      </c>
      <c r="AG10" s="326">
        <v>1006000</v>
      </c>
      <c r="AH10" s="326">
        <v>1006000</v>
      </c>
      <c r="AI10" s="327">
        <f t="shared" si="14"/>
        <v>0</v>
      </c>
      <c r="AJ10" s="326">
        <v>14303000</v>
      </c>
      <c r="AK10" s="326">
        <v>14303000</v>
      </c>
      <c r="AL10" s="327">
        <f t="shared" si="15"/>
        <v>0</v>
      </c>
      <c r="AM10" s="327">
        <v>0</v>
      </c>
      <c r="AN10" s="327">
        <v>0</v>
      </c>
      <c r="AO10" s="327">
        <f t="shared" si="16"/>
        <v>0</v>
      </c>
      <c r="AP10" s="326">
        <v>0</v>
      </c>
      <c r="AQ10" s="326">
        <v>0</v>
      </c>
      <c r="AR10" s="327">
        <f t="shared" si="17"/>
        <v>0</v>
      </c>
      <c r="AS10" s="326">
        <v>3309000</v>
      </c>
      <c r="AT10" s="326">
        <v>3309000</v>
      </c>
      <c r="AU10" s="327">
        <f t="shared" si="18"/>
        <v>0</v>
      </c>
      <c r="AV10" s="326">
        <f t="shared" si="19"/>
        <v>28128500</v>
      </c>
      <c r="AW10" s="326">
        <f t="shared" si="20"/>
        <v>28089931.62</v>
      </c>
      <c r="AX10" s="327">
        <f t="shared" si="21"/>
        <v>38568.37999999896</v>
      </c>
      <c r="AY10" s="326">
        <v>7700000</v>
      </c>
      <c r="AZ10" s="326">
        <v>7700000</v>
      </c>
      <c r="BA10" s="326">
        <f t="shared" si="22"/>
        <v>0</v>
      </c>
      <c r="BB10" s="326">
        <v>9636000</v>
      </c>
      <c r="BC10" s="326">
        <v>9636000</v>
      </c>
      <c r="BD10" s="326">
        <f t="shared" si="23"/>
        <v>0</v>
      </c>
      <c r="BE10" s="326">
        <f t="shared" si="24"/>
        <v>399500</v>
      </c>
      <c r="BF10" s="326">
        <f t="shared" si="25"/>
        <v>360931.62</v>
      </c>
      <c r="BG10" s="326">
        <f t="shared" si="26"/>
        <v>38568.380000000005</v>
      </c>
      <c r="BH10" s="326">
        <v>197000</v>
      </c>
      <c r="BI10" s="326">
        <v>195660.78</v>
      </c>
      <c r="BJ10" s="326">
        <f t="shared" si="27"/>
        <v>1339.2200000000012</v>
      </c>
      <c r="BK10" s="326">
        <v>202500</v>
      </c>
      <c r="BL10" s="326">
        <v>165270.84</v>
      </c>
      <c r="BM10" s="326">
        <f t="shared" si="28"/>
        <v>37229.16</v>
      </c>
      <c r="BN10" s="326">
        <v>141000</v>
      </c>
      <c r="BO10" s="326">
        <v>141000</v>
      </c>
      <c r="BP10" s="326">
        <f t="shared" si="29"/>
        <v>0</v>
      </c>
      <c r="BQ10" s="326">
        <v>0</v>
      </c>
      <c r="BR10" s="326">
        <v>0</v>
      </c>
      <c r="BS10" s="326">
        <f t="shared" si="30"/>
        <v>0</v>
      </c>
      <c r="BT10" s="326">
        <v>10252000</v>
      </c>
      <c r="BU10" s="326">
        <v>10252000</v>
      </c>
      <c r="BV10" s="319">
        <f t="shared" si="31"/>
        <v>0</v>
      </c>
      <c r="BW10" s="326">
        <v>0</v>
      </c>
      <c r="BX10" s="326">
        <v>0</v>
      </c>
      <c r="BY10" s="319">
        <f t="shared" si="32"/>
        <v>0</v>
      </c>
      <c r="BZ10" s="326">
        <f t="shared" si="33"/>
        <v>56170500</v>
      </c>
      <c r="CA10" s="326">
        <f t="shared" si="34"/>
        <v>56131931.620000005</v>
      </c>
      <c r="CB10" s="327">
        <f t="shared" si="35"/>
        <v>38568.37999999523</v>
      </c>
      <c r="CC10" s="315"/>
      <c r="CD10" s="323"/>
      <c r="CE10" s="317"/>
      <c r="CF10" s="317"/>
      <c r="CG10" s="317"/>
      <c r="CH10" s="219"/>
      <c r="CI10" s="219"/>
      <c r="CJ10" s="219"/>
      <c r="CK10" s="219"/>
      <c r="CL10" s="219"/>
      <c r="CM10" s="219"/>
    </row>
    <row r="11" spans="1:91" ht="18" customHeight="1">
      <c r="A11" s="649">
        <v>1800</v>
      </c>
      <c r="B11" s="699" t="s">
        <v>148</v>
      </c>
      <c r="C11" s="325">
        <f t="shared" si="0"/>
        <v>19937000</v>
      </c>
      <c r="D11" s="326">
        <f t="shared" si="1"/>
        <v>19308059</v>
      </c>
      <c r="E11" s="327">
        <f t="shared" si="2"/>
        <v>628941</v>
      </c>
      <c r="F11" s="326">
        <f t="shared" si="3"/>
        <v>8096000</v>
      </c>
      <c r="G11" s="326">
        <f t="shared" si="4"/>
        <v>7467059</v>
      </c>
      <c r="H11" s="327">
        <f t="shared" si="5"/>
        <v>628941</v>
      </c>
      <c r="I11" s="326">
        <v>922000</v>
      </c>
      <c r="J11" s="326">
        <v>922000</v>
      </c>
      <c r="K11" s="326">
        <f t="shared" si="6"/>
        <v>0</v>
      </c>
      <c r="L11" s="326">
        <v>986000</v>
      </c>
      <c r="M11" s="326">
        <v>928000</v>
      </c>
      <c r="N11" s="326">
        <f t="shared" si="7"/>
        <v>58000</v>
      </c>
      <c r="O11" s="326">
        <v>0</v>
      </c>
      <c r="P11" s="326">
        <v>0</v>
      </c>
      <c r="Q11" s="326">
        <f t="shared" si="8"/>
        <v>0</v>
      </c>
      <c r="R11" s="326">
        <v>6067000</v>
      </c>
      <c r="S11" s="326">
        <v>5516549</v>
      </c>
      <c r="T11" s="326">
        <f t="shared" si="9"/>
        <v>550451</v>
      </c>
      <c r="U11" s="326">
        <v>45000</v>
      </c>
      <c r="V11" s="326">
        <v>45000</v>
      </c>
      <c r="W11" s="326">
        <f t="shared" si="10"/>
        <v>0</v>
      </c>
      <c r="X11" s="326">
        <v>29000</v>
      </c>
      <c r="Y11" s="326">
        <v>10373</v>
      </c>
      <c r="Z11" s="326">
        <f t="shared" si="11"/>
        <v>18627</v>
      </c>
      <c r="AA11" s="326">
        <v>47000</v>
      </c>
      <c r="AB11" s="326">
        <v>45137</v>
      </c>
      <c r="AC11" s="326">
        <f t="shared" si="12"/>
        <v>1863</v>
      </c>
      <c r="AD11" s="326">
        <v>0</v>
      </c>
      <c r="AE11" s="326">
        <v>0</v>
      </c>
      <c r="AF11" s="327">
        <f t="shared" si="13"/>
        <v>0</v>
      </c>
      <c r="AG11" s="326">
        <v>1250000</v>
      </c>
      <c r="AH11" s="326">
        <v>1250000</v>
      </c>
      <c r="AI11" s="327">
        <f t="shared" si="14"/>
        <v>0</v>
      </c>
      <c r="AJ11" s="326">
        <v>10591000</v>
      </c>
      <c r="AK11" s="326">
        <v>10591000</v>
      </c>
      <c r="AL11" s="327">
        <f t="shared" si="15"/>
        <v>0</v>
      </c>
      <c r="AM11" s="327">
        <v>0</v>
      </c>
      <c r="AN11" s="327">
        <v>0</v>
      </c>
      <c r="AO11" s="327">
        <f t="shared" si="16"/>
        <v>0</v>
      </c>
      <c r="AP11" s="326">
        <v>0</v>
      </c>
      <c r="AQ11" s="326">
        <v>0</v>
      </c>
      <c r="AR11" s="327">
        <f t="shared" si="17"/>
        <v>0</v>
      </c>
      <c r="AS11" s="326">
        <v>540000</v>
      </c>
      <c r="AT11" s="326">
        <v>427060</v>
      </c>
      <c r="AU11" s="327">
        <f t="shared" si="18"/>
        <v>112940</v>
      </c>
      <c r="AV11" s="326">
        <f t="shared" si="19"/>
        <v>14752000</v>
      </c>
      <c r="AW11" s="326">
        <f t="shared" si="20"/>
        <v>14724101</v>
      </c>
      <c r="AX11" s="327">
        <f t="shared" si="21"/>
        <v>27899</v>
      </c>
      <c r="AY11" s="326">
        <v>0</v>
      </c>
      <c r="AZ11" s="326">
        <v>0</v>
      </c>
      <c r="BA11" s="326">
        <f t="shared" si="22"/>
        <v>0</v>
      </c>
      <c r="BB11" s="326">
        <v>8921000</v>
      </c>
      <c r="BC11" s="326">
        <v>8921000</v>
      </c>
      <c r="BD11" s="326">
        <f t="shared" si="23"/>
        <v>0</v>
      </c>
      <c r="BE11" s="326">
        <f t="shared" si="24"/>
        <v>682000</v>
      </c>
      <c r="BF11" s="326">
        <f t="shared" si="25"/>
        <v>654101</v>
      </c>
      <c r="BG11" s="326">
        <f t="shared" si="26"/>
        <v>27899</v>
      </c>
      <c r="BH11" s="326">
        <v>620000</v>
      </c>
      <c r="BI11" s="326">
        <v>620000</v>
      </c>
      <c r="BJ11" s="326">
        <f t="shared" si="27"/>
        <v>0</v>
      </c>
      <c r="BK11" s="326">
        <v>62000</v>
      </c>
      <c r="BL11" s="326">
        <v>34101</v>
      </c>
      <c r="BM11" s="326">
        <f t="shared" si="28"/>
        <v>27899</v>
      </c>
      <c r="BN11" s="326">
        <v>819000</v>
      </c>
      <c r="BO11" s="326">
        <v>819000</v>
      </c>
      <c r="BP11" s="326">
        <f t="shared" si="29"/>
        <v>0</v>
      </c>
      <c r="BQ11" s="326">
        <v>0</v>
      </c>
      <c r="BR11" s="326">
        <v>0</v>
      </c>
      <c r="BS11" s="326">
        <f t="shared" si="30"/>
        <v>0</v>
      </c>
      <c r="BT11" s="326">
        <v>4330000</v>
      </c>
      <c r="BU11" s="326">
        <v>4330000</v>
      </c>
      <c r="BV11" s="319">
        <f t="shared" si="31"/>
        <v>0</v>
      </c>
      <c r="BW11" s="326">
        <v>0</v>
      </c>
      <c r="BX11" s="326">
        <v>0</v>
      </c>
      <c r="BY11" s="319">
        <f t="shared" si="32"/>
        <v>0</v>
      </c>
      <c r="BZ11" s="326">
        <f t="shared" si="33"/>
        <v>35229000</v>
      </c>
      <c r="CA11" s="326">
        <f t="shared" si="34"/>
        <v>34459220</v>
      </c>
      <c r="CB11" s="327">
        <f t="shared" si="35"/>
        <v>769780</v>
      </c>
      <c r="CC11" s="315"/>
      <c r="CD11" s="323"/>
      <c r="CE11" s="328"/>
      <c r="CF11" s="328"/>
      <c r="CG11" s="328"/>
      <c r="CH11" s="219"/>
      <c r="CI11" s="219"/>
      <c r="CJ11" s="219"/>
      <c r="CK11" s="219"/>
      <c r="CL11" s="219"/>
      <c r="CM11" s="219"/>
    </row>
    <row r="12" spans="1:91" ht="18" customHeight="1">
      <c r="A12" s="649">
        <v>1900</v>
      </c>
      <c r="B12" s="699" t="s">
        <v>181</v>
      </c>
      <c r="C12" s="325">
        <f t="shared" si="0"/>
        <v>13622000</v>
      </c>
      <c r="D12" s="326">
        <f t="shared" si="1"/>
        <v>13619000</v>
      </c>
      <c r="E12" s="327">
        <f t="shared" si="2"/>
        <v>3000</v>
      </c>
      <c r="F12" s="326">
        <f t="shared" si="3"/>
        <v>5284000</v>
      </c>
      <c r="G12" s="326">
        <f t="shared" si="4"/>
        <v>5281000</v>
      </c>
      <c r="H12" s="327">
        <f t="shared" si="5"/>
        <v>3000</v>
      </c>
      <c r="I12" s="326">
        <v>430000</v>
      </c>
      <c r="J12" s="326">
        <v>430000</v>
      </c>
      <c r="K12" s="326">
        <f t="shared" si="6"/>
        <v>0</v>
      </c>
      <c r="L12" s="326">
        <v>0</v>
      </c>
      <c r="M12" s="326">
        <v>0</v>
      </c>
      <c r="N12" s="326">
        <f t="shared" si="7"/>
        <v>0</v>
      </c>
      <c r="O12" s="326">
        <v>0</v>
      </c>
      <c r="P12" s="326">
        <v>0</v>
      </c>
      <c r="Q12" s="326">
        <f t="shared" si="8"/>
        <v>0</v>
      </c>
      <c r="R12" s="326">
        <v>4841000</v>
      </c>
      <c r="S12" s="326">
        <v>4841000</v>
      </c>
      <c r="T12" s="326">
        <f t="shared" si="9"/>
        <v>0</v>
      </c>
      <c r="U12" s="326">
        <v>0</v>
      </c>
      <c r="V12" s="326">
        <v>0</v>
      </c>
      <c r="W12" s="326">
        <f t="shared" si="10"/>
        <v>0</v>
      </c>
      <c r="X12" s="326">
        <v>10000</v>
      </c>
      <c r="Y12" s="326">
        <v>10000</v>
      </c>
      <c r="Z12" s="326">
        <f t="shared" si="11"/>
        <v>0</v>
      </c>
      <c r="AA12" s="326">
        <v>3000</v>
      </c>
      <c r="AB12" s="326">
        <v>0</v>
      </c>
      <c r="AC12" s="326">
        <f t="shared" si="12"/>
        <v>3000</v>
      </c>
      <c r="AD12" s="326">
        <v>0</v>
      </c>
      <c r="AE12" s="326">
        <v>0</v>
      </c>
      <c r="AF12" s="327">
        <f t="shared" si="13"/>
        <v>0</v>
      </c>
      <c r="AG12" s="326">
        <v>602000</v>
      </c>
      <c r="AH12" s="326">
        <v>602000</v>
      </c>
      <c r="AI12" s="327">
        <f t="shared" si="14"/>
        <v>0</v>
      </c>
      <c r="AJ12" s="326">
        <v>7736000</v>
      </c>
      <c r="AK12" s="326">
        <v>7736000</v>
      </c>
      <c r="AL12" s="327">
        <f t="shared" si="15"/>
        <v>0</v>
      </c>
      <c r="AM12" s="327">
        <v>0</v>
      </c>
      <c r="AN12" s="327">
        <v>0</v>
      </c>
      <c r="AO12" s="327">
        <f t="shared" si="16"/>
        <v>0</v>
      </c>
      <c r="AP12" s="326">
        <v>0</v>
      </c>
      <c r="AQ12" s="326">
        <v>0</v>
      </c>
      <c r="AR12" s="327">
        <f t="shared" si="17"/>
        <v>0</v>
      </c>
      <c r="AS12" s="326">
        <v>8591000</v>
      </c>
      <c r="AT12" s="326">
        <v>8591000</v>
      </c>
      <c r="AU12" s="327">
        <f t="shared" si="18"/>
        <v>0</v>
      </c>
      <c r="AV12" s="326">
        <f t="shared" si="19"/>
        <v>37681000</v>
      </c>
      <c r="AW12" s="326">
        <f t="shared" si="20"/>
        <v>37681000</v>
      </c>
      <c r="AX12" s="327">
        <f t="shared" si="21"/>
        <v>0</v>
      </c>
      <c r="AY12" s="326">
        <v>19831000</v>
      </c>
      <c r="AZ12" s="326">
        <v>19831000</v>
      </c>
      <c r="BA12" s="326">
        <f t="shared" si="22"/>
        <v>0</v>
      </c>
      <c r="BB12" s="326">
        <v>7664000</v>
      </c>
      <c r="BC12" s="326">
        <v>7664000</v>
      </c>
      <c r="BD12" s="326">
        <f t="shared" si="23"/>
        <v>0</v>
      </c>
      <c r="BE12" s="326">
        <f t="shared" si="24"/>
        <v>0</v>
      </c>
      <c r="BF12" s="326">
        <f t="shared" si="25"/>
        <v>0</v>
      </c>
      <c r="BG12" s="326">
        <f t="shared" si="26"/>
        <v>0</v>
      </c>
      <c r="BH12" s="326">
        <v>0</v>
      </c>
      <c r="BI12" s="326">
        <v>0</v>
      </c>
      <c r="BJ12" s="326">
        <f t="shared" si="27"/>
        <v>0</v>
      </c>
      <c r="BK12" s="326">
        <v>0</v>
      </c>
      <c r="BL12" s="326">
        <v>0</v>
      </c>
      <c r="BM12" s="326">
        <f t="shared" si="28"/>
        <v>0</v>
      </c>
      <c r="BN12" s="326">
        <v>3253000</v>
      </c>
      <c r="BO12" s="326">
        <v>3253000</v>
      </c>
      <c r="BP12" s="326">
        <f t="shared" si="29"/>
        <v>0</v>
      </c>
      <c r="BQ12" s="326">
        <v>0</v>
      </c>
      <c r="BR12" s="326">
        <v>0</v>
      </c>
      <c r="BS12" s="326">
        <f t="shared" si="30"/>
        <v>0</v>
      </c>
      <c r="BT12" s="326">
        <v>6933000</v>
      </c>
      <c r="BU12" s="326">
        <v>6933000</v>
      </c>
      <c r="BV12" s="319">
        <f t="shared" si="31"/>
        <v>0</v>
      </c>
      <c r="BW12" s="326">
        <v>0</v>
      </c>
      <c r="BX12" s="326">
        <v>0</v>
      </c>
      <c r="BY12" s="319">
        <f t="shared" si="32"/>
        <v>0</v>
      </c>
      <c r="BZ12" s="326">
        <f t="shared" si="33"/>
        <v>59894000</v>
      </c>
      <c r="CA12" s="326">
        <f t="shared" si="34"/>
        <v>59891000</v>
      </c>
      <c r="CB12" s="327">
        <f t="shared" si="35"/>
        <v>3000</v>
      </c>
      <c r="CC12" s="315"/>
      <c r="CD12" s="323"/>
      <c r="CE12" s="328"/>
      <c r="CF12" s="328"/>
      <c r="CG12" s="328"/>
      <c r="CH12" s="329"/>
      <c r="CI12" s="329"/>
      <c r="CJ12" s="219"/>
      <c r="CK12" s="219"/>
      <c r="CL12" s="219"/>
      <c r="CM12" s="219"/>
    </row>
    <row r="13" spans="1:139" ht="18" customHeight="1">
      <c r="A13" s="649">
        <v>2100</v>
      </c>
      <c r="B13" s="699" t="s">
        <v>182</v>
      </c>
      <c r="C13" s="325">
        <f t="shared" si="0"/>
        <v>124711000</v>
      </c>
      <c r="D13" s="326">
        <f t="shared" si="1"/>
        <v>123814509.96000001</v>
      </c>
      <c r="E13" s="327">
        <f t="shared" si="2"/>
        <v>896490.0399999991</v>
      </c>
      <c r="F13" s="326">
        <f t="shared" si="3"/>
        <v>33326000</v>
      </c>
      <c r="G13" s="326">
        <f t="shared" si="4"/>
        <v>33047403.32</v>
      </c>
      <c r="H13" s="327">
        <f t="shared" si="5"/>
        <v>278596.6799999997</v>
      </c>
      <c r="I13" s="326">
        <v>15847000</v>
      </c>
      <c r="J13" s="326">
        <v>15569750</v>
      </c>
      <c r="K13" s="326">
        <f t="shared" si="6"/>
        <v>277250</v>
      </c>
      <c r="L13" s="326">
        <v>0</v>
      </c>
      <c r="M13" s="326">
        <v>0</v>
      </c>
      <c r="N13" s="326">
        <f t="shared" si="7"/>
        <v>0</v>
      </c>
      <c r="O13" s="326">
        <v>0</v>
      </c>
      <c r="P13" s="326">
        <v>0</v>
      </c>
      <c r="Q13" s="326">
        <f t="shared" si="8"/>
        <v>0</v>
      </c>
      <c r="R13" s="326">
        <v>15936000</v>
      </c>
      <c r="S13" s="326">
        <v>15936000</v>
      </c>
      <c r="T13" s="326">
        <f t="shared" si="9"/>
        <v>0</v>
      </c>
      <c r="U13" s="326">
        <v>115000</v>
      </c>
      <c r="V13" s="326">
        <v>115000</v>
      </c>
      <c r="W13" s="326">
        <f t="shared" si="10"/>
        <v>0</v>
      </c>
      <c r="X13" s="326">
        <v>1419000</v>
      </c>
      <c r="Y13" s="326">
        <v>1417653.32</v>
      </c>
      <c r="Z13" s="326">
        <f t="shared" si="11"/>
        <v>1346.6799999999348</v>
      </c>
      <c r="AA13" s="326">
        <v>9000</v>
      </c>
      <c r="AB13" s="326">
        <v>9000</v>
      </c>
      <c r="AC13" s="326">
        <f t="shared" si="12"/>
        <v>0</v>
      </c>
      <c r="AD13" s="326">
        <v>0</v>
      </c>
      <c r="AE13" s="326">
        <v>0</v>
      </c>
      <c r="AF13" s="327">
        <f t="shared" si="13"/>
        <v>0</v>
      </c>
      <c r="AG13" s="326">
        <v>20587000</v>
      </c>
      <c r="AH13" s="326">
        <v>20587000</v>
      </c>
      <c r="AI13" s="327">
        <f t="shared" si="14"/>
        <v>0</v>
      </c>
      <c r="AJ13" s="326">
        <v>70798000</v>
      </c>
      <c r="AK13" s="326">
        <v>70180106.64</v>
      </c>
      <c r="AL13" s="327">
        <f t="shared" si="15"/>
        <v>617893.3599999994</v>
      </c>
      <c r="AM13" s="327">
        <v>0</v>
      </c>
      <c r="AN13" s="327">
        <v>0</v>
      </c>
      <c r="AO13" s="327">
        <f t="shared" si="16"/>
        <v>0</v>
      </c>
      <c r="AP13" s="326">
        <v>0</v>
      </c>
      <c r="AQ13" s="326">
        <v>0</v>
      </c>
      <c r="AR13" s="327">
        <f t="shared" si="17"/>
        <v>0</v>
      </c>
      <c r="AS13" s="326">
        <v>26560000</v>
      </c>
      <c r="AT13" s="326">
        <v>26560000</v>
      </c>
      <c r="AU13" s="327">
        <f t="shared" si="18"/>
        <v>0</v>
      </c>
      <c r="AV13" s="326">
        <f t="shared" si="19"/>
        <v>887197740</v>
      </c>
      <c r="AW13" s="326">
        <f t="shared" si="20"/>
        <v>886002228.21</v>
      </c>
      <c r="AX13" s="327">
        <f t="shared" si="21"/>
        <v>1195511.7899999619</v>
      </c>
      <c r="AY13" s="326">
        <v>309512000</v>
      </c>
      <c r="AZ13" s="326">
        <v>309512000</v>
      </c>
      <c r="BA13" s="326">
        <f t="shared" si="22"/>
        <v>0</v>
      </c>
      <c r="BB13" s="326">
        <v>165217000</v>
      </c>
      <c r="BC13" s="326">
        <v>165217000</v>
      </c>
      <c r="BD13" s="326">
        <f t="shared" si="23"/>
        <v>0</v>
      </c>
      <c r="BE13" s="326">
        <f t="shared" si="24"/>
        <v>25073740</v>
      </c>
      <c r="BF13" s="326">
        <f t="shared" si="25"/>
        <v>24245313.72</v>
      </c>
      <c r="BG13" s="326">
        <f t="shared" si="26"/>
        <v>828426.2800000012</v>
      </c>
      <c r="BH13" s="330">
        <v>23489000</v>
      </c>
      <c r="BI13" s="326">
        <v>23168547.72</v>
      </c>
      <c r="BJ13" s="326">
        <f t="shared" si="27"/>
        <v>320452.2800000012</v>
      </c>
      <c r="BK13" s="326">
        <v>1584740</v>
      </c>
      <c r="BL13" s="326">
        <v>1076766</v>
      </c>
      <c r="BM13" s="326">
        <f t="shared" si="28"/>
        <v>507974</v>
      </c>
      <c r="BN13" s="326">
        <v>283575000</v>
      </c>
      <c r="BO13" s="326">
        <v>283323491.25</v>
      </c>
      <c r="BP13" s="326">
        <f t="shared" si="29"/>
        <v>251508.75</v>
      </c>
      <c r="BQ13" s="326">
        <v>3881000</v>
      </c>
      <c r="BR13" s="326">
        <v>3881000</v>
      </c>
      <c r="BS13" s="326">
        <f t="shared" si="30"/>
        <v>0</v>
      </c>
      <c r="BT13" s="326">
        <v>103820000</v>
      </c>
      <c r="BU13" s="326">
        <v>103704423.24</v>
      </c>
      <c r="BV13" s="319">
        <f t="shared" si="31"/>
        <v>115576.76000000536</v>
      </c>
      <c r="BW13" s="326">
        <v>0</v>
      </c>
      <c r="BX13" s="326">
        <v>0</v>
      </c>
      <c r="BY13" s="319">
        <f t="shared" si="32"/>
        <v>0</v>
      </c>
      <c r="BZ13" s="326">
        <f t="shared" si="33"/>
        <v>1038468740</v>
      </c>
      <c r="CA13" s="326">
        <f t="shared" si="34"/>
        <v>1036376738.1700001</v>
      </c>
      <c r="CB13" s="327">
        <f t="shared" si="35"/>
        <v>2092001.8299999237</v>
      </c>
      <c r="CC13" s="315"/>
      <c r="CD13" s="323"/>
      <c r="CE13" s="328"/>
      <c r="CF13" s="328"/>
      <c r="CG13" s="328"/>
      <c r="CH13" s="329"/>
      <c r="CI13" s="329"/>
      <c r="CJ13" s="329"/>
      <c r="CK13" s="329"/>
      <c r="CL13" s="329"/>
      <c r="CM13" s="329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4"/>
      <c r="DG13" s="324"/>
      <c r="DH13" s="324"/>
      <c r="DI13" s="324"/>
      <c r="DJ13" s="324"/>
      <c r="DK13" s="324"/>
      <c r="DL13" s="324"/>
      <c r="DM13" s="324"/>
      <c r="DN13" s="324"/>
      <c r="DO13" s="324"/>
      <c r="DP13" s="324"/>
      <c r="DQ13" s="324"/>
      <c r="DR13" s="324"/>
      <c r="DS13" s="324"/>
      <c r="DT13" s="324"/>
      <c r="DU13" s="324"/>
      <c r="DV13" s="324"/>
      <c r="DW13" s="324"/>
      <c r="DX13" s="324"/>
      <c r="DY13" s="324"/>
      <c r="DZ13" s="324"/>
      <c r="EA13" s="324"/>
      <c r="EB13" s="324"/>
      <c r="EC13" s="324"/>
      <c r="ED13" s="324"/>
      <c r="EE13" s="324"/>
      <c r="EF13" s="324"/>
      <c r="EG13" s="324"/>
      <c r="EH13" s="324"/>
      <c r="EI13" s="324"/>
    </row>
    <row r="14" spans="1:106" ht="18" customHeight="1">
      <c r="A14" s="649">
        <v>2200</v>
      </c>
      <c r="B14" s="699" t="s">
        <v>245</v>
      </c>
      <c r="C14" s="325">
        <f t="shared" si="0"/>
        <v>24719000</v>
      </c>
      <c r="D14" s="326">
        <f t="shared" si="1"/>
        <v>24719000</v>
      </c>
      <c r="E14" s="327">
        <f t="shared" si="2"/>
        <v>0</v>
      </c>
      <c r="F14" s="326">
        <f t="shared" si="3"/>
        <v>8908000</v>
      </c>
      <c r="G14" s="326">
        <f t="shared" si="4"/>
        <v>8908000</v>
      </c>
      <c r="H14" s="327">
        <f t="shared" si="5"/>
        <v>0</v>
      </c>
      <c r="I14" s="326">
        <v>5300000</v>
      </c>
      <c r="J14" s="326">
        <v>5300000</v>
      </c>
      <c r="K14" s="326">
        <f t="shared" si="6"/>
        <v>0</v>
      </c>
      <c r="L14" s="326">
        <v>0</v>
      </c>
      <c r="M14" s="326">
        <v>0</v>
      </c>
      <c r="N14" s="326">
        <f t="shared" si="7"/>
        <v>0</v>
      </c>
      <c r="O14" s="326">
        <v>0</v>
      </c>
      <c r="P14" s="326">
        <v>0</v>
      </c>
      <c r="Q14" s="326">
        <f t="shared" si="8"/>
        <v>0</v>
      </c>
      <c r="R14" s="326">
        <v>3584000</v>
      </c>
      <c r="S14" s="326">
        <v>3584000</v>
      </c>
      <c r="T14" s="326">
        <f t="shared" si="9"/>
        <v>0</v>
      </c>
      <c r="U14" s="326">
        <v>24000</v>
      </c>
      <c r="V14" s="326">
        <v>24000</v>
      </c>
      <c r="W14" s="326">
        <f t="shared" si="10"/>
        <v>0</v>
      </c>
      <c r="X14" s="326">
        <v>0</v>
      </c>
      <c r="Y14" s="326">
        <v>0</v>
      </c>
      <c r="Z14" s="326">
        <f t="shared" si="11"/>
        <v>0</v>
      </c>
      <c r="AA14" s="326">
        <v>0</v>
      </c>
      <c r="AB14" s="326">
        <v>0</v>
      </c>
      <c r="AC14" s="326">
        <f t="shared" si="12"/>
        <v>0</v>
      </c>
      <c r="AD14" s="326">
        <v>0</v>
      </c>
      <c r="AE14" s="326">
        <v>0</v>
      </c>
      <c r="AF14" s="327">
        <f t="shared" si="13"/>
        <v>0</v>
      </c>
      <c r="AG14" s="326">
        <v>1400000</v>
      </c>
      <c r="AH14" s="326">
        <v>1400000</v>
      </c>
      <c r="AI14" s="327">
        <f t="shared" si="14"/>
        <v>0</v>
      </c>
      <c r="AJ14" s="326">
        <v>14411000</v>
      </c>
      <c r="AK14" s="326">
        <v>14411000</v>
      </c>
      <c r="AL14" s="327">
        <f t="shared" si="15"/>
        <v>0</v>
      </c>
      <c r="AM14" s="327">
        <v>0</v>
      </c>
      <c r="AN14" s="327">
        <v>0</v>
      </c>
      <c r="AO14" s="327">
        <f t="shared" si="16"/>
        <v>0</v>
      </c>
      <c r="AP14" s="327">
        <v>0</v>
      </c>
      <c r="AQ14" s="327">
        <v>0</v>
      </c>
      <c r="AR14" s="327">
        <f t="shared" si="17"/>
        <v>0</v>
      </c>
      <c r="AS14" s="326">
        <v>1879000</v>
      </c>
      <c r="AT14" s="326">
        <v>1879000</v>
      </c>
      <c r="AU14" s="327">
        <f t="shared" si="18"/>
        <v>0</v>
      </c>
      <c r="AV14" s="326">
        <f t="shared" si="19"/>
        <v>317906000</v>
      </c>
      <c r="AW14" s="326">
        <f t="shared" si="20"/>
        <v>317564344.06</v>
      </c>
      <c r="AX14" s="327">
        <f t="shared" si="21"/>
        <v>341655.9399999976</v>
      </c>
      <c r="AY14" s="326">
        <v>131954000</v>
      </c>
      <c r="AZ14" s="326">
        <v>131954000</v>
      </c>
      <c r="BA14" s="326">
        <f t="shared" si="22"/>
        <v>0</v>
      </c>
      <c r="BB14" s="326">
        <v>78683000</v>
      </c>
      <c r="BC14" s="326">
        <v>78683000</v>
      </c>
      <c r="BD14" s="326">
        <f t="shared" si="23"/>
        <v>0</v>
      </c>
      <c r="BE14" s="326">
        <f t="shared" si="24"/>
        <v>4950000</v>
      </c>
      <c r="BF14" s="326">
        <f t="shared" si="25"/>
        <v>4763299.33</v>
      </c>
      <c r="BG14" s="326">
        <f t="shared" si="26"/>
        <v>186700.66999999993</v>
      </c>
      <c r="BH14" s="326">
        <v>4442000</v>
      </c>
      <c r="BI14" s="326">
        <v>4442000</v>
      </c>
      <c r="BJ14" s="326">
        <f t="shared" si="27"/>
        <v>0</v>
      </c>
      <c r="BK14" s="326">
        <v>508000</v>
      </c>
      <c r="BL14" s="326">
        <v>321299.33</v>
      </c>
      <c r="BM14" s="326">
        <f t="shared" si="28"/>
        <v>186700.66999999998</v>
      </c>
      <c r="BN14" s="326">
        <v>62186000</v>
      </c>
      <c r="BO14" s="326">
        <v>62031044.73</v>
      </c>
      <c r="BP14" s="326">
        <f t="shared" si="29"/>
        <v>154955.27000000328</v>
      </c>
      <c r="BQ14" s="326">
        <v>22130000</v>
      </c>
      <c r="BR14" s="326">
        <v>22130000</v>
      </c>
      <c r="BS14" s="326">
        <f t="shared" si="30"/>
        <v>0</v>
      </c>
      <c r="BT14" s="326">
        <v>40133000</v>
      </c>
      <c r="BU14" s="326">
        <v>40133000</v>
      </c>
      <c r="BV14" s="319">
        <f t="shared" si="31"/>
        <v>0</v>
      </c>
      <c r="BW14" s="326">
        <v>0</v>
      </c>
      <c r="BX14" s="326">
        <v>0</v>
      </c>
      <c r="BY14" s="319">
        <f t="shared" si="32"/>
        <v>0</v>
      </c>
      <c r="BZ14" s="326">
        <f t="shared" si="33"/>
        <v>344504000</v>
      </c>
      <c r="CA14" s="326">
        <f t="shared" si="34"/>
        <v>344162344.06</v>
      </c>
      <c r="CB14" s="327">
        <f t="shared" si="35"/>
        <v>341655.9399999976</v>
      </c>
      <c r="CC14" s="332"/>
      <c r="CD14" s="323"/>
      <c r="CE14" s="332"/>
      <c r="CF14" s="323"/>
      <c r="CG14" s="328"/>
      <c r="CH14" s="329"/>
      <c r="CI14" s="329"/>
      <c r="CJ14" s="329"/>
      <c r="CK14" s="329"/>
      <c r="CL14" s="329"/>
      <c r="CM14" s="329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</row>
    <row r="15" spans="1:108" ht="18" customHeight="1">
      <c r="A15" s="649">
        <v>2300</v>
      </c>
      <c r="B15" s="699" t="s">
        <v>240</v>
      </c>
      <c r="C15" s="325">
        <f t="shared" si="0"/>
        <v>47122000</v>
      </c>
      <c r="D15" s="326">
        <f t="shared" si="1"/>
        <v>47019665.769999996</v>
      </c>
      <c r="E15" s="327">
        <f t="shared" si="2"/>
        <v>102334.23000000045</v>
      </c>
      <c r="F15" s="326">
        <f t="shared" si="3"/>
        <v>17705000</v>
      </c>
      <c r="G15" s="326">
        <f t="shared" si="4"/>
        <v>17602665.77</v>
      </c>
      <c r="H15" s="327">
        <f t="shared" si="5"/>
        <v>102334.23000000045</v>
      </c>
      <c r="I15" s="326">
        <v>599000</v>
      </c>
      <c r="J15" s="326">
        <v>599000</v>
      </c>
      <c r="K15" s="326">
        <f t="shared" si="6"/>
        <v>0</v>
      </c>
      <c r="L15" s="326">
        <v>0</v>
      </c>
      <c r="M15" s="326">
        <v>0</v>
      </c>
      <c r="N15" s="326">
        <f t="shared" si="7"/>
        <v>0</v>
      </c>
      <c r="O15" s="326">
        <v>0</v>
      </c>
      <c r="P15" s="326">
        <v>0</v>
      </c>
      <c r="Q15" s="326">
        <f t="shared" si="8"/>
        <v>0</v>
      </c>
      <c r="R15" s="326">
        <v>16957000</v>
      </c>
      <c r="S15" s="326">
        <v>16854810.77</v>
      </c>
      <c r="T15" s="326">
        <f t="shared" si="9"/>
        <v>102189.23000000045</v>
      </c>
      <c r="U15" s="326">
        <v>137000</v>
      </c>
      <c r="V15" s="326">
        <v>137000</v>
      </c>
      <c r="W15" s="326">
        <f t="shared" si="10"/>
        <v>0</v>
      </c>
      <c r="X15" s="326">
        <v>0</v>
      </c>
      <c r="Y15" s="326">
        <v>0</v>
      </c>
      <c r="Z15" s="326">
        <f t="shared" si="11"/>
        <v>0</v>
      </c>
      <c r="AA15" s="326">
        <v>12000</v>
      </c>
      <c r="AB15" s="326">
        <v>11855</v>
      </c>
      <c r="AC15" s="326">
        <f t="shared" si="12"/>
        <v>145</v>
      </c>
      <c r="AD15" s="326">
        <v>0</v>
      </c>
      <c r="AE15" s="326">
        <v>0</v>
      </c>
      <c r="AF15" s="327">
        <f t="shared" si="13"/>
        <v>0</v>
      </c>
      <c r="AG15" s="326">
        <v>3473000</v>
      </c>
      <c r="AH15" s="326">
        <v>3473000</v>
      </c>
      <c r="AI15" s="327">
        <f t="shared" si="14"/>
        <v>0</v>
      </c>
      <c r="AJ15" s="326">
        <v>25944000</v>
      </c>
      <c r="AK15" s="326">
        <v>25944000</v>
      </c>
      <c r="AL15" s="327">
        <f t="shared" si="15"/>
        <v>0</v>
      </c>
      <c r="AM15" s="327">
        <v>0</v>
      </c>
      <c r="AN15" s="327">
        <v>0</v>
      </c>
      <c r="AO15" s="327">
        <f t="shared" si="16"/>
        <v>0</v>
      </c>
      <c r="AP15" s="326">
        <v>0</v>
      </c>
      <c r="AQ15" s="326">
        <v>0</v>
      </c>
      <c r="AR15" s="327">
        <f t="shared" si="17"/>
        <v>0</v>
      </c>
      <c r="AS15" s="326">
        <v>12223000</v>
      </c>
      <c r="AT15" s="326">
        <v>12223000</v>
      </c>
      <c r="AU15" s="327">
        <f t="shared" si="18"/>
        <v>0</v>
      </c>
      <c r="AV15" s="326">
        <f t="shared" si="19"/>
        <v>198621650</v>
      </c>
      <c r="AW15" s="326">
        <f t="shared" si="20"/>
        <v>198450796.02</v>
      </c>
      <c r="AX15" s="327">
        <f t="shared" si="21"/>
        <v>170853.97999998927</v>
      </c>
      <c r="AY15" s="326">
        <v>42497000</v>
      </c>
      <c r="AZ15" s="326">
        <v>42497000</v>
      </c>
      <c r="BA15" s="326">
        <f t="shared" si="22"/>
        <v>0</v>
      </c>
      <c r="BB15" s="326">
        <v>38410000</v>
      </c>
      <c r="BC15" s="326">
        <v>38410000</v>
      </c>
      <c r="BD15" s="326">
        <f t="shared" si="23"/>
        <v>0</v>
      </c>
      <c r="BE15" s="326">
        <f t="shared" si="24"/>
        <v>1540650</v>
      </c>
      <c r="BF15" s="326">
        <f t="shared" si="25"/>
        <v>1393154.84</v>
      </c>
      <c r="BG15" s="326">
        <f t="shared" si="26"/>
        <v>147495.15999999992</v>
      </c>
      <c r="BH15" s="326">
        <v>1157000</v>
      </c>
      <c r="BI15" s="326">
        <v>1157000</v>
      </c>
      <c r="BJ15" s="326">
        <f t="shared" si="27"/>
        <v>0</v>
      </c>
      <c r="BK15" s="326">
        <v>383650</v>
      </c>
      <c r="BL15" s="326">
        <v>236154.84</v>
      </c>
      <c r="BM15" s="326">
        <f t="shared" si="28"/>
        <v>147495.16</v>
      </c>
      <c r="BN15" s="326">
        <v>87473000</v>
      </c>
      <c r="BO15" s="326">
        <v>87449641.18</v>
      </c>
      <c r="BP15" s="326">
        <f t="shared" si="29"/>
        <v>23358.819999992847</v>
      </c>
      <c r="BQ15" s="326">
        <v>9500000</v>
      </c>
      <c r="BR15" s="326">
        <v>9500000</v>
      </c>
      <c r="BS15" s="326">
        <f t="shared" si="30"/>
        <v>0</v>
      </c>
      <c r="BT15" s="326">
        <v>28701000</v>
      </c>
      <c r="BU15" s="326">
        <v>28701000</v>
      </c>
      <c r="BV15" s="319">
        <f t="shared" si="31"/>
        <v>0</v>
      </c>
      <c r="BW15" s="330">
        <v>0</v>
      </c>
      <c r="BX15" s="330">
        <v>0</v>
      </c>
      <c r="BY15" s="331">
        <f t="shared" si="32"/>
        <v>0</v>
      </c>
      <c r="BZ15" s="326">
        <f t="shared" si="33"/>
        <v>257966650</v>
      </c>
      <c r="CA15" s="326">
        <f t="shared" si="34"/>
        <v>257693461.79000002</v>
      </c>
      <c r="CB15" s="327">
        <f t="shared" si="35"/>
        <v>273188.20999997854</v>
      </c>
      <c r="CC15" s="315"/>
      <c r="CD15" s="323"/>
      <c r="CE15" s="328"/>
      <c r="CF15" s="328"/>
      <c r="CG15" s="328"/>
      <c r="CH15" s="329"/>
      <c r="CI15" s="329"/>
      <c r="CJ15" s="329"/>
      <c r="CK15" s="329"/>
      <c r="CL15" s="329"/>
      <c r="CM15" s="329"/>
      <c r="CN15" s="324"/>
      <c r="CO15" s="324"/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4"/>
      <c r="DA15" s="324"/>
      <c r="DB15" s="324"/>
      <c r="DC15" s="324"/>
      <c r="DD15" s="324"/>
    </row>
    <row r="16" spans="1:91" ht="18" customHeight="1">
      <c r="A16" s="649">
        <v>2400</v>
      </c>
      <c r="B16" s="699" t="s">
        <v>246</v>
      </c>
      <c r="C16" s="325">
        <f t="shared" si="0"/>
        <v>20131000</v>
      </c>
      <c r="D16" s="326">
        <f t="shared" si="1"/>
        <v>19575228.13</v>
      </c>
      <c r="E16" s="327">
        <f t="shared" si="2"/>
        <v>555771.8700000001</v>
      </c>
      <c r="F16" s="326">
        <f t="shared" si="3"/>
        <v>7438000</v>
      </c>
      <c r="G16" s="326">
        <f t="shared" si="4"/>
        <v>7026228.13</v>
      </c>
      <c r="H16" s="327">
        <f t="shared" si="5"/>
        <v>411771.8700000001</v>
      </c>
      <c r="I16" s="326">
        <v>481000</v>
      </c>
      <c r="J16" s="326">
        <v>481000</v>
      </c>
      <c r="K16" s="326">
        <f t="shared" si="6"/>
        <v>0</v>
      </c>
      <c r="L16" s="326">
        <v>0</v>
      </c>
      <c r="M16" s="326">
        <v>0</v>
      </c>
      <c r="N16" s="326">
        <f t="shared" si="7"/>
        <v>0</v>
      </c>
      <c r="O16" s="326">
        <v>0</v>
      </c>
      <c r="P16" s="326">
        <v>0</v>
      </c>
      <c r="Q16" s="326">
        <f t="shared" si="8"/>
        <v>0</v>
      </c>
      <c r="R16" s="326">
        <v>6786000</v>
      </c>
      <c r="S16" s="326">
        <v>6422639.13</v>
      </c>
      <c r="T16" s="326">
        <f t="shared" si="9"/>
        <v>363360.8700000001</v>
      </c>
      <c r="U16" s="326">
        <v>15000</v>
      </c>
      <c r="V16" s="326">
        <v>15000</v>
      </c>
      <c r="W16" s="326">
        <f t="shared" si="10"/>
        <v>0</v>
      </c>
      <c r="X16" s="326">
        <v>156000</v>
      </c>
      <c r="Y16" s="326">
        <v>107589</v>
      </c>
      <c r="Z16" s="326">
        <f t="shared" si="11"/>
        <v>48411</v>
      </c>
      <c r="AA16" s="326">
        <v>0</v>
      </c>
      <c r="AB16" s="326">
        <v>0</v>
      </c>
      <c r="AC16" s="326">
        <f t="shared" si="12"/>
        <v>0</v>
      </c>
      <c r="AD16" s="326">
        <v>0</v>
      </c>
      <c r="AE16" s="326">
        <v>0</v>
      </c>
      <c r="AF16" s="327">
        <f t="shared" si="13"/>
        <v>0</v>
      </c>
      <c r="AG16" s="326">
        <v>2233000</v>
      </c>
      <c r="AH16" s="326">
        <v>2089000</v>
      </c>
      <c r="AI16" s="327">
        <f t="shared" si="14"/>
        <v>144000</v>
      </c>
      <c r="AJ16" s="326">
        <v>10460000</v>
      </c>
      <c r="AK16" s="326">
        <v>10460000</v>
      </c>
      <c r="AL16" s="327">
        <f t="shared" si="15"/>
        <v>0</v>
      </c>
      <c r="AM16" s="327">
        <v>0</v>
      </c>
      <c r="AN16" s="327">
        <v>0</v>
      </c>
      <c r="AO16" s="327">
        <f t="shared" si="16"/>
        <v>0</v>
      </c>
      <c r="AP16" s="326">
        <v>0</v>
      </c>
      <c r="AQ16" s="326">
        <v>0</v>
      </c>
      <c r="AR16" s="327">
        <f t="shared" si="17"/>
        <v>0</v>
      </c>
      <c r="AS16" s="326">
        <v>5010000</v>
      </c>
      <c r="AT16" s="326">
        <v>5010000</v>
      </c>
      <c r="AU16" s="327">
        <f t="shared" si="18"/>
        <v>0</v>
      </c>
      <c r="AV16" s="326">
        <f t="shared" si="19"/>
        <v>128216000</v>
      </c>
      <c r="AW16" s="326">
        <f t="shared" si="20"/>
        <v>128209780</v>
      </c>
      <c r="AX16" s="327">
        <f t="shared" si="21"/>
        <v>6220</v>
      </c>
      <c r="AY16" s="326">
        <v>15044000</v>
      </c>
      <c r="AZ16" s="326">
        <v>15044000</v>
      </c>
      <c r="BA16" s="326">
        <f t="shared" si="22"/>
        <v>0</v>
      </c>
      <c r="BB16" s="326">
        <v>19231000</v>
      </c>
      <c r="BC16" s="326">
        <v>19231000</v>
      </c>
      <c r="BD16" s="326">
        <f t="shared" si="23"/>
        <v>0</v>
      </c>
      <c r="BE16" s="326">
        <f t="shared" si="24"/>
        <v>915000</v>
      </c>
      <c r="BF16" s="326">
        <f t="shared" si="25"/>
        <v>908780</v>
      </c>
      <c r="BG16" s="326">
        <f t="shared" si="26"/>
        <v>6220</v>
      </c>
      <c r="BH16" s="326">
        <v>853000</v>
      </c>
      <c r="BI16" s="326">
        <v>853000</v>
      </c>
      <c r="BJ16" s="326">
        <f t="shared" si="27"/>
        <v>0</v>
      </c>
      <c r="BK16" s="326">
        <v>62000</v>
      </c>
      <c r="BL16" s="326">
        <v>55780</v>
      </c>
      <c r="BM16" s="326">
        <f t="shared" si="28"/>
        <v>6220</v>
      </c>
      <c r="BN16" s="326">
        <v>79891000</v>
      </c>
      <c r="BO16" s="326">
        <v>79891000</v>
      </c>
      <c r="BP16" s="326">
        <f t="shared" si="29"/>
        <v>0</v>
      </c>
      <c r="BQ16" s="326">
        <v>3185000</v>
      </c>
      <c r="BR16" s="326">
        <v>3185000</v>
      </c>
      <c r="BS16" s="326">
        <f t="shared" si="30"/>
        <v>0</v>
      </c>
      <c r="BT16" s="326">
        <v>13135000</v>
      </c>
      <c r="BU16" s="326">
        <v>13135000</v>
      </c>
      <c r="BV16" s="319">
        <f t="shared" si="31"/>
        <v>0</v>
      </c>
      <c r="BW16" s="326">
        <v>0</v>
      </c>
      <c r="BX16" s="326">
        <v>0</v>
      </c>
      <c r="BY16" s="319">
        <f t="shared" si="32"/>
        <v>0</v>
      </c>
      <c r="BZ16" s="326">
        <f t="shared" si="33"/>
        <v>153357000</v>
      </c>
      <c r="CA16" s="326">
        <f t="shared" si="34"/>
        <v>152795008.13</v>
      </c>
      <c r="CB16" s="327">
        <f t="shared" si="35"/>
        <v>561991.8700000048</v>
      </c>
      <c r="CC16" s="315"/>
      <c r="CD16" s="323"/>
      <c r="CE16" s="328"/>
      <c r="CF16" s="317"/>
      <c r="CG16" s="317"/>
      <c r="CH16" s="219"/>
      <c r="CI16" s="219"/>
      <c r="CJ16" s="219"/>
      <c r="CK16" s="219"/>
      <c r="CL16" s="219"/>
      <c r="CM16" s="219"/>
    </row>
    <row r="17" spans="1:91" ht="18" customHeight="1">
      <c r="A17" s="649">
        <v>2500</v>
      </c>
      <c r="B17" s="699" t="s">
        <v>124</v>
      </c>
      <c r="C17" s="325">
        <f t="shared" si="0"/>
        <v>20449000</v>
      </c>
      <c r="D17" s="326">
        <f t="shared" si="1"/>
        <v>20435022.5</v>
      </c>
      <c r="E17" s="327">
        <f t="shared" si="2"/>
        <v>13977.5</v>
      </c>
      <c r="F17" s="326">
        <f t="shared" si="3"/>
        <v>9079000</v>
      </c>
      <c r="G17" s="326">
        <f t="shared" si="4"/>
        <v>9065022.5</v>
      </c>
      <c r="H17" s="327">
        <f t="shared" si="5"/>
        <v>13977.5</v>
      </c>
      <c r="I17" s="326">
        <v>2016000</v>
      </c>
      <c r="J17" s="326">
        <v>2002257</v>
      </c>
      <c r="K17" s="326">
        <f t="shared" si="6"/>
        <v>13743</v>
      </c>
      <c r="L17" s="326">
        <v>0</v>
      </c>
      <c r="M17" s="326">
        <v>0</v>
      </c>
      <c r="N17" s="326">
        <f t="shared" si="7"/>
        <v>0</v>
      </c>
      <c r="O17" s="326">
        <v>0</v>
      </c>
      <c r="P17" s="326">
        <v>0</v>
      </c>
      <c r="Q17" s="326">
        <f t="shared" si="8"/>
        <v>0</v>
      </c>
      <c r="R17" s="326">
        <v>6731000</v>
      </c>
      <c r="S17" s="326">
        <v>6731000</v>
      </c>
      <c r="T17" s="326">
        <f t="shared" si="9"/>
        <v>0</v>
      </c>
      <c r="U17" s="326">
        <v>11000</v>
      </c>
      <c r="V17" s="326">
        <v>10765.5</v>
      </c>
      <c r="W17" s="326">
        <f t="shared" si="10"/>
        <v>234.5</v>
      </c>
      <c r="X17" s="326">
        <v>311000</v>
      </c>
      <c r="Y17" s="326">
        <v>311000</v>
      </c>
      <c r="Z17" s="326">
        <f t="shared" si="11"/>
        <v>0</v>
      </c>
      <c r="AA17" s="326">
        <v>10000</v>
      </c>
      <c r="AB17" s="326">
        <v>10000</v>
      </c>
      <c r="AC17" s="326">
        <f t="shared" si="12"/>
        <v>0</v>
      </c>
      <c r="AD17" s="326">
        <v>0</v>
      </c>
      <c r="AE17" s="326">
        <v>0</v>
      </c>
      <c r="AF17" s="327">
        <f t="shared" si="13"/>
        <v>0</v>
      </c>
      <c r="AG17" s="326">
        <v>3503000</v>
      </c>
      <c r="AH17" s="326">
        <v>3503000</v>
      </c>
      <c r="AI17" s="327">
        <f t="shared" si="14"/>
        <v>0</v>
      </c>
      <c r="AJ17" s="326">
        <v>7867000</v>
      </c>
      <c r="AK17" s="326">
        <v>7867000</v>
      </c>
      <c r="AL17" s="327">
        <f t="shared" si="15"/>
        <v>0</v>
      </c>
      <c r="AM17" s="327">
        <v>0</v>
      </c>
      <c r="AN17" s="327">
        <v>0</v>
      </c>
      <c r="AO17" s="327">
        <f t="shared" si="16"/>
        <v>0</v>
      </c>
      <c r="AP17" s="326">
        <v>0</v>
      </c>
      <c r="AQ17" s="326">
        <v>0</v>
      </c>
      <c r="AR17" s="327">
        <f t="shared" si="17"/>
        <v>0</v>
      </c>
      <c r="AS17" s="326">
        <v>5167000</v>
      </c>
      <c r="AT17" s="326">
        <v>5167000</v>
      </c>
      <c r="AU17" s="327">
        <f t="shared" si="18"/>
        <v>0</v>
      </c>
      <c r="AV17" s="326">
        <f t="shared" si="19"/>
        <v>118618000</v>
      </c>
      <c r="AW17" s="326">
        <f t="shared" si="20"/>
        <v>118086688.74000001</v>
      </c>
      <c r="AX17" s="327">
        <f t="shared" si="21"/>
        <v>531311.2599999905</v>
      </c>
      <c r="AY17" s="326">
        <v>44998000</v>
      </c>
      <c r="AZ17" s="326">
        <v>44998000</v>
      </c>
      <c r="BA17" s="326">
        <f t="shared" si="22"/>
        <v>0</v>
      </c>
      <c r="BB17" s="326">
        <v>33507000</v>
      </c>
      <c r="BC17" s="326">
        <v>33507000</v>
      </c>
      <c r="BD17" s="326">
        <f t="shared" si="23"/>
        <v>0</v>
      </c>
      <c r="BE17" s="326">
        <f t="shared" si="24"/>
        <v>2413000</v>
      </c>
      <c r="BF17" s="326">
        <f t="shared" si="25"/>
        <v>2323348.18</v>
      </c>
      <c r="BG17" s="326">
        <f t="shared" si="26"/>
        <v>89651.81999999983</v>
      </c>
      <c r="BH17" s="326">
        <v>2116000</v>
      </c>
      <c r="BI17" s="326">
        <v>2073841.33</v>
      </c>
      <c r="BJ17" s="326">
        <f t="shared" si="27"/>
        <v>42158.669999999925</v>
      </c>
      <c r="BK17" s="326">
        <v>297000</v>
      </c>
      <c r="BL17" s="326">
        <v>249506.85</v>
      </c>
      <c r="BM17" s="326">
        <f t="shared" si="28"/>
        <v>47493.149999999994</v>
      </c>
      <c r="BN17" s="326">
        <v>10745000</v>
      </c>
      <c r="BO17" s="326">
        <v>10303340.56</v>
      </c>
      <c r="BP17" s="326">
        <f t="shared" si="29"/>
        <v>441659.4399999995</v>
      </c>
      <c r="BQ17" s="326">
        <v>0</v>
      </c>
      <c r="BR17" s="326">
        <v>0</v>
      </c>
      <c r="BS17" s="326">
        <f t="shared" si="30"/>
        <v>0</v>
      </c>
      <c r="BT17" s="326">
        <v>26955000</v>
      </c>
      <c r="BU17" s="326">
        <v>26955000</v>
      </c>
      <c r="BV17" s="319">
        <f t="shared" si="31"/>
        <v>0</v>
      </c>
      <c r="BW17" s="326">
        <v>0</v>
      </c>
      <c r="BX17" s="326">
        <v>0</v>
      </c>
      <c r="BY17" s="319">
        <f t="shared" si="32"/>
        <v>0</v>
      </c>
      <c r="BZ17" s="326">
        <f t="shared" si="33"/>
        <v>144234000</v>
      </c>
      <c r="CA17" s="326">
        <f t="shared" si="34"/>
        <v>143688711.24</v>
      </c>
      <c r="CB17" s="327">
        <f t="shared" si="35"/>
        <v>545288.7599999905</v>
      </c>
      <c r="CC17" s="315"/>
      <c r="CD17" s="323"/>
      <c r="CE17" s="328"/>
      <c r="CF17" s="328"/>
      <c r="CG17" s="317"/>
      <c r="CH17" s="219"/>
      <c r="CI17" s="219"/>
      <c r="CJ17" s="219"/>
      <c r="CK17" s="219"/>
      <c r="CL17" s="219"/>
      <c r="CM17" s="219"/>
    </row>
    <row r="18" spans="1:110" ht="18" customHeight="1">
      <c r="A18" s="649">
        <v>2600</v>
      </c>
      <c r="B18" s="699" t="s">
        <v>243</v>
      </c>
      <c r="C18" s="325">
        <f t="shared" si="0"/>
        <v>96085000</v>
      </c>
      <c r="D18" s="326">
        <f t="shared" si="1"/>
        <v>96081334</v>
      </c>
      <c r="E18" s="327">
        <f t="shared" si="2"/>
        <v>3666</v>
      </c>
      <c r="F18" s="326">
        <f t="shared" si="3"/>
        <v>19336000</v>
      </c>
      <c r="G18" s="326">
        <f t="shared" si="4"/>
        <v>19332334</v>
      </c>
      <c r="H18" s="327">
        <f t="shared" si="5"/>
        <v>3666</v>
      </c>
      <c r="I18" s="326">
        <v>2297000</v>
      </c>
      <c r="J18" s="326">
        <v>2296435</v>
      </c>
      <c r="K18" s="326">
        <f t="shared" si="6"/>
        <v>565</v>
      </c>
      <c r="L18" s="326">
        <v>0</v>
      </c>
      <c r="M18" s="326">
        <v>0</v>
      </c>
      <c r="N18" s="326">
        <f t="shared" si="7"/>
        <v>0</v>
      </c>
      <c r="O18" s="326">
        <v>0</v>
      </c>
      <c r="P18" s="326">
        <v>0</v>
      </c>
      <c r="Q18" s="326">
        <f t="shared" si="8"/>
        <v>0</v>
      </c>
      <c r="R18" s="326">
        <v>16665000</v>
      </c>
      <c r="S18" s="326">
        <v>16665000</v>
      </c>
      <c r="T18" s="326">
        <f t="shared" si="9"/>
        <v>0</v>
      </c>
      <c r="U18" s="326">
        <v>13000</v>
      </c>
      <c r="V18" s="326">
        <v>13000</v>
      </c>
      <c r="W18" s="326">
        <f t="shared" si="10"/>
        <v>0</v>
      </c>
      <c r="X18" s="326">
        <v>352000</v>
      </c>
      <c r="Y18" s="326">
        <v>348899</v>
      </c>
      <c r="Z18" s="326">
        <f t="shared" si="11"/>
        <v>3101</v>
      </c>
      <c r="AA18" s="326">
        <v>9000</v>
      </c>
      <c r="AB18" s="326">
        <v>9000</v>
      </c>
      <c r="AC18" s="326">
        <f t="shared" si="12"/>
        <v>0</v>
      </c>
      <c r="AD18" s="326">
        <v>0</v>
      </c>
      <c r="AE18" s="326">
        <v>0</v>
      </c>
      <c r="AF18" s="327">
        <f t="shared" si="13"/>
        <v>0</v>
      </c>
      <c r="AG18" s="326">
        <v>29929000</v>
      </c>
      <c r="AH18" s="326">
        <v>29929000</v>
      </c>
      <c r="AI18" s="327">
        <f t="shared" si="14"/>
        <v>0</v>
      </c>
      <c r="AJ18" s="326">
        <v>37820000</v>
      </c>
      <c r="AK18" s="326">
        <v>37820000</v>
      </c>
      <c r="AL18" s="327">
        <f t="shared" si="15"/>
        <v>0</v>
      </c>
      <c r="AM18" s="327">
        <v>9000000</v>
      </c>
      <c r="AN18" s="327">
        <v>9000000</v>
      </c>
      <c r="AO18" s="327">
        <f t="shared" si="16"/>
        <v>0</v>
      </c>
      <c r="AP18" s="326">
        <v>0</v>
      </c>
      <c r="AQ18" s="326">
        <v>0</v>
      </c>
      <c r="AR18" s="327">
        <f t="shared" si="17"/>
        <v>0</v>
      </c>
      <c r="AS18" s="326">
        <v>33462000</v>
      </c>
      <c r="AT18" s="326">
        <v>33461628</v>
      </c>
      <c r="AU18" s="327">
        <f t="shared" si="18"/>
        <v>372</v>
      </c>
      <c r="AV18" s="326">
        <f t="shared" si="19"/>
        <v>474228790</v>
      </c>
      <c r="AW18" s="326">
        <f t="shared" si="20"/>
        <v>473929937.76</v>
      </c>
      <c r="AX18" s="327">
        <f t="shared" si="21"/>
        <v>298852.24000000954</v>
      </c>
      <c r="AY18" s="326">
        <v>140863000</v>
      </c>
      <c r="AZ18" s="326">
        <v>140863000</v>
      </c>
      <c r="BA18" s="326">
        <f t="shared" si="22"/>
        <v>0</v>
      </c>
      <c r="BB18" s="326">
        <v>117082000</v>
      </c>
      <c r="BC18" s="326">
        <v>117082000</v>
      </c>
      <c r="BD18" s="326">
        <f t="shared" si="23"/>
        <v>0</v>
      </c>
      <c r="BE18" s="326">
        <f t="shared" si="24"/>
        <v>31796790</v>
      </c>
      <c r="BF18" s="326">
        <f t="shared" si="25"/>
        <v>31527582.26</v>
      </c>
      <c r="BG18" s="326">
        <f t="shared" si="26"/>
        <v>269207.73999999836</v>
      </c>
      <c r="BH18" s="326">
        <v>30960000</v>
      </c>
      <c r="BI18" s="326">
        <v>30960000</v>
      </c>
      <c r="BJ18" s="326">
        <f t="shared" si="27"/>
        <v>0</v>
      </c>
      <c r="BK18" s="326">
        <v>836790</v>
      </c>
      <c r="BL18" s="326">
        <v>567582.26</v>
      </c>
      <c r="BM18" s="326">
        <f t="shared" si="28"/>
        <v>269207.74</v>
      </c>
      <c r="BN18" s="326">
        <v>113070000</v>
      </c>
      <c r="BO18" s="326">
        <v>113040355.5</v>
      </c>
      <c r="BP18" s="326">
        <f t="shared" si="29"/>
        <v>29644.5</v>
      </c>
      <c r="BQ18" s="326">
        <v>35290000</v>
      </c>
      <c r="BR18" s="326">
        <v>35290000</v>
      </c>
      <c r="BS18" s="326">
        <f t="shared" si="30"/>
        <v>0</v>
      </c>
      <c r="BT18" s="326">
        <v>71417000</v>
      </c>
      <c r="BU18" s="326">
        <v>71417000</v>
      </c>
      <c r="BV18" s="319">
        <f t="shared" si="31"/>
        <v>0</v>
      </c>
      <c r="BW18" s="326">
        <v>0</v>
      </c>
      <c r="BX18" s="326">
        <v>0</v>
      </c>
      <c r="BY18" s="319">
        <f t="shared" si="32"/>
        <v>0</v>
      </c>
      <c r="BZ18" s="326">
        <f t="shared" si="33"/>
        <v>603775790</v>
      </c>
      <c r="CA18" s="326">
        <f t="shared" si="34"/>
        <v>603472899.76</v>
      </c>
      <c r="CB18" s="327">
        <f t="shared" si="35"/>
        <v>302890.24000000954</v>
      </c>
      <c r="CC18" s="315"/>
      <c r="CD18" s="323"/>
      <c r="CF18" s="323"/>
      <c r="CG18" s="323"/>
      <c r="CH18" s="328"/>
      <c r="CI18" s="328"/>
      <c r="CJ18" s="328"/>
      <c r="CK18" s="329"/>
      <c r="CL18" s="329"/>
      <c r="CM18" s="329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</row>
    <row r="19" spans="1:122" ht="18" customHeight="1">
      <c r="A19" s="649">
        <v>2700</v>
      </c>
      <c r="B19" s="699" t="s">
        <v>187</v>
      </c>
      <c r="C19" s="325">
        <f t="shared" si="0"/>
        <v>44764000</v>
      </c>
      <c r="D19" s="326">
        <f t="shared" si="1"/>
        <v>44258642.07</v>
      </c>
      <c r="E19" s="327">
        <f t="shared" si="2"/>
        <v>505357.9299999997</v>
      </c>
      <c r="F19" s="326">
        <f t="shared" si="3"/>
        <v>12430000</v>
      </c>
      <c r="G19" s="326">
        <f t="shared" si="4"/>
        <v>11924642.07</v>
      </c>
      <c r="H19" s="327">
        <f t="shared" si="5"/>
        <v>505357.9299999997</v>
      </c>
      <c r="I19" s="326">
        <v>1305000</v>
      </c>
      <c r="J19" s="326">
        <v>1225732</v>
      </c>
      <c r="K19" s="326">
        <f t="shared" si="6"/>
        <v>79268</v>
      </c>
      <c r="L19" s="326">
        <v>0</v>
      </c>
      <c r="M19" s="326">
        <v>0</v>
      </c>
      <c r="N19" s="326">
        <f t="shared" si="7"/>
        <v>0</v>
      </c>
      <c r="O19" s="326">
        <v>0</v>
      </c>
      <c r="P19" s="326">
        <v>0</v>
      </c>
      <c r="Q19" s="326">
        <f t="shared" si="8"/>
        <v>0</v>
      </c>
      <c r="R19" s="326">
        <v>8681000</v>
      </c>
      <c r="S19" s="326">
        <v>8254910.07</v>
      </c>
      <c r="T19" s="326">
        <f t="shared" si="9"/>
        <v>426089.9299999997</v>
      </c>
      <c r="U19" s="326">
        <v>5000</v>
      </c>
      <c r="V19" s="326">
        <v>5000</v>
      </c>
      <c r="W19" s="326">
        <f t="shared" si="10"/>
        <v>0</v>
      </c>
      <c r="X19" s="326">
        <v>2439000</v>
      </c>
      <c r="Y19" s="326">
        <v>2439000</v>
      </c>
      <c r="Z19" s="326">
        <f t="shared" si="11"/>
        <v>0</v>
      </c>
      <c r="AA19" s="326">
        <v>0</v>
      </c>
      <c r="AB19" s="326">
        <v>0</v>
      </c>
      <c r="AC19" s="326">
        <f t="shared" si="12"/>
        <v>0</v>
      </c>
      <c r="AD19" s="326">
        <v>0</v>
      </c>
      <c r="AE19" s="326">
        <v>0</v>
      </c>
      <c r="AF19" s="327">
        <f t="shared" si="13"/>
        <v>0</v>
      </c>
      <c r="AG19" s="326">
        <v>6205000</v>
      </c>
      <c r="AH19" s="326">
        <v>6205000</v>
      </c>
      <c r="AI19" s="327">
        <f t="shared" si="14"/>
        <v>0</v>
      </c>
      <c r="AJ19" s="326">
        <v>26129000</v>
      </c>
      <c r="AK19" s="326">
        <v>26129000</v>
      </c>
      <c r="AL19" s="327">
        <f t="shared" si="15"/>
        <v>0</v>
      </c>
      <c r="AM19" s="327">
        <v>0</v>
      </c>
      <c r="AN19" s="327">
        <v>0</v>
      </c>
      <c r="AO19" s="327">
        <f t="shared" si="16"/>
        <v>0</v>
      </c>
      <c r="AP19" s="326">
        <v>0</v>
      </c>
      <c r="AQ19" s="326">
        <v>0</v>
      </c>
      <c r="AR19" s="327">
        <f t="shared" si="17"/>
        <v>0</v>
      </c>
      <c r="AS19" s="326">
        <v>12262000</v>
      </c>
      <c r="AT19" s="326">
        <v>12262000</v>
      </c>
      <c r="AU19" s="327">
        <f t="shared" si="18"/>
        <v>0</v>
      </c>
      <c r="AV19" s="326">
        <f t="shared" si="19"/>
        <v>116637400</v>
      </c>
      <c r="AW19" s="326">
        <f t="shared" si="20"/>
        <v>116549257.97999999</v>
      </c>
      <c r="AX19" s="327">
        <f t="shared" si="21"/>
        <v>88142.02000001073</v>
      </c>
      <c r="AY19" s="326">
        <v>39716000</v>
      </c>
      <c r="AZ19" s="326">
        <v>39716000</v>
      </c>
      <c r="BA19" s="326">
        <f t="shared" si="22"/>
        <v>0</v>
      </c>
      <c r="BB19" s="326">
        <v>22157000</v>
      </c>
      <c r="BC19" s="326">
        <v>22157000</v>
      </c>
      <c r="BD19" s="326">
        <f t="shared" si="23"/>
        <v>0</v>
      </c>
      <c r="BE19" s="326">
        <f t="shared" si="24"/>
        <v>2182400</v>
      </c>
      <c r="BF19" s="326">
        <f t="shared" si="25"/>
        <v>2094257.98</v>
      </c>
      <c r="BG19" s="326">
        <f t="shared" si="26"/>
        <v>88142.02000000002</v>
      </c>
      <c r="BH19" s="326">
        <v>1693000</v>
      </c>
      <c r="BI19" s="326">
        <v>1693000</v>
      </c>
      <c r="BJ19" s="326">
        <f t="shared" si="27"/>
        <v>0</v>
      </c>
      <c r="BK19" s="326">
        <v>489400</v>
      </c>
      <c r="BL19" s="326">
        <v>401257.98</v>
      </c>
      <c r="BM19" s="326">
        <f t="shared" si="28"/>
        <v>88142.02000000002</v>
      </c>
      <c r="BN19" s="326">
        <v>26714000</v>
      </c>
      <c r="BO19" s="326">
        <v>26714000</v>
      </c>
      <c r="BP19" s="326">
        <f t="shared" si="29"/>
        <v>0</v>
      </c>
      <c r="BQ19" s="326">
        <v>9532000</v>
      </c>
      <c r="BR19" s="326">
        <v>9532000</v>
      </c>
      <c r="BS19" s="326">
        <f t="shared" si="30"/>
        <v>0</v>
      </c>
      <c r="BT19" s="326">
        <v>25868000</v>
      </c>
      <c r="BU19" s="326">
        <v>25868000</v>
      </c>
      <c r="BV19" s="319">
        <f t="shared" si="31"/>
        <v>0</v>
      </c>
      <c r="BW19" s="326">
        <v>0</v>
      </c>
      <c r="BX19" s="326">
        <v>0</v>
      </c>
      <c r="BY19" s="319">
        <f t="shared" si="32"/>
        <v>0</v>
      </c>
      <c r="BZ19" s="326">
        <f t="shared" si="33"/>
        <v>173663400</v>
      </c>
      <c r="CA19" s="326">
        <f t="shared" si="34"/>
        <v>173069900.04999998</v>
      </c>
      <c r="CB19" s="327">
        <f t="shared" si="35"/>
        <v>593499.9500000179</v>
      </c>
      <c r="CC19" s="315"/>
      <c r="CD19" s="323"/>
      <c r="CF19" s="323"/>
      <c r="CG19" s="323"/>
      <c r="CH19" s="323"/>
      <c r="CI19" s="328"/>
      <c r="CJ19" s="328"/>
      <c r="CK19" s="328"/>
      <c r="CL19" s="329"/>
      <c r="CM19" s="329"/>
      <c r="CN19" s="324"/>
      <c r="CO19" s="324"/>
      <c r="CP19" s="324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4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  <c r="DO19" s="324"/>
      <c r="DP19" s="324"/>
      <c r="DQ19" s="324"/>
      <c r="DR19" s="324"/>
    </row>
    <row r="20" spans="1:124" ht="18" customHeight="1">
      <c r="A20" s="649">
        <v>2800</v>
      </c>
      <c r="B20" s="699" t="s">
        <v>244</v>
      </c>
      <c r="C20" s="325">
        <f t="shared" si="0"/>
        <v>16946000</v>
      </c>
      <c r="D20" s="326">
        <f t="shared" si="1"/>
        <v>16794951.15</v>
      </c>
      <c r="E20" s="327">
        <f t="shared" si="2"/>
        <v>151048.84999999963</v>
      </c>
      <c r="F20" s="326">
        <f t="shared" si="3"/>
        <v>7519000</v>
      </c>
      <c r="G20" s="326">
        <f t="shared" si="4"/>
        <v>7444309.25</v>
      </c>
      <c r="H20" s="327">
        <f t="shared" si="5"/>
        <v>74690.75</v>
      </c>
      <c r="I20" s="326">
        <v>147000</v>
      </c>
      <c r="J20" s="326">
        <v>72309.25</v>
      </c>
      <c r="K20" s="326">
        <f t="shared" si="6"/>
        <v>74690.75</v>
      </c>
      <c r="L20" s="326">
        <v>0</v>
      </c>
      <c r="M20" s="326">
        <v>0</v>
      </c>
      <c r="N20" s="326">
        <f t="shared" si="7"/>
        <v>0</v>
      </c>
      <c r="O20" s="326">
        <v>0</v>
      </c>
      <c r="P20" s="326">
        <v>0</v>
      </c>
      <c r="Q20" s="326">
        <f t="shared" si="8"/>
        <v>0</v>
      </c>
      <c r="R20" s="326">
        <v>6367000</v>
      </c>
      <c r="S20" s="326">
        <v>6367000</v>
      </c>
      <c r="T20" s="326">
        <f t="shared" si="9"/>
        <v>0</v>
      </c>
      <c r="U20" s="326">
        <v>40000</v>
      </c>
      <c r="V20" s="326">
        <v>40000</v>
      </c>
      <c r="W20" s="326">
        <f t="shared" si="10"/>
        <v>0</v>
      </c>
      <c r="X20" s="326">
        <v>965000</v>
      </c>
      <c r="Y20" s="326">
        <v>965000</v>
      </c>
      <c r="Z20" s="326">
        <f t="shared" si="11"/>
        <v>0</v>
      </c>
      <c r="AA20" s="326">
        <v>0</v>
      </c>
      <c r="AB20" s="326">
        <v>0</v>
      </c>
      <c r="AC20" s="326">
        <f t="shared" si="12"/>
        <v>0</v>
      </c>
      <c r="AD20" s="326">
        <v>0</v>
      </c>
      <c r="AE20" s="326">
        <v>0</v>
      </c>
      <c r="AF20" s="327">
        <f t="shared" si="13"/>
        <v>0</v>
      </c>
      <c r="AG20" s="326">
        <v>217000</v>
      </c>
      <c r="AH20" s="326">
        <v>207673</v>
      </c>
      <c r="AI20" s="327">
        <f t="shared" si="14"/>
        <v>9327</v>
      </c>
      <c r="AJ20" s="326">
        <v>9210000</v>
      </c>
      <c r="AK20" s="326">
        <v>9142968.9</v>
      </c>
      <c r="AL20" s="327">
        <f t="shared" si="15"/>
        <v>67031.09999999963</v>
      </c>
      <c r="AM20" s="327">
        <v>0</v>
      </c>
      <c r="AN20" s="327">
        <v>0</v>
      </c>
      <c r="AO20" s="327">
        <f t="shared" si="16"/>
        <v>0</v>
      </c>
      <c r="AP20" s="326">
        <v>0</v>
      </c>
      <c r="AQ20" s="326">
        <v>0</v>
      </c>
      <c r="AR20" s="327">
        <f t="shared" si="17"/>
        <v>0</v>
      </c>
      <c r="AS20" s="326">
        <v>4870000</v>
      </c>
      <c r="AT20" s="326">
        <v>4866000</v>
      </c>
      <c r="AU20" s="327">
        <f t="shared" si="18"/>
        <v>4000</v>
      </c>
      <c r="AV20" s="326">
        <f t="shared" si="19"/>
        <v>59136825</v>
      </c>
      <c r="AW20" s="326">
        <f t="shared" si="20"/>
        <v>59032328.96</v>
      </c>
      <c r="AX20" s="327">
        <f t="shared" si="21"/>
        <v>104496.0399999991</v>
      </c>
      <c r="AY20" s="326">
        <v>28400000</v>
      </c>
      <c r="AZ20" s="326">
        <v>28400000</v>
      </c>
      <c r="BA20" s="326">
        <f t="shared" si="22"/>
        <v>0</v>
      </c>
      <c r="BB20" s="326">
        <v>9631000</v>
      </c>
      <c r="BC20" s="326">
        <v>9631000</v>
      </c>
      <c r="BD20" s="326">
        <f t="shared" si="23"/>
        <v>0</v>
      </c>
      <c r="BE20" s="326">
        <f t="shared" si="24"/>
        <v>215825</v>
      </c>
      <c r="BF20" s="326">
        <f t="shared" si="25"/>
        <v>111328.96</v>
      </c>
      <c r="BG20" s="326">
        <f t="shared" si="26"/>
        <v>104496.04</v>
      </c>
      <c r="BH20" s="326">
        <v>0</v>
      </c>
      <c r="BI20" s="326">
        <v>0</v>
      </c>
      <c r="BJ20" s="326">
        <f t="shared" si="27"/>
        <v>0</v>
      </c>
      <c r="BK20" s="326">
        <v>215825</v>
      </c>
      <c r="BL20" s="326">
        <v>111328.96</v>
      </c>
      <c r="BM20" s="326">
        <f t="shared" si="28"/>
        <v>104496.04</v>
      </c>
      <c r="BN20" s="326">
        <v>9066000</v>
      </c>
      <c r="BO20" s="326">
        <v>9066000</v>
      </c>
      <c r="BP20" s="326">
        <f t="shared" si="29"/>
        <v>0</v>
      </c>
      <c r="BQ20" s="326">
        <v>8065000</v>
      </c>
      <c r="BR20" s="326">
        <v>8065000</v>
      </c>
      <c r="BS20" s="326">
        <f t="shared" si="30"/>
        <v>0</v>
      </c>
      <c r="BT20" s="326">
        <v>11824000</v>
      </c>
      <c r="BU20" s="326">
        <v>11824000</v>
      </c>
      <c r="BV20" s="319">
        <f t="shared" si="31"/>
        <v>0</v>
      </c>
      <c r="BW20" s="326">
        <v>0</v>
      </c>
      <c r="BX20" s="326">
        <v>0</v>
      </c>
      <c r="BY20" s="319">
        <f t="shared" si="32"/>
        <v>0</v>
      </c>
      <c r="BZ20" s="326">
        <f t="shared" si="33"/>
        <v>80952825</v>
      </c>
      <c r="CA20" s="326">
        <f t="shared" si="34"/>
        <v>80693280.11</v>
      </c>
      <c r="CB20" s="327">
        <f t="shared" si="35"/>
        <v>259544.8900000006</v>
      </c>
      <c r="CC20" s="315"/>
      <c r="CD20" s="323"/>
      <c r="CE20" s="328"/>
      <c r="CF20" s="328"/>
      <c r="CG20" s="328"/>
      <c r="CH20" s="329"/>
      <c r="CI20" s="329"/>
      <c r="CJ20" s="329"/>
      <c r="CK20" s="329"/>
      <c r="CL20" s="329"/>
      <c r="CM20" s="329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</row>
    <row r="21" spans="1:103" ht="18" customHeight="1">
      <c r="A21" s="649">
        <v>3100</v>
      </c>
      <c r="B21" s="699" t="s">
        <v>242</v>
      </c>
      <c r="C21" s="325">
        <f t="shared" si="0"/>
        <v>48678904</v>
      </c>
      <c r="D21" s="326">
        <f t="shared" si="1"/>
        <v>48678904</v>
      </c>
      <c r="E21" s="327">
        <f t="shared" si="2"/>
        <v>0</v>
      </c>
      <c r="F21" s="326">
        <f t="shared" si="3"/>
        <v>18405904</v>
      </c>
      <c r="G21" s="326">
        <f t="shared" si="4"/>
        <v>18405904</v>
      </c>
      <c r="H21" s="327">
        <f t="shared" si="5"/>
        <v>0</v>
      </c>
      <c r="I21" s="326">
        <v>7400000</v>
      </c>
      <c r="J21" s="326">
        <v>7400000</v>
      </c>
      <c r="K21" s="326">
        <f t="shared" si="6"/>
        <v>0</v>
      </c>
      <c r="L21" s="326">
        <v>0</v>
      </c>
      <c r="M21" s="326">
        <v>0</v>
      </c>
      <c r="N21" s="326">
        <f t="shared" si="7"/>
        <v>0</v>
      </c>
      <c r="O21" s="326">
        <v>0</v>
      </c>
      <c r="P21" s="326">
        <v>0</v>
      </c>
      <c r="Q21" s="326">
        <f t="shared" si="8"/>
        <v>0</v>
      </c>
      <c r="R21" s="326">
        <v>10588000</v>
      </c>
      <c r="S21" s="326">
        <v>10588000</v>
      </c>
      <c r="T21" s="326">
        <f t="shared" si="9"/>
        <v>0</v>
      </c>
      <c r="U21" s="326">
        <v>173904</v>
      </c>
      <c r="V21" s="326">
        <v>173904</v>
      </c>
      <c r="W21" s="326">
        <f t="shared" si="10"/>
        <v>0</v>
      </c>
      <c r="X21" s="326">
        <v>235000</v>
      </c>
      <c r="Y21" s="326">
        <v>235000</v>
      </c>
      <c r="Z21" s="326">
        <f t="shared" si="11"/>
        <v>0</v>
      </c>
      <c r="AA21" s="326">
        <v>9000</v>
      </c>
      <c r="AB21" s="326">
        <v>9000</v>
      </c>
      <c r="AC21" s="326">
        <f t="shared" si="12"/>
        <v>0</v>
      </c>
      <c r="AD21" s="326">
        <v>0</v>
      </c>
      <c r="AE21" s="326">
        <v>0</v>
      </c>
      <c r="AF21" s="327">
        <f t="shared" si="13"/>
        <v>0</v>
      </c>
      <c r="AG21" s="326">
        <v>380000</v>
      </c>
      <c r="AH21" s="326">
        <v>380000</v>
      </c>
      <c r="AI21" s="327">
        <f t="shared" si="14"/>
        <v>0</v>
      </c>
      <c r="AJ21" s="326">
        <v>29893000</v>
      </c>
      <c r="AK21" s="326">
        <v>29893000</v>
      </c>
      <c r="AL21" s="327">
        <f t="shared" si="15"/>
        <v>0</v>
      </c>
      <c r="AM21" s="327">
        <v>0</v>
      </c>
      <c r="AN21" s="327">
        <v>0</v>
      </c>
      <c r="AO21" s="327">
        <f t="shared" si="16"/>
        <v>0</v>
      </c>
      <c r="AP21" s="326">
        <v>0</v>
      </c>
      <c r="AQ21" s="326">
        <v>0</v>
      </c>
      <c r="AR21" s="327">
        <f t="shared" si="17"/>
        <v>0</v>
      </c>
      <c r="AS21" s="326">
        <v>7619000</v>
      </c>
      <c r="AT21" s="326">
        <v>7619000</v>
      </c>
      <c r="AU21" s="327">
        <f t="shared" si="18"/>
        <v>0</v>
      </c>
      <c r="AV21" s="326">
        <f t="shared" si="19"/>
        <v>95061000</v>
      </c>
      <c r="AW21" s="326">
        <f t="shared" si="20"/>
        <v>94729945.8</v>
      </c>
      <c r="AX21" s="327">
        <f t="shared" si="21"/>
        <v>331054.200000003</v>
      </c>
      <c r="AY21" s="326">
        <v>33815000</v>
      </c>
      <c r="AZ21" s="326">
        <v>33815000</v>
      </c>
      <c r="BA21" s="326">
        <f t="shared" si="22"/>
        <v>0</v>
      </c>
      <c r="BB21" s="326">
        <v>22669000</v>
      </c>
      <c r="BC21" s="326">
        <v>22669000</v>
      </c>
      <c r="BD21" s="326">
        <f t="shared" si="23"/>
        <v>0</v>
      </c>
      <c r="BE21" s="326">
        <f t="shared" si="24"/>
        <v>65000</v>
      </c>
      <c r="BF21" s="326">
        <f t="shared" si="25"/>
        <v>0</v>
      </c>
      <c r="BG21" s="326">
        <f t="shared" si="26"/>
        <v>65000</v>
      </c>
      <c r="BH21" s="326">
        <v>0</v>
      </c>
      <c r="BI21" s="326">
        <v>0</v>
      </c>
      <c r="BJ21" s="326">
        <f t="shared" si="27"/>
        <v>0</v>
      </c>
      <c r="BK21" s="326">
        <v>65000</v>
      </c>
      <c r="BL21" s="326">
        <v>0</v>
      </c>
      <c r="BM21" s="326">
        <f t="shared" si="28"/>
        <v>65000</v>
      </c>
      <c r="BN21" s="326">
        <v>20911000</v>
      </c>
      <c r="BO21" s="326">
        <v>20911000</v>
      </c>
      <c r="BP21" s="326">
        <f t="shared" si="29"/>
        <v>0</v>
      </c>
      <c r="BQ21" s="326">
        <v>9171000</v>
      </c>
      <c r="BR21" s="326">
        <v>9171000</v>
      </c>
      <c r="BS21" s="326">
        <f t="shared" si="30"/>
        <v>0</v>
      </c>
      <c r="BT21" s="326">
        <v>17601000</v>
      </c>
      <c r="BU21" s="326">
        <v>17334945.8</v>
      </c>
      <c r="BV21" s="319">
        <f t="shared" si="31"/>
        <v>266054.19999999925</v>
      </c>
      <c r="BW21" s="326">
        <v>0</v>
      </c>
      <c r="BX21" s="326">
        <v>0</v>
      </c>
      <c r="BY21" s="319">
        <f t="shared" si="32"/>
        <v>0</v>
      </c>
      <c r="BZ21" s="326">
        <f t="shared" si="33"/>
        <v>151358904</v>
      </c>
      <c r="CA21" s="326">
        <f t="shared" si="34"/>
        <v>151027849.8</v>
      </c>
      <c r="CB21" s="327">
        <f t="shared" si="35"/>
        <v>331054.1999999881</v>
      </c>
      <c r="CC21" s="315"/>
      <c r="CD21" s="323"/>
      <c r="CE21" s="328"/>
      <c r="CF21" s="328"/>
      <c r="CG21" s="328"/>
      <c r="CH21" s="329"/>
      <c r="CI21" s="329"/>
      <c r="CJ21" s="329"/>
      <c r="CK21" s="329"/>
      <c r="CL21" s="329"/>
      <c r="CM21" s="329"/>
      <c r="CN21" s="324"/>
      <c r="CO21" s="324"/>
      <c r="CP21" s="324"/>
      <c r="CQ21" s="324"/>
      <c r="CR21" s="324"/>
      <c r="CS21" s="324"/>
      <c r="CT21" s="324"/>
      <c r="CU21" s="324"/>
      <c r="CV21" s="324"/>
      <c r="CW21" s="324"/>
      <c r="CX21" s="324"/>
      <c r="CY21" s="324"/>
    </row>
    <row r="22" spans="1:105" ht="18" customHeight="1">
      <c r="A22" s="649">
        <v>4100</v>
      </c>
      <c r="B22" s="699" t="s">
        <v>190</v>
      </c>
      <c r="C22" s="325">
        <f t="shared" si="0"/>
        <v>59000000</v>
      </c>
      <c r="D22" s="326">
        <f t="shared" si="1"/>
        <v>58915718.099999994</v>
      </c>
      <c r="E22" s="327">
        <f t="shared" si="2"/>
        <v>84281.9000000013</v>
      </c>
      <c r="F22" s="326">
        <f t="shared" si="3"/>
        <v>29002000</v>
      </c>
      <c r="G22" s="326">
        <f t="shared" si="4"/>
        <v>28932675.06</v>
      </c>
      <c r="H22" s="327">
        <f t="shared" si="5"/>
        <v>69324.94000000134</v>
      </c>
      <c r="I22" s="326">
        <v>9442000</v>
      </c>
      <c r="J22" s="326">
        <v>9391979</v>
      </c>
      <c r="K22" s="326">
        <f t="shared" si="6"/>
        <v>50021</v>
      </c>
      <c r="L22" s="326">
        <v>2733000</v>
      </c>
      <c r="M22" s="326">
        <v>2725422</v>
      </c>
      <c r="N22" s="326">
        <f t="shared" si="7"/>
        <v>7578</v>
      </c>
      <c r="O22" s="326">
        <v>0</v>
      </c>
      <c r="P22" s="326">
        <v>0</v>
      </c>
      <c r="Q22" s="326">
        <f t="shared" si="8"/>
        <v>0</v>
      </c>
      <c r="R22" s="326">
        <v>16679000</v>
      </c>
      <c r="S22" s="326">
        <v>16679000</v>
      </c>
      <c r="T22" s="326">
        <f t="shared" si="9"/>
        <v>0</v>
      </c>
      <c r="U22" s="326">
        <v>11000</v>
      </c>
      <c r="V22" s="326">
        <v>0</v>
      </c>
      <c r="W22" s="326">
        <f t="shared" si="10"/>
        <v>11000</v>
      </c>
      <c r="X22" s="326">
        <v>137000</v>
      </c>
      <c r="Y22" s="326">
        <v>136274.06</v>
      </c>
      <c r="Z22" s="326">
        <f t="shared" si="11"/>
        <v>725.9400000000023</v>
      </c>
      <c r="AA22" s="326">
        <v>0</v>
      </c>
      <c r="AB22" s="326">
        <v>0</v>
      </c>
      <c r="AC22" s="326">
        <f t="shared" si="12"/>
        <v>0</v>
      </c>
      <c r="AD22" s="326">
        <v>0</v>
      </c>
      <c r="AE22" s="326">
        <v>0</v>
      </c>
      <c r="AF22" s="327">
        <f t="shared" si="13"/>
        <v>0</v>
      </c>
      <c r="AG22" s="326">
        <v>2497000</v>
      </c>
      <c r="AH22" s="326">
        <v>2482043.04</v>
      </c>
      <c r="AI22" s="327">
        <f t="shared" si="14"/>
        <v>14956.959999999963</v>
      </c>
      <c r="AJ22" s="326">
        <v>27501000</v>
      </c>
      <c r="AK22" s="326">
        <v>27501000</v>
      </c>
      <c r="AL22" s="327">
        <f t="shared" si="15"/>
        <v>0</v>
      </c>
      <c r="AM22" s="327">
        <v>0</v>
      </c>
      <c r="AN22" s="327">
        <v>0</v>
      </c>
      <c r="AO22" s="327">
        <f t="shared" si="16"/>
        <v>0</v>
      </c>
      <c r="AP22" s="326">
        <v>0</v>
      </c>
      <c r="AQ22" s="326">
        <v>0</v>
      </c>
      <c r="AR22" s="327">
        <f t="shared" si="17"/>
        <v>0</v>
      </c>
      <c r="AS22" s="326">
        <v>8949000</v>
      </c>
      <c r="AT22" s="326">
        <v>8949000</v>
      </c>
      <c r="AU22" s="327">
        <f t="shared" si="18"/>
        <v>0</v>
      </c>
      <c r="AV22" s="326">
        <f t="shared" si="19"/>
        <v>116046000</v>
      </c>
      <c r="AW22" s="326">
        <f t="shared" si="20"/>
        <v>115929495</v>
      </c>
      <c r="AX22" s="327">
        <f t="shared" si="21"/>
        <v>116505</v>
      </c>
      <c r="AY22" s="326">
        <v>61353000</v>
      </c>
      <c r="AZ22" s="326">
        <v>61353000</v>
      </c>
      <c r="BA22" s="326">
        <f t="shared" si="22"/>
        <v>0</v>
      </c>
      <c r="BB22" s="326">
        <v>21796000</v>
      </c>
      <c r="BC22" s="326">
        <v>21796000</v>
      </c>
      <c r="BD22" s="326">
        <f t="shared" si="23"/>
        <v>0</v>
      </c>
      <c r="BE22" s="326">
        <f t="shared" si="24"/>
        <v>158000</v>
      </c>
      <c r="BF22" s="326">
        <f t="shared" si="25"/>
        <v>41495</v>
      </c>
      <c r="BG22" s="326">
        <f t="shared" si="26"/>
        <v>116505</v>
      </c>
      <c r="BH22" s="326">
        <v>0</v>
      </c>
      <c r="BI22" s="326">
        <v>0</v>
      </c>
      <c r="BJ22" s="326">
        <f t="shared" si="27"/>
        <v>0</v>
      </c>
      <c r="BK22" s="326">
        <v>158000</v>
      </c>
      <c r="BL22" s="326">
        <v>41495</v>
      </c>
      <c r="BM22" s="326">
        <f t="shared" si="28"/>
        <v>116505</v>
      </c>
      <c r="BN22" s="326">
        <v>9970000</v>
      </c>
      <c r="BO22" s="326">
        <v>9970000</v>
      </c>
      <c r="BP22" s="326">
        <f t="shared" si="29"/>
        <v>0</v>
      </c>
      <c r="BQ22" s="326">
        <v>9020000</v>
      </c>
      <c r="BR22" s="326">
        <v>9020000</v>
      </c>
      <c r="BS22" s="326">
        <f t="shared" si="30"/>
        <v>0</v>
      </c>
      <c r="BT22" s="326">
        <v>22769000</v>
      </c>
      <c r="BU22" s="326">
        <v>22769000</v>
      </c>
      <c r="BV22" s="319">
        <v>0</v>
      </c>
      <c r="BW22" s="326">
        <v>0</v>
      </c>
      <c r="BX22" s="326">
        <v>0</v>
      </c>
      <c r="BY22" s="319">
        <f t="shared" si="32"/>
        <v>0</v>
      </c>
      <c r="BZ22" s="326">
        <f t="shared" si="33"/>
        <v>183995000</v>
      </c>
      <c r="CA22" s="326">
        <f t="shared" si="34"/>
        <v>183794213.1</v>
      </c>
      <c r="CB22" s="327">
        <f t="shared" si="35"/>
        <v>200786.90000000596</v>
      </c>
      <c r="CC22" s="315"/>
      <c r="CD22" s="323"/>
      <c r="CE22" s="328"/>
      <c r="CF22" s="328"/>
      <c r="CG22" s="328"/>
      <c r="CH22" s="329"/>
      <c r="CI22" s="329"/>
      <c r="CJ22" s="329"/>
      <c r="CK22" s="329"/>
      <c r="CL22" s="329"/>
      <c r="CM22" s="329"/>
      <c r="CN22" s="324"/>
      <c r="CO22" s="324"/>
      <c r="CP22" s="324"/>
      <c r="CQ22" s="324"/>
      <c r="CR22" s="324"/>
      <c r="CS22" s="324"/>
      <c r="CT22" s="324"/>
      <c r="CU22" s="324"/>
      <c r="CV22" s="324"/>
      <c r="CW22" s="324"/>
      <c r="CX22" s="324"/>
      <c r="CY22" s="324"/>
      <c r="CZ22" s="324"/>
      <c r="DA22" s="324"/>
    </row>
    <row r="23" spans="1:95" ht="18" customHeight="1">
      <c r="A23" s="649">
        <v>4300</v>
      </c>
      <c r="B23" s="699" t="s">
        <v>247</v>
      </c>
      <c r="C23" s="325">
        <f t="shared" si="0"/>
        <v>40579681</v>
      </c>
      <c r="D23" s="326">
        <f>SUM(G23+AE23+AN23+AH23+AK23+AQ23)</f>
        <v>40422792.2</v>
      </c>
      <c r="E23" s="327">
        <f aca="true" t="shared" si="36" ref="E23:E29">SUM(H23+AF23+AI23+AL23+AO23+AR23)</f>
        <v>156888.80000000075</v>
      </c>
      <c r="F23" s="326">
        <f t="shared" si="3"/>
        <v>12396681</v>
      </c>
      <c r="G23" s="326">
        <f t="shared" si="4"/>
        <v>12333792.2</v>
      </c>
      <c r="H23" s="327">
        <f t="shared" si="5"/>
        <v>62888.800000000745</v>
      </c>
      <c r="I23" s="326">
        <v>3780000</v>
      </c>
      <c r="J23" s="326">
        <v>3774798</v>
      </c>
      <c r="K23" s="326">
        <f t="shared" si="6"/>
        <v>5202</v>
      </c>
      <c r="L23" s="326">
        <v>265000</v>
      </c>
      <c r="M23" s="326">
        <v>264016</v>
      </c>
      <c r="N23" s="326">
        <f t="shared" si="7"/>
        <v>984</v>
      </c>
      <c r="O23" s="326">
        <v>0</v>
      </c>
      <c r="P23" s="326">
        <v>0</v>
      </c>
      <c r="Q23" s="326">
        <f t="shared" si="8"/>
        <v>0</v>
      </c>
      <c r="R23" s="326">
        <v>7925000</v>
      </c>
      <c r="S23" s="326">
        <v>7925000</v>
      </c>
      <c r="T23" s="326">
        <f t="shared" si="9"/>
        <v>0</v>
      </c>
      <c r="U23" s="326">
        <v>72681</v>
      </c>
      <c r="V23" s="326">
        <v>57719</v>
      </c>
      <c r="W23" s="326">
        <f t="shared" si="10"/>
        <v>14962</v>
      </c>
      <c r="X23" s="326">
        <v>322000</v>
      </c>
      <c r="Y23" s="326">
        <v>280259.2</v>
      </c>
      <c r="Z23" s="326">
        <f t="shared" si="11"/>
        <v>41740.79999999999</v>
      </c>
      <c r="AA23" s="326">
        <v>32000</v>
      </c>
      <c r="AB23" s="326">
        <v>32000</v>
      </c>
      <c r="AC23" s="326">
        <f t="shared" si="12"/>
        <v>0</v>
      </c>
      <c r="AD23" s="326">
        <v>0</v>
      </c>
      <c r="AE23" s="326">
        <v>0</v>
      </c>
      <c r="AF23" s="327">
        <f t="shared" si="13"/>
        <v>0</v>
      </c>
      <c r="AG23" s="326">
        <v>4878000</v>
      </c>
      <c r="AH23" s="326">
        <v>4784000</v>
      </c>
      <c r="AI23" s="327">
        <f t="shared" si="14"/>
        <v>94000</v>
      </c>
      <c r="AJ23" s="326">
        <v>23305000</v>
      </c>
      <c r="AK23" s="326">
        <v>23305000</v>
      </c>
      <c r="AL23" s="327">
        <f t="shared" si="15"/>
        <v>0</v>
      </c>
      <c r="AM23" s="327">
        <v>0</v>
      </c>
      <c r="AN23" s="327">
        <v>0</v>
      </c>
      <c r="AO23" s="327">
        <f t="shared" si="16"/>
        <v>0</v>
      </c>
      <c r="AP23" s="326">
        <v>0</v>
      </c>
      <c r="AQ23" s="326">
        <v>0</v>
      </c>
      <c r="AR23" s="326">
        <f t="shared" si="17"/>
        <v>0</v>
      </c>
      <c r="AS23" s="326">
        <v>6914000</v>
      </c>
      <c r="AT23" s="326">
        <v>6913526</v>
      </c>
      <c r="AU23" s="327">
        <f t="shared" si="18"/>
        <v>474</v>
      </c>
      <c r="AV23" s="326">
        <f t="shared" si="19"/>
        <v>168631000</v>
      </c>
      <c r="AW23" s="326">
        <f t="shared" si="20"/>
        <v>168630756.89</v>
      </c>
      <c r="AX23" s="327">
        <f t="shared" si="21"/>
        <v>243.11000001430511</v>
      </c>
      <c r="AY23" s="326">
        <v>51195000</v>
      </c>
      <c r="AZ23" s="326">
        <v>51195000</v>
      </c>
      <c r="BA23" s="326">
        <f t="shared" si="22"/>
        <v>0</v>
      </c>
      <c r="BB23" s="326">
        <v>30902000</v>
      </c>
      <c r="BC23" s="326">
        <v>30902000</v>
      </c>
      <c r="BD23" s="326">
        <f t="shared" si="23"/>
        <v>0</v>
      </c>
      <c r="BE23" s="326">
        <f t="shared" si="24"/>
        <v>691000</v>
      </c>
      <c r="BF23" s="326">
        <f t="shared" si="25"/>
        <v>690756.89</v>
      </c>
      <c r="BG23" s="326">
        <f t="shared" si="26"/>
        <v>243.10999999998603</v>
      </c>
      <c r="BH23" s="326">
        <v>548000</v>
      </c>
      <c r="BI23" s="326">
        <v>547756.89</v>
      </c>
      <c r="BJ23" s="326">
        <f t="shared" si="27"/>
        <v>243.10999999998603</v>
      </c>
      <c r="BK23" s="326">
        <v>143000</v>
      </c>
      <c r="BL23" s="326">
        <v>143000</v>
      </c>
      <c r="BM23" s="326">
        <f t="shared" si="28"/>
        <v>0</v>
      </c>
      <c r="BN23" s="326">
        <v>64708000</v>
      </c>
      <c r="BO23" s="326">
        <v>64708000</v>
      </c>
      <c r="BP23" s="326">
        <f t="shared" si="29"/>
        <v>0</v>
      </c>
      <c r="BQ23" s="326">
        <v>10417000</v>
      </c>
      <c r="BR23" s="326">
        <v>10417000</v>
      </c>
      <c r="BS23" s="326">
        <f t="shared" si="30"/>
        <v>0</v>
      </c>
      <c r="BT23" s="326">
        <v>21135000</v>
      </c>
      <c r="BU23" s="326">
        <v>21135000</v>
      </c>
      <c r="BV23" s="319">
        <f aca="true" t="shared" si="37" ref="BV23:BV29">SUM(BT23-BU23)</f>
        <v>0</v>
      </c>
      <c r="BW23" s="326">
        <v>0</v>
      </c>
      <c r="BX23" s="326">
        <v>0</v>
      </c>
      <c r="BY23" s="319">
        <f t="shared" si="32"/>
        <v>0</v>
      </c>
      <c r="BZ23" s="326">
        <f t="shared" si="33"/>
        <v>216124681</v>
      </c>
      <c r="CA23" s="326">
        <f t="shared" si="34"/>
        <v>215967075.08999997</v>
      </c>
      <c r="CB23" s="327">
        <f t="shared" si="35"/>
        <v>157605.91000002623</v>
      </c>
      <c r="CC23" s="315"/>
      <c r="CD23" s="323"/>
      <c r="CE23" s="328"/>
      <c r="CF23" s="328"/>
      <c r="CG23" s="328"/>
      <c r="CH23" s="329"/>
      <c r="CI23" s="329"/>
      <c r="CJ23" s="329"/>
      <c r="CK23" s="329"/>
      <c r="CL23" s="329"/>
      <c r="CM23" s="329"/>
      <c r="CN23" s="324"/>
      <c r="CO23" s="324"/>
      <c r="CP23" s="324"/>
      <c r="CQ23" s="324"/>
    </row>
    <row r="24" spans="1:91" ht="18" customHeight="1">
      <c r="A24" s="649">
        <v>5100</v>
      </c>
      <c r="B24" s="699" t="s">
        <v>192</v>
      </c>
      <c r="C24" s="325">
        <f t="shared" si="0"/>
        <v>16738000</v>
      </c>
      <c r="D24" s="326">
        <f>SUM(G24+AE24+AN24+AH24+AK24+AQ24)</f>
        <v>16735826.67</v>
      </c>
      <c r="E24" s="327">
        <f t="shared" si="36"/>
        <v>2173.3300000000745</v>
      </c>
      <c r="F24" s="326">
        <f t="shared" si="3"/>
        <v>5026000</v>
      </c>
      <c r="G24" s="326">
        <f t="shared" si="4"/>
        <v>5026000</v>
      </c>
      <c r="H24" s="327">
        <f t="shared" si="5"/>
        <v>0</v>
      </c>
      <c r="I24" s="326">
        <v>0</v>
      </c>
      <c r="J24" s="326">
        <v>0</v>
      </c>
      <c r="K24" s="326">
        <f t="shared" si="6"/>
        <v>0</v>
      </c>
      <c r="L24" s="326">
        <v>0</v>
      </c>
      <c r="M24" s="326">
        <v>0</v>
      </c>
      <c r="N24" s="326">
        <f t="shared" si="7"/>
        <v>0</v>
      </c>
      <c r="O24" s="326">
        <v>0</v>
      </c>
      <c r="P24" s="326">
        <v>0</v>
      </c>
      <c r="Q24" s="326">
        <f t="shared" si="8"/>
        <v>0</v>
      </c>
      <c r="R24" s="326">
        <v>5024000</v>
      </c>
      <c r="S24" s="326">
        <v>5024000</v>
      </c>
      <c r="T24" s="326">
        <f t="shared" si="9"/>
        <v>0</v>
      </c>
      <c r="U24" s="326">
        <v>2000</v>
      </c>
      <c r="V24" s="326">
        <v>2000</v>
      </c>
      <c r="W24" s="326">
        <f t="shared" si="10"/>
        <v>0</v>
      </c>
      <c r="X24" s="326">
        <v>0</v>
      </c>
      <c r="Y24" s="326">
        <v>0</v>
      </c>
      <c r="Z24" s="326">
        <f t="shared" si="11"/>
        <v>0</v>
      </c>
      <c r="AA24" s="326">
        <v>0</v>
      </c>
      <c r="AB24" s="326">
        <v>0</v>
      </c>
      <c r="AC24" s="326">
        <f t="shared" si="12"/>
        <v>0</v>
      </c>
      <c r="AD24" s="326">
        <v>0</v>
      </c>
      <c r="AE24" s="326">
        <v>0</v>
      </c>
      <c r="AF24" s="327">
        <f t="shared" si="13"/>
        <v>0</v>
      </c>
      <c r="AG24" s="326">
        <v>2654000</v>
      </c>
      <c r="AH24" s="326">
        <v>2654000</v>
      </c>
      <c r="AI24" s="327">
        <f t="shared" si="14"/>
        <v>0</v>
      </c>
      <c r="AJ24" s="326">
        <v>9058000</v>
      </c>
      <c r="AK24" s="326">
        <v>9055826.67</v>
      </c>
      <c r="AL24" s="327">
        <f t="shared" si="15"/>
        <v>2173.3300000000745</v>
      </c>
      <c r="AM24" s="327">
        <v>0</v>
      </c>
      <c r="AN24" s="327">
        <v>0</v>
      </c>
      <c r="AO24" s="327">
        <f t="shared" si="16"/>
        <v>0</v>
      </c>
      <c r="AP24" s="326">
        <v>0</v>
      </c>
      <c r="AQ24" s="326">
        <v>0</v>
      </c>
      <c r="AR24" s="327">
        <f t="shared" si="17"/>
        <v>0</v>
      </c>
      <c r="AS24" s="326">
        <v>0</v>
      </c>
      <c r="AT24" s="326">
        <v>0</v>
      </c>
      <c r="AU24" s="327">
        <f t="shared" si="18"/>
        <v>0</v>
      </c>
      <c r="AV24" s="326">
        <f t="shared" si="19"/>
        <v>29492000</v>
      </c>
      <c r="AW24" s="326">
        <f t="shared" si="20"/>
        <v>29353538.84</v>
      </c>
      <c r="AX24" s="327">
        <f t="shared" si="21"/>
        <v>138461.16000000015</v>
      </c>
      <c r="AY24" s="326">
        <v>0</v>
      </c>
      <c r="AZ24" s="326">
        <v>0</v>
      </c>
      <c r="BA24" s="326">
        <f t="shared" si="22"/>
        <v>0</v>
      </c>
      <c r="BB24" s="326">
        <v>9583000</v>
      </c>
      <c r="BC24" s="326">
        <v>9583000</v>
      </c>
      <c r="BD24" s="326">
        <f t="shared" si="23"/>
        <v>0</v>
      </c>
      <c r="BE24" s="326">
        <f t="shared" si="24"/>
        <v>0</v>
      </c>
      <c r="BF24" s="326">
        <f t="shared" si="25"/>
        <v>0</v>
      </c>
      <c r="BG24" s="326">
        <f t="shared" si="26"/>
        <v>0</v>
      </c>
      <c r="BH24" s="326">
        <v>0</v>
      </c>
      <c r="BI24" s="326">
        <v>0</v>
      </c>
      <c r="BJ24" s="326">
        <f t="shared" si="27"/>
        <v>0</v>
      </c>
      <c r="BK24" s="326">
        <v>0</v>
      </c>
      <c r="BL24" s="326">
        <v>0</v>
      </c>
      <c r="BM24" s="326">
        <f t="shared" si="28"/>
        <v>0</v>
      </c>
      <c r="BN24" s="326">
        <v>16586000</v>
      </c>
      <c r="BO24" s="326">
        <v>16447538.84</v>
      </c>
      <c r="BP24" s="326">
        <f t="shared" si="29"/>
        <v>138461.16000000015</v>
      </c>
      <c r="BQ24" s="326">
        <v>0</v>
      </c>
      <c r="BR24" s="326">
        <v>0</v>
      </c>
      <c r="BS24" s="326">
        <f t="shared" si="30"/>
        <v>0</v>
      </c>
      <c r="BT24" s="326">
        <v>3323000</v>
      </c>
      <c r="BU24" s="326">
        <v>3323000</v>
      </c>
      <c r="BV24" s="319">
        <f t="shared" si="37"/>
        <v>0</v>
      </c>
      <c r="BW24" s="326">
        <v>0</v>
      </c>
      <c r="BX24" s="326">
        <v>0</v>
      </c>
      <c r="BY24" s="319">
        <f t="shared" si="32"/>
        <v>0</v>
      </c>
      <c r="BZ24" s="326">
        <f t="shared" si="33"/>
        <v>46230000</v>
      </c>
      <c r="CA24" s="326">
        <f t="shared" si="34"/>
        <v>46089365.51</v>
      </c>
      <c r="CB24" s="327">
        <f t="shared" si="35"/>
        <v>140634.4900000021</v>
      </c>
      <c r="CC24" s="315"/>
      <c r="CD24" s="323"/>
      <c r="CE24" s="328"/>
      <c r="CF24" s="328"/>
      <c r="CG24" s="328"/>
      <c r="CH24" s="219"/>
      <c r="CI24" s="219"/>
      <c r="CJ24" s="219"/>
      <c r="CK24" s="219"/>
      <c r="CL24" s="219"/>
      <c r="CM24" s="219"/>
    </row>
    <row r="25" spans="1:91" ht="18" customHeight="1">
      <c r="A25" s="649">
        <v>5200</v>
      </c>
      <c r="B25" s="699" t="s">
        <v>193</v>
      </c>
      <c r="C25" s="325">
        <f t="shared" si="0"/>
        <v>3169000</v>
      </c>
      <c r="D25" s="326">
        <f aca="true" t="shared" si="38" ref="D25:D30">SUM(G25+AE25+AH25+AK25+AN25+AQ25)</f>
        <v>3157075</v>
      </c>
      <c r="E25" s="327">
        <f t="shared" si="36"/>
        <v>11925</v>
      </c>
      <c r="F25" s="326">
        <f t="shared" si="3"/>
        <v>930000</v>
      </c>
      <c r="G25" s="326">
        <f t="shared" si="4"/>
        <v>930000</v>
      </c>
      <c r="H25" s="327">
        <f t="shared" si="5"/>
        <v>0</v>
      </c>
      <c r="I25" s="326">
        <v>329000</v>
      </c>
      <c r="J25" s="326">
        <v>329000</v>
      </c>
      <c r="K25" s="326">
        <f t="shared" si="6"/>
        <v>0</v>
      </c>
      <c r="L25" s="326">
        <v>0</v>
      </c>
      <c r="M25" s="326">
        <v>0</v>
      </c>
      <c r="N25" s="326">
        <f t="shared" si="7"/>
        <v>0</v>
      </c>
      <c r="O25" s="326">
        <v>0</v>
      </c>
      <c r="P25" s="326">
        <v>0</v>
      </c>
      <c r="Q25" s="326">
        <f t="shared" si="8"/>
        <v>0</v>
      </c>
      <c r="R25" s="326">
        <v>429000</v>
      </c>
      <c r="S25" s="326">
        <v>429000</v>
      </c>
      <c r="T25" s="326">
        <f t="shared" si="9"/>
        <v>0</v>
      </c>
      <c r="U25" s="326">
        <v>172000</v>
      </c>
      <c r="V25" s="326">
        <v>172000</v>
      </c>
      <c r="W25" s="326">
        <f t="shared" si="10"/>
        <v>0</v>
      </c>
      <c r="X25" s="326">
        <v>0</v>
      </c>
      <c r="Y25" s="326">
        <v>0</v>
      </c>
      <c r="Z25" s="326">
        <f t="shared" si="11"/>
        <v>0</v>
      </c>
      <c r="AA25" s="326">
        <v>0</v>
      </c>
      <c r="AB25" s="326">
        <v>0</v>
      </c>
      <c r="AC25" s="326">
        <f t="shared" si="12"/>
        <v>0</v>
      </c>
      <c r="AD25" s="326">
        <v>0</v>
      </c>
      <c r="AE25" s="326">
        <v>0</v>
      </c>
      <c r="AF25" s="327">
        <f t="shared" si="13"/>
        <v>0</v>
      </c>
      <c r="AG25" s="326">
        <v>0</v>
      </c>
      <c r="AH25" s="326">
        <v>0</v>
      </c>
      <c r="AI25" s="327">
        <f t="shared" si="14"/>
        <v>0</v>
      </c>
      <c r="AJ25" s="326">
        <v>2239000</v>
      </c>
      <c r="AK25" s="326">
        <v>2227075</v>
      </c>
      <c r="AL25" s="327">
        <f t="shared" si="15"/>
        <v>11925</v>
      </c>
      <c r="AM25" s="327">
        <v>0</v>
      </c>
      <c r="AN25" s="327">
        <v>0</v>
      </c>
      <c r="AO25" s="327">
        <f t="shared" si="16"/>
        <v>0</v>
      </c>
      <c r="AP25" s="326">
        <v>0</v>
      </c>
      <c r="AQ25" s="326">
        <v>0</v>
      </c>
      <c r="AR25" s="327">
        <f t="shared" si="17"/>
        <v>0</v>
      </c>
      <c r="AS25" s="326">
        <v>23000</v>
      </c>
      <c r="AT25" s="326">
        <v>0</v>
      </c>
      <c r="AU25" s="327">
        <f t="shared" si="18"/>
        <v>23000</v>
      </c>
      <c r="AV25" s="326">
        <f t="shared" si="19"/>
        <v>6342000</v>
      </c>
      <c r="AW25" s="326">
        <f t="shared" si="20"/>
        <v>6342000</v>
      </c>
      <c r="AX25" s="327">
        <f t="shared" si="21"/>
        <v>0</v>
      </c>
      <c r="AY25" s="326">
        <v>5580000</v>
      </c>
      <c r="AZ25" s="326">
        <v>5580000</v>
      </c>
      <c r="BA25" s="326">
        <f t="shared" si="22"/>
        <v>0</v>
      </c>
      <c r="BB25" s="326">
        <v>444000</v>
      </c>
      <c r="BC25" s="326">
        <v>444000</v>
      </c>
      <c r="BD25" s="326">
        <f t="shared" si="23"/>
        <v>0</v>
      </c>
      <c r="BE25" s="326">
        <f t="shared" si="24"/>
        <v>0</v>
      </c>
      <c r="BF25" s="326">
        <f t="shared" si="25"/>
        <v>0</v>
      </c>
      <c r="BG25" s="326">
        <f t="shared" si="26"/>
        <v>0</v>
      </c>
      <c r="BH25" s="326">
        <v>0</v>
      </c>
      <c r="BI25" s="326">
        <v>0</v>
      </c>
      <c r="BJ25" s="326">
        <f t="shared" si="27"/>
        <v>0</v>
      </c>
      <c r="BK25" s="326">
        <v>0</v>
      </c>
      <c r="BL25" s="326">
        <v>0</v>
      </c>
      <c r="BM25" s="326">
        <f t="shared" si="28"/>
        <v>0</v>
      </c>
      <c r="BN25" s="326">
        <v>0</v>
      </c>
      <c r="BO25" s="326">
        <v>0</v>
      </c>
      <c r="BP25" s="326">
        <f t="shared" si="29"/>
        <v>0</v>
      </c>
      <c r="BQ25" s="326">
        <v>0</v>
      </c>
      <c r="BR25" s="326">
        <v>0</v>
      </c>
      <c r="BS25" s="326">
        <f t="shared" si="30"/>
        <v>0</v>
      </c>
      <c r="BT25" s="326">
        <v>318000</v>
      </c>
      <c r="BU25" s="326">
        <v>318000</v>
      </c>
      <c r="BV25" s="319">
        <f t="shared" si="37"/>
        <v>0</v>
      </c>
      <c r="BW25" s="326">
        <v>0</v>
      </c>
      <c r="BX25" s="326">
        <v>0</v>
      </c>
      <c r="BY25" s="319">
        <f t="shared" si="32"/>
        <v>0</v>
      </c>
      <c r="BZ25" s="326">
        <f t="shared" si="33"/>
        <v>9534000</v>
      </c>
      <c r="CA25" s="326">
        <f t="shared" si="34"/>
        <v>9499075</v>
      </c>
      <c r="CB25" s="327">
        <f t="shared" si="35"/>
        <v>34925</v>
      </c>
      <c r="CC25" s="315"/>
      <c r="CD25" s="323"/>
      <c r="CE25" s="328"/>
      <c r="CF25" s="328"/>
      <c r="CG25" s="328"/>
      <c r="CH25" s="329"/>
      <c r="CI25" s="219"/>
      <c r="CJ25" s="219"/>
      <c r="CK25" s="219"/>
      <c r="CL25" s="219"/>
      <c r="CM25" s="219"/>
    </row>
    <row r="26" spans="1:106" ht="18" customHeight="1">
      <c r="A26" s="649">
        <v>5300</v>
      </c>
      <c r="B26" s="699" t="s">
        <v>194</v>
      </c>
      <c r="C26" s="325">
        <f t="shared" si="0"/>
        <v>5402000</v>
      </c>
      <c r="D26" s="326">
        <f t="shared" si="38"/>
        <v>5401322.29</v>
      </c>
      <c r="E26" s="327">
        <f t="shared" si="36"/>
        <v>677.7099999999627</v>
      </c>
      <c r="F26" s="326">
        <f t="shared" si="3"/>
        <v>1195000</v>
      </c>
      <c r="G26" s="326">
        <f t="shared" si="4"/>
        <v>1195000</v>
      </c>
      <c r="H26" s="327">
        <f t="shared" si="5"/>
        <v>0</v>
      </c>
      <c r="I26" s="326">
        <v>0</v>
      </c>
      <c r="J26" s="326">
        <v>0</v>
      </c>
      <c r="K26" s="326">
        <f t="shared" si="6"/>
        <v>0</v>
      </c>
      <c r="L26" s="326">
        <v>0</v>
      </c>
      <c r="M26" s="326">
        <v>0</v>
      </c>
      <c r="N26" s="326">
        <f t="shared" si="7"/>
        <v>0</v>
      </c>
      <c r="O26" s="326">
        <v>0</v>
      </c>
      <c r="P26" s="326">
        <v>0</v>
      </c>
      <c r="Q26" s="326">
        <f t="shared" si="8"/>
        <v>0</v>
      </c>
      <c r="R26" s="326">
        <v>1165000</v>
      </c>
      <c r="S26" s="326">
        <v>1165000</v>
      </c>
      <c r="T26" s="326">
        <f t="shared" si="9"/>
        <v>0</v>
      </c>
      <c r="U26" s="326">
        <v>30000</v>
      </c>
      <c r="V26" s="326">
        <v>30000</v>
      </c>
      <c r="W26" s="326">
        <f t="shared" si="10"/>
        <v>0</v>
      </c>
      <c r="X26" s="326">
        <v>0</v>
      </c>
      <c r="Y26" s="326">
        <v>0</v>
      </c>
      <c r="Z26" s="326">
        <f t="shared" si="11"/>
        <v>0</v>
      </c>
      <c r="AA26" s="326">
        <v>0</v>
      </c>
      <c r="AB26" s="326">
        <v>0</v>
      </c>
      <c r="AC26" s="326">
        <f t="shared" si="12"/>
        <v>0</v>
      </c>
      <c r="AD26" s="326">
        <v>0</v>
      </c>
      <c r="AE26" s="326">
        <v>0</v>
      </c>
      <c r="AF26" s="327">
        <f t="shared" si="13"/>
        <v>0</v>
      </c>
      <c r="AG26" s="326">
        <v>210000</v>
      </c>
      <c r="AH26" s="326">
        <v>210000</v>
      </c>
      <c r="AI26" s="327">
        <f t="shared" si="14"/>
        <v>0</v>
      </c>
      <c r="AJ26" s="326">
        <v>3997000</v>
      </c>
      <c r="AK26" s="326">
        <v>3996322.29</v>
      </c>
      <c r="AL26" s="327">
        <f t="shared" si="15"/>
        <v>677.7099999999627</v>
      </c>
      <c r="AM26" s="327">
        <v>0</v>
      </c>
      <c r="AN26" s="327">
        <v>0</v>
      </c>
      <c r="AO26" s="327">
        <f t="shared" si="16"/>
        <v>0</v>
      </c>
      <c r="AP26" s="326">
        <v>0</v>
      </c>
      <c r="AQ26" s="326">
        <v>0</v>
      </c>
      <c r="AR26" s="327">
        <f t="shared" si="17"/>
        <v>0</v>
      </c>
      <c r="AS26" s="326">
        <v>18000</v>
      </c>
      <c r="AT26" s="326">
        <v>0</v>
      </c>
      <c r="AU26" s="327">
        <f t="shared" si="18"/>
        <v>18000</v>
      </c>
      <c r="AV26" s="326">
        <f t="shared" si="19"/>
        <v>674000</v>
      </c>
      <c r="AW26" s="326">
        <f t="shared" si="20"/>
        <v>674000</v>
      </c>
      <c r="AX26" s="327">
        <f t="shared" si="21"/>
        <v>0</v>
      </c>
      <c r="AY26" s="326">
        <v>0</v>
      </c>
      <c r="AZ26" s="326">
        <v>0</v>
      </c>
      <c r="BA26" s="326">
        <f t="shared" si="22"/>
        <v>0</v>
      </c>
      <c r="BB26" s="326">
        <v>0</v>
      </c>
      <c r="BC26" s="326">
        <v>0</v>
      </c>
      <c r="BD26" s="326">
        <f t="shared" si="23"/>
        <v>0</v>
      </c>
      <c r="BE26" s="326">
        <f t="shared" si="24"/>
        <v>0</v>
      </c>
      <c r="BF26" s="326">
        <f t="shared" si="25"/>
        <v>0</v>
      </c>
      <c r="BG26" s="326">
        <f t="shared" si="26"/>
        <v>0</v>
      </c>
      <c r="BH26" s="326">
        <v>0</v>
      </c>
      <c r="BI26" s="326">
        <v>0</v>
      </c>
      <c r="BJ26" s="326">
        <f t="shared" si="27"/>
        <v>0</v>
      </c>
      <c r="BK26" s="326">
        <v>0</v>
      </c>
      <c r="BL26" s="326">
        <v>0</v>
      </c>
      <c r="BM26" s="326">
        <f t="shared" si="28"/>
        <v>0</v>
      </c>
      <c r="BN26" s="326">
        <v>0</v>
      </c>
      <c r="BO26" s="326">
        <v>0</v>
      </c>
      <c r="BP26" s="326">
        <f t="shared" si="29"/>
        <v>0</v>
      </c>
      <c r="BQ26" s="326">
        <v>0</v>
      </c>
      <c r="BR26" s="326">
        <v>0</v>
      </c>
      <c r="BS26" s="326">
        <f t="shared" si="30"/>
        <v>0</v>
      </c>
      <c r="BT26" s="326">
        <v>674000</v>
      </c>
      <c r="BU26" s="326">
        <v>674000</v>
      </c>
      <c r="BV26" s="319">
        <f t="shared" si="37"/>
        <v>0</v>
      </c>
      <c r="BW26" s="326">
        <v>0</v>
      </c>
      <c r="BX26" s="326">
        <v>0</v>
      </c>
      <c r="BY26" s="319">
        <f t="shared" si="32"/>
        <v>0</v>
      </c>
      <c r="BZ26" s="326">
        <f t="shared" si="33"/>
        <v>6094000</v>
      </c>
      <c r="CA26" s="326">
        <f t="shared" si="34"/>
        <v>6075322.29</v>
      </c>
      <c r="CB26" s="327">
        <f t="shared" si="35"/>
        <v>18677.709999999963</v>
      </c>
      <c r="CC26" s="315"/>
      <c r="CD26" s="323"/>
      <c r="CE26" s="328"/>
      <c r="CF26" s="328"/>
      <c r="CG26" s="328"/>
      <c r="CH26" s="329"/>
      <c r="CI26" s="329"/>
      <c r="CJ26" s="329"/>
      <c r="CK26" s="329"/>
      <c r="CL26" s="329"/>
      <c r="CM26" s="329"/>
      <c r="CN26" s="324"/>
      <c r="CO26" s="324"/>
      <c r="CP26" s="324"/>
      <c r="CQ26" s="324"/>
      <c r="CR26" s="324"/>
      <c r="CS26" s="324"/>
      <c r="CT26" s="324"/>
      <c r="CU26" s="324"/>
      <c r="CV26" s="324"/>
      <c r="CW26" s="324"/>
      <c r="CX26" s="324"/>
      <c r="CY26" s="324"/>
      <c r="CZ26" s="324"/>
      <c r="DA26" s="324"/>
      <c r="DB26" s="324"/>
    </row>
    <row r="27" spans="1:122" ht="18" customHeight="1">
      <c r="A27" s="649">
        <v>5400</v>
      </c>
      <c r="B27" s="699" t="s">
        <v>195</v>
      </c>
      <c r="C27" s="325">
        <f t="shared" si="0"/>
        <v>9689000</v>
      </c>
      <c r="D27" s="326">
        <f t="shared" si="38"/>
        <v>9689000</v>
      </c>
      <c r="E27" s="327">
        <f t="shared" si="36"/>
        <v>0</v>
      </c>
      <c r="F27" s="326">
        <f t="shared" si="3"/>
        <v>2594000</v>
      </c>
      <c r="G27" s="326">
        <f t="shared" si="4"/>
        <v>2594000</v>
      </c>
      <c r="H27" s="327">
        <f t="shared" si="5"/>
        <v>0</v>
      </c>
      <c r="I27" s="326">
        <v>0</v>
      </c>
      <c r="J27" s="326">
        <v>0</v>
      </c>
      <c r="K27" s="326">
        <f t="shared" si="6"/>
        <v>0</v>
      </c>
      <c r="L27" s="326">
        <v>0</v>
      </c>
      <c r="M27" s="326">
        <v>0</v>
      </c>
      <c r="N27" s="326">
        <f t="shared" si="7"/>
        <v>0</v>
      </c>
      <c r="O27" s="326">
        <v>0</v>
      </c>
      <c r="P27" s="326">
        <v>0</v>
      </c>
      <c r="Q27" s="326">
        <f t="shared" si="8"/>
        <v>0</v>
      </c>
      <c r="R27" s="326">
        <v>2505000</v>
      </c>
      <c r="S27" s="326">
        <v>2505000</v>
      </c>
      <c r="T27" s="326">
        <f t="shared" si="9"/>
        <v>0</v>
      </c>
      <c r="U27" s="326">
        <v>28000</v>
      </c>
      <c r="V27" s="326">
        <v>28000</v>
      </c>
      <c r="W27" s="326">
        <f t="shared" si="10"/>
        <v>0</v>
      </c>
      <c r="X27" s="326">
        <v>61000</v>
      </c>
      <c r="Y27" s="326">
        <v>61000</v>
      </c>
      <c r="Z27" s="326">
        <f t="shared" si="11"/>
        <v>0</v>
      </c>
      <c r="AA27" s="326">
        <v>0</v>
      </c>
      <c r="AB27" s="326">
        <v>0</v>
      </c>
      <c r="AC27" s="326">
        <f t="shared" si="12"/>
        <v>0</v>
      </c>
      <c r="AD27" s="326">
        <v>465000</v>
      </c>
      <c r="AE27" s="326">
        <v>465000</v>
      </c>
      <c r="AF27" s="327">
        <f t="shared" si="13"/>
        <v>0</v>
      </c>
      <c r="AG27" s="326">
        <v>1449000</v>
      </c>
      <c r="AH27" s="326">
        <v>1449000</v>
      </c>
      <c r="AI27" s="327">
        <f t="shared" si="14"/>
        <v>0</v>
      </c>
      <c r="AJ27" s="326">
        <v>5181000</v>
      </c>
      <c r="AK27" s="326">
        <v>5181000</v>
      </c>
      <c r="AL27" s="327">
        <f t="shared" si="15"/>
        <v>0</v>
      </c>
      <c r="AM27" s="327">
        <v>0</v>
      </c>
      <c r="AN27" s="327">
        <v>0</v>
      </c>
      <c r="AO27" s="327">
        <f t="shared" si="16"/>
        <v>0</v>
      </c>
      <c r="AP27" s="326">
        <v>0</v>
      </c>
      <c r="AQ27" s="326">
        <v>0</v>
      </c>
      <c r="AR27" s="327">
        <f t="shared" si="17"/>
        <v>0</v>
      </c>
      <c r="AS27" s="326">
        <v>16000</v>
      </c>
      <c r="AT27" s="326">
        <v>16000</v>
      </c>
      <c r="AU27" s="327">
        <f t="shared" si="18"/>
        <v>0</v>
      </c>
      <c r="AV27" s="326">
        <f t="shared" si="19"/>
        <v>10827000</v>
      </c>
      <c r="AW27" s="326">
        <f t="shared" si="20"/>
        <v>10827000</v>
      </c>
      <c r="AX27" s="327">
        <f t="shared" si="21"/>
        <v>0</v>
      </c>
      <c r="AY27" s="326">
        <v>0</v>
      </c>
      <c r="AZ27" s="326">
        <v>0</v>
      </c>
      <c r="BA27" s="326">
        <f t="shared" si="22"/>
        <v>0</v>
      </c>
      <c r="BB27" s="326">
        <v>9548000</v>
      </c>
      <c r="BC27" s="326">
        <v>9548000</v>
      </c>
      <c r="BD27" s="326">
        <f t="shared" si="23"/>
        <v>0</v>
      </c>
      <c r="BE27" s="326">
        <f t="shared" si="24"/>
        <v>0</v>
      </c>
      <c r="BF27" s="326">
        <f t="shared" si="25"/>
        <v>0</v>
      </c>
      <c r="BG27" s="326">
        <f t="shared" si="26"/>
        <v>0</v>
      </c>
      <c r="BH27" s="326">
        <v>0</v>
      </c>
      <c r="BI27" s="326">
        <v>0</v>
      </c>
      <c r="BJ27" s="326">
        <f t="shared" si="27"/>
        <v>0</v>
      </c>
      <c r="BK27" s="326">
        <v>0</v>
      </c>
      <c r="BL27" s="326">
        <v>0</v>
      </c>
      <c r="BM27" s="326">
        <f t="shared" si="28"/>
        <v>0</v>
      </c>
      <c r="BN27" s="326">
        <v>0</v>
      </c>
      <c r="BO27" s="326">
        <v>0</v>
      </c>
      <c r="BP27" s="326">
        <f t="shared" si="29"/>
        <v>0</v>
      </c>
      <c r="BQ27" s="326">
        <v>0</v>
      </c>
      <c r="BR27" s="326">
        <v>0</v>
      </c>
      <c r="BS27" s="326">
        <f t="shared" si="30"/>
        <v>0</v>
      </c>
      <c r="BT27" s="326">
        <v>1279000</v>
      </c>
      <c r="BU27" s="326">
        <v>1279000</v>
      </c>
      <c r="BV27" s="319">
        <f t="shared" si="37"/>
        <v>0</v>
      </c>
      <c r="BW27" s="326">
        <v>0</v>
      </c>
      <c r="BX27" s="326">
        <v>0</v>
      </c>
      <c r="BY27" s="319">
        <f t="shared" si="32"/>
        <v>0</v>
      </c>
      <c r="BZ27" s="326">
        <f t="shared" si="33"/>
        <v>20532000</v>
      </c>
      <c r="CA27" s="326">
        <f t="shared" si="34"/>
        <v>20532000</v>
      </c>
      <c r="CB27" s="327">
        <f t="shared" si="35"/>
        <v>0</v>
      </c>
      <c r="CC27" s="315"/>
      <c r="CD27" s="323"/>
      <c r="CE27" s="328"/>
      <c r="CF27" s="328"/>
      <c r="CG27" s="328"/>
      <c r="CH27" s="329"/>
      <c r="CI27" s="329"/>
      <c r="CJ27" s="329"/>
      <c r="CK27" s="329"/>
      <c r="CL27" s="329"/>
      <c r="CM27" s="329"/>
      <c r="CN27" s="324"/>
      <c r="CO27" s="324"/>
      <c r="CP27" s="324"/>
      <c r="CQ27" s="324"/>
      <c r="CR27" s="324"/>
      <c r="CS27" s="324"/>
      <c r="CT27" s="324"/>
      <c r="CU27" s="324"/>
      <c r="CV27" s="324"/>
      <c r="CW27" s="324"/>
      <c r="CX27" s="324"/>
      <c r="CY27" s="324"/>
      <c r="CZ27" s="324"/>
      <c r="DA27" s="324"/>
      <c r="DB27" s="324"/>
      <c r="DC27" s="324"/>
      <c r="DD27" s="324"/>
      <c r="DE27" s="324"/>
      <c r="DF27" s="324"/>
      <c r="DG27" s="324"/>
      <c r="DH27" s="324"/>
      <c r="DI27" s="324"/>
      <c r="DJ27" s="324"/>
      <c r="DK27" s="324"/>
      <c r="DL27" s="324"/>
      <c r="DM27" s="324"/>
      <c r="DN27" s="324"/>
      <c r="DO27" s="324"/>
      <c r="DP27" s="324"/>
      <c r="DQ27" s="324"/>
      <c r="DR27" s="324"/>
    </row>
    <row r="28" spans="1:91" ht="18" customHeight="1">
      <c r="A28" s="649">
        <v>5500</v>
      </c>
      <c r="B28" s="699" t="s">
        <v>248</v>
      </c>
      <c r="C28" s="325">
        <f t="shared" si="0"/>
        <v>4114000</v>
      </c>
      <c r="D28" s="326">
        <f t="shared" si="38"/>
        <v>3934147</v>
      </c>
      <c r="E28" s="327">
        <f t="shared" si="36"/>
        <v>179853</v>
      </c>
      <c r="F28" s="326">
        <f t="shared" si="3"/>
        <v>2177000</v>
      </c>
      <c r="G28" s="326">
        <f t="shared" si="4"/>
        <v>2001565</v>
      </c>
      <c r="H28" s="327">
        <f t="shared" si="5"/>
        <v>175435</v>
      </c>
      <c r="I28" s="326">
        <v>845000</v>
      </c>
      <c r="J28" s="326">
        <v>830000</v>
      </c>
      <c r="K28" s="326">
        <f t="shared" si="6"/>
        <v>15000</v>
      </c>
      <c r="L28" s="326">
        <v>0</v>
      </c>
      <c r="M28" s="326">
        <v>0</v>
      </c>
      <c r="N28" s="326">
        <f t="shared" si="7"/>
        <v>0</v>
      </c>
      <c r="O28" s="326">
        <v>0</v>
      </c>
      <c r="P28" s="326">
        <v>0</v>
      </c>
      <c r="Q28" s="326">
        <f t="shared" si="8"/>
        <v>0</v>
      </c>
      <c r="R28" s="326">
        <v>1332000</v>
      </c>
      <c r="S28" s="326">
        <v>1171565</v>
      </c>
      <c r="T28" s="326">
        <f t="shared" si="9"/>
        <v>160435</v>
      </c>
      <c r="U28" s="326">
        <v>0</v>
      </c>
      <c r="V28" s="326">
        <v>0</v>
      </c>
      <c r="W28" s="326">
        <f t="shared" si="10"/>
        <v>0</v>
      </c>
      <c r="X28" s="326">
        <v>0</v>
      </c>
      <c r="Y28" s="326">
        <v>0</v>
      </c>
      <c r="Z28" s="326">
        <f t="shared" si="11"/>
        <v>0</v>
      </c>
      <c r="AA28" s="326">
        <v>0</v>
      </c>
      <c r="AB28" s="326">
        <v>0</v>
      </c>
      <c r="AC28" s="326">
        <f t="shared" si="12"/>
        <v>0</v>
      </c>
      <c r="AD28" s="326">
        <v>0</v>
      </c>
      <c r="AE28" s="326">
        <v>0</v>
      </c>
      <c r="AF28" s="327">
        <f t="shared" si="13"/>
        <v>0</v>
      </c>
      <c r="AG28" s="326">
        <v>194000</v>
      </c>
      <c r="AH28" s="326">
        <v>194000</v>
      </c>
      <c r="AI28" s="327">
        <f t="shared" si="14"/>
        <v>0</v>
      </c>
      <c r="AJ28" s="326">
        <v>1743000</v>
      </c>
      <c r="AK28" s="326">
        <v>1738582</v>
      </c>
      <c r="AL28" s="327">
        <f t="shared" si="15"/>
        <v>4418</v>
      </c>
      <c r="AM28" s="327">
        <v>0</v>
      </c>
      <c r="AN28" s="327">
        <v>0</v>
      </c>
      <c r="AO28" s="327">
        <f t="shared" si="16"/>
        <v>0</v>
      </c>
      <c r="AP28" s="326">
        <v>0</v>
      </c>
      <c r="AQ28" s="326">
        <v>0</v>
      </c>
      <c r="AR28" s="327">
        <f t="shared" si="17"/>
        <v>0</v>
      </c>
      <c r="AS28" s="326">
        <v>1016000</v>
      </c>
      <c r="AT28" s="326">
        <v>1016000</v>
      </c>
      <c r="AU28" s="327">
        <f t="shared" si="18"/>
        <v>0</v>
      </c>
      <c r="AV28" s="326">
        <f t="shared" si="19"/>
        <v>0</v>
      </c>
      <c r="AW28" s="326">
        <f t="shared" si="20"/>
        <v>0</v>
      </c>
      <c r="AX28" s="327">
        <f t="shared" si="21"/>
        <v>0</v>
      </c>
      <c r="AY28" s="326">
        <v>0</v>
      </c>
      <c r="AZ28" s="326">
        <v>0</v>
      </c>
      <c r="BA28" s="326">
        <f t="shared" si="22"/>
        <v>0</v>
      </c>
      <c r="BB28" s="326">
        <v>0</v>
      </c>
      <c r="BC28" s="326">
        <v>0</v>
      </c>
      <c r="BD28" s="326">
        <f t="shared" si="23"/>
        <v>0</v>
      </c>
      <c r="BE28" s="326">
        <f t="shared" si="24"/>
        <v>0</v>
      </c>
      <c r="BF28" s="326">
        <f t="shared" si="25"/>
        <v>0</v>
      </c>
      <c r="BG28" s="326">
        <f t="shared" si="26"/>
        <v>0</v>
      </c>
      <c r="BH28" s="326">
        <v>0</v>
      </c>
      <c r="BI28" s="326">
        <v>0</v>
      </c>
      <c r="BJ28" s="326">
        <f t="shared" si="27"/>
        <v>0</v>
      </c>
      <c r="BK28" s="326">
        <v>0</v>
      </c>
      <c r="BL28" s="326">
        <v>0</v>
      </c>
      <c r="BM28" s="326">
        <f t="shared" si="28"/>
        <v>0</v>
      </c>
      <c r="BN28" s="326">
        <v>0</v>
      </c>
      <c r="BO28" s="326">
        <v>0</v>
      </c>
      <c r="BP28" s="326">
        <f t="shared" si="29"/>
        <v>0</v>
      </c>
      <c r="BQ28" s="326">
        <v>0</v>
      </c>
      <c r="BR28" s="326">
        <v>0</v>
      </c>
      <c r="BS28" s="326">
        <f t="shared" si="30"/>
        <v>0</v>
      </c>
      <c r="BT28" s="326">
        <v>0</v>
      </c>
      <c r="BU28" s="326">
        <v>0</v>
      </c>
      <c r="BV28" s="319">
        <f t="shared" si="37"/>
        <v>0</v>
      </c>
      <c r="BW28" s="326">
        <v>0</v>
      </c>
      <c r="BX28" s="326">
        <v>0</v>
      </c>
      <c r="BY28" s="319">
        <f t="shared" si="32"/>
        <v>0</v>
      </c>
      <c r="BZ28" s="326">
        <f t="shared" si="33"/>
        <v>5130000</v>
      </c>
      <c r="CA28" s="326">
        <f t="shared" si="34"/>
        <v>4950147</v>
      </c>
      <c r="CB28" s="327">
        <f t="shared" si="35"/>
        <v>179853</v>
      </c>
      <c r="CC28" s="315"/>
      <c r="CD28" s="323"/>
      <c r="CE28" s="317"/>
      <c r="CF28" s="317"/>
      <c r="CG28" s="317"/>
      <c r="CH28" s="219"/>
      <c r="CI28" s="219"/>
      <c r="CJ28" s="219"/>
      <c r="CK28" s="219"/>
      <c r="CL28" s="219"/>
      <c r="CM28" s="219"/>
    </row>
    <row r="29" spans="1:91" ht="18" customHeight="1" thickBot="1">
      <c r="A29" s="694">
        <v>5600</v>
      </c>
      <c r="B29" s="700" t="s">
        <v>249</v>
      </c>
      <c r="C29" s="333">
        <f t="shared" si="0"/>
        <v>2907000</v>
      </c>
      <c r="D29" s="334">
        <f t="shared" si="38"/>
        <v>2871795.7</v>
      </c>
      <c r="E29" s="335">
        <f t="shared" si="36"/>
        <v>35204.299999999814</v>
      </c>
      <c r="F29" s="334">
        <f t="shared" si="3"/>
        <v>606000</v>
      </c>
      <c r="G29" s="334">
        <f t="shared" si="4"/>
        <v>606000</v>
      </c>
      <c r="H29" s="335">
        <f t="shared" si="5"/>
        <v>0</v>
      </c>
      <c r="I29" s="334">
        <v>0</v>
      </c>
      <c r="J29" s="334">
        <v>0</v>
      </c>
      <c r="K29" s="334">
        <f t="shared" si="6"/>
        <v>0</v>
      </c>
      <c r="L29" s="334">
        <v>0</v>
      </c>
      <c r="M29" s="334">
        <v>0</v>
      </c>
      <c r="N29" s="334">
        <f t="shared" si="7"/>
        <v>0</v>
      </c>
      <c r="O29" s="334">
        <v>0</v>
      </c>
      <c r="P29" s="334">
        <v>0</v>
      </c>
      <c r="Q29" s="334">
        <f t="shared" si="8"/>
        <v>0</v>
      </c>
      <c r="R29" s="334">
        <v>606000</v>
      </c>
      <c r="S29" s="334">
        <v>606000</v>
      </c>
      <c r="T29" s="334">
        <f t="shared" si="9"/>
        <v>0</v>
      </c>
      <c r="U29" s="334">
        <v>0</v>
      </c>
      <c r="V29" s="334">
        <v>0</v>
      </c>
      <c r="W29" s="334">
        <f t="shared" si="10"/>
        <v>0</v>
      </c>
      <c r="X29" s="334">
        <v>0</v>
      </c>
      <c r="Y29" s="334">
        <v>0</v>
      </c>
      <c r="Z29" s="334">
        <f t="shared" si="11"/>
        <v>0</v>
      </c>
      <c r="AA29" s="334">
        <v>0</v>
      </c>
      <c r="AB29" s="334">
        <v>0</v>
      </c>
      <c r="AC29" s="334">
        <f t="shared" si="12"/>
        <v>0</v>
      </c>
      <c r="AD29" s="334">
        <v>0</v>
      </c>
      <c r="AE29" s="334">
        <v>0</v>
      </c>
      <c r="AF29" s="335">
        <f t="shared" si="13"/>
        <v>0</v>
      </c>
      <c r="AG29" s="334">
        <v>0</v>
      </c>
      <c r="AH29" s="334">
        <v>0</v>
      </c>
      <c r="AI29" s="335">
        <f t="shared" si="14"/>
        <v>0</v>
      </c>
      <c r="AJ29" s="334">
        <v>2301000</v>
      </c>
      <c r="AK29" s="334">
        <v>2265795.7</v>
      </c>
      <c r="AL29" s="335">
        <f t="shared" si="15"/>
        <v>35204.299999999814</v>
      </c>
      <c r="AM29" s="335">
        <v>0</v>
      </c>
      <c r="AN29" s="335">
        <v>0</v>
      </c>
      <c r="AO29" s="335">
        <f t="shared" si="16"/>
        <v>0</v>
      </c>
      <c r="AP29" s="334">
        <v>0</v>
      </c>
      <c r="AQ29" s="334">
        <v>0</v>
      </c>
      <c r="AR29" s="335">
        <f t="shared" si="17"/>
        <v>0</v>
      </c>
      <c r="AS29" s="334">
        <v>508000</v>
      </c>
      <c r="AT29" s="334">
        <v>247593.9</v>
      </c>
      <c r="AU29" s="335">
        <f t="shared" si="18"/>
        <v>260406.1</v>
      </c>
      <c r="AV29" s="334">
        <f t="shared" si="19"/>
        <v>0</v>
      </c>
      <c r="AW29" s="334">
        <f t="shared" si="20"/>
        <v>0</v>
      </c>
      <c r="AX29" s="335">
        <f t="shared" si="21"/>
        <v>0</v>
      </c>
      <c r="AY29" s="334">
        <v>0</v>
      </c>
      <c r="AZ29" s="334">
        <v>0</v>
      </c>
      <c r="BA29" s="334">
        <f t="shared" si="22"/>
        <v>0</v>
      </c>
      <c r="BB29" s="334">
        <v>0</v>
      </c>
      <c r="BC29" s="334">
        <v>0</v>
      </c>
      <c r="BD29" s="334">
        <f t="shared" si="23"/>
        <v>0</v>
      </c>
      <c r="BE29" s="334">
        <f t="shared" si="24"/>
        <v>0</v>
      </c>
      <c r="BF29" s="334">
        <f t="shared" si="25"/>
        <v>0</v>
      </c>
      <c r="BG29" s="334">
        <f t="shared" si="26"/>
        <v>0</v>
      </c>
      <c r="BH29" s="334">
        <v>0</v>
      </c>
      <c r="BI29" s="334">
        <v>0</v>
      </c>
      <c r="BJ29" s="334">
        <f t="shared" si="27"/>
        <v>0</v>
      </c>
      <c r="BK29" s="334">
        <v>0</v>
      </c>
      <c r="BL29" s="334">
        <v>0</v>
      </c>
      <c r="BM29" s="334">
        <f t="shared" si="28"/>
        <v>0</v>
      </c>
      <c r="BN29" s="334">
        <v>0</v>
      </c>
      <c r="BO29" s="334">
        <v>0</v>
      </c>
      <c r="BP29" s="334">
        <f t="shared" si="29"/>
        <v>0</v>
      </c>
      <c r="BQ29" s="334">
        <v>0</v>
      </c>
      <c r="BR29" s="334">
        <v>0</v>
      </c>
      <c r="BS29" s="334">
        <f t="shared" si="30"/>
        <v>0</v>
      </c>
      <c r="BT29" s="334">
        <v>0</v>
      </c>
      <c r="BU29" s="334">
        <v>0</v>
      </c>
      <c r="BV29" s="336">
        <f t="shared" si="37"/>
        <v>0</v>
      </c>
      <c r="BW29" s="334">
        <v>0</v>
      </c>
      <c r="BX29" s="334">
        <v>0</v>
      </c>
      <c r="BY29" s="336">
        <f t="shared" si="32"/>
        <v>0</v>
      </c>
      <c r="BZ29" s="334">
        <f t="shared" si="33"/>
        <v>3415000</v>
      </c>
      <c r="CA29" s="334">
        <f t="shared" si="34"/>
        <v>3119389.6</v>
      </c>
      <c r="CB29" s="335">
        <f t="shared" si="35"/>
        <v>295610.3999999999</v>
      </c>
      <c r="CC29" s="315"/>
      <c r="CD29" s="323"/>
      <c r="CE29" s="315"/>
      <c r="CF29" s="323"/>
      <c r="CG29" s="317"/>
      <c r="CH29" s="219"/>
      <c r="CI29" s="219"/>
      <c r="CJ29" s="219"/>
      <c r="CK29" s="219"/>
      <c r="CL29" s="219"/>
      <c r="CM29" s="219"/>
    </row>
    <row r="30" spans="1:91" ht="18" customHeight="1" thickBot="1">
      <c r="A30" s="664"/>
      <c r="B30" s="701" t="s">
        <v>250</v>
      </c>
      <c r="C30" s="337">
        <f t="shared" si="0"/>
        <v>1195566525.98</v>
      </c>
      <c r="D30" s="338">
        <f t="shared" si="38"/>
        <v>1191031195.23</v>
      </c>
      <c r="E30" s="339">
        <f>SUM(E4:E29)</f>
        <v>4535330.750000004</v>
      </c>
      <c r="F30" s="340">
        <f>SUM(F4:F29)</f>
        <v>373227525.98</v>
      </c>
      <c r="G30" s="338">
        <f t="shared" si="4"/>
        <v>369955485.16</v>
      </c>
      <c r="H30" s="339">
        <f>SUM(H4:H29)</f>
        <v>3272040.820000005</v>
      </c>
      <c r="I30" s="340">
        <f>SUM(I4:I29)</f>
        <v>95989000</v>
      </c>
      <c r="J30" s="340">
        <f>SUM(J4:J29)</f>
        <v>95176558.25</v>
      </c>
      <c r="K30" s="340">
        <f t="shared" si="6"/>
        <v>812441.75</v>
      </c>
      <c r="L30" s="340">
        <f>SUM(L4:L29)</f>
        <v>9674000</v>
      </c>
      <c r="M30" s="340">
        <f>SUM(M4:M29)</f>
        <v>9428438</v>
      </c>
      <c r="N30" s="340">
        <f t="shared" si="7"/>
        <v>245562</v>
      </c>
      <c r="O30" s="341">
        <f>SUM(O4:O29)</f>
        <v>1780000</v>
      </c>
      <c r="P30" s="341">
        <f>SUM(P4:P29)</f>
        <v>1747747</v>
      </c>
      <c r="Q30" s="341">
        <f t="shared" si="8"/>
        <v>32253</v>
      </c>
      <c r="R30" s="340">
        <f>SUM(R4:R29)</f>
        <v>252018000</v>
      </c>
      <c r="S30" s="340">
        <f>SUM(S4:S29)</f>
        <v>250379474.81</v>
      </c>
      <c r="T30" s="340">
        <f t="shared" si="9"/>
        <v>1638525.1899999976</v>
      </c>
      <c r="U30" s="340">
        <f>SUM(U4:U29)</f>
        <v>3580525.9800000004</v>
      </c>
      <c r="V30" s="340">
        <f>SUM(V4:V29)</f>
        <v>3424268.18</v>
      </c>
      <c r="W30" s="340">
        <f t="shared" si="10"/>
        <v>156257.80000000028</v>
      </c>
      <c r="X30" s="340">
        <f>SUM(X4:X29)</f>
        <v>9833000</v>
      </c>
      <c r="Y30" s="340">
        <f>SUM(Y4:Y29)</f>
        <v>9488972.92</v>
      </c>
      <c r="Z30" s="340">
        <f t="shared" si="11"/>
        <v>344027.0800000001</v>
      </c>
      <c r="AA30" s="340">
        <f>SUM(AA4:AA29)</f>
        <v>353000</v>
      </c>
      <c r="AB30" s="340">
        <f>SUM(AB4:AB29)</f>
        <v>310026</v>
      </c>
      <c r="AC30" s="340">
        <f>SUM(AA30-AB30)</f>
        <v>42974</v>
      </c>
      <c r="AD30" s="340">
        <f>SUM(AD4:AD29)</f>
        <v>465000</v>
      </c>
      <c r="AE30" s="340">
        <f>SUM(AE4:AE29)</f>
        <v>465000</v>
      </c>
      <c r="AF30" s="339">
        <f t="shared" si="13"/>
        <v>0</v>
      </c>
      <c r="AG30" s="340">
        <f>SUM(AG4:AG29)</f>
        <v>116926000</v>
      </c>
      <c r="AH30" s="340">
        <f>SUM(AH4:AH29)</f>
        <v>116494052.54</v>
      </c>
      <c r="AI30" s="339">
        <f t="shared" si="14"/>
        <v>431947.45999999344</v>
      </c>
      <c r="AJ30" s="340">
        <f>SUM(AJ4:AJ29)</f>
        <v>665499000</v>
      </c>
      <c r="AK30" s="340">
        <f>SUM(AK4:AK29)</f>
        <v>664667657.53</v>
      </c>
      <c r="AL30" s="339">
        <f t="shared" si="15"/>
        <v>831342.4700000286</v>
      </c>
      <c r="AM30" s="339">
        <f>SUM(AM4:AM29)</f>
        <v>29849000</v>
      </c>
      <c r="AN30" s="339">
        <f>SUM(AN4:AN29)</f>
        <v>29849000</v>
      </c>
      <c r="AO30" s="339">
        <f t="shared" si="16"/>
        <v>0</v>
      </c>
      <c r="AP30" s="339">
        <f>SUM(AP4:AP29)</f>
        <v>9600000</v>
      </c>
      <c r="AQ30" s="339">
        <f>SUM(AQ4:AQ29)</f>
        <v>9600000</v>
      </c>
      <c r="AR30" s="339">
        <f t="shared" si="17"/>
        <v>0</v>
      </c>
      <c r="AS30" s="342">
        <f>SUM(AS4:AS29)</f>
        <v>219496000</v>
      </c>
      <c r="AT30" s="342">
        <f>SUM(AT4:AT29)</f>
        <v>219028607.9</v>
      </c>
      <c r="AU30" s="343">
        <f t="shared" si="18"/>
        <v>467392.09999999404</v>
      </c>
      <c r="AV30" s="340">
        <f>SUM(AY30+BB30+BH30+BK30+BQ30+BT30+BW30)</f>
        <v>4663259473</v>
      </c>
      <c r="AW30" s="340">
        <f>SUM(AZ30+BC30+BI30+BL30+BR30+BU30+BX30)</f>
        <v>4657921675.53</v>
      </c>
      <c r="AX30" s="339">
        <f t="shared" si="21"/>
        <v>5337797.470000267</v>
      </c>
      <c r="AY30" s="344">
        <f>SUM(AY4:AY29)</f>
        <v>2089033000</v>
      </c>
      <c r="AZ30" s="344">
        <f>SUM(AZ4:AZ29)</f>
        <v>2088470522.96</v>
      </c>
      <c r="BA30" s="344">
        <f t="shared" si="22"/>
        <v>562477.0399999619</v>
      </c>
      <c r="BB30" s="345">
        <f>SUM(BB4:BB29)</f>
        <v>1321982000</v>
      </c>
      <c r="BC30" s="345">
        <f>SUM(BC4:BC29)</f>
        <v>1321982000</v>
      </c>
      <c r="BD30" s="345">
        <f t="shared" si="23"/>
        <v>0</v>
      </c>
      <c r="BE30" s="346">
        <f>SUM(BE4:BE29)</f>
        <v>92975695</v>
      </c>
      <c r="BF30" s="346">
        <f>SUM(BF4:BF29)</f>
        <v>89780191.28</v>
      </c>
      <c r="BG30" s="346">
        <f t="shared" si="26"/>
        <v>3195503.719999999</v>
      </c>
      <c r="BH30" s="346">
        <f>SUM(BH4:BH29)</f>
        <v>84867000</v>
      </c>
      <c r="BI30" s="346">
        <f>SUM(BI4:BI29)</f>
        <v>84139912.24</v>
      </c>
      <c r="BJ30" s="346">
        <f t="shared" si="27"/>
        <v>727087.7600000054</v>
      </c>
      <c r="BK30" s="346">
        <f>SUM(BK4:BK29)</f>
        <v>8108695</v>
      </c>
      <c r="BL30" s="346">
        <f>SUM(BL4:BL29)</f>
        <v>5640279.04</v>
      </c>
      <c r="BM30" s="346">
        <f t="shared" si="28"/>
        <v>2468415.96</v>
      </c>
      <c r="BN30" s="347">
        <f>SUM(BN4:BN29)</f>
        <v>1303878908</v>
      </c>
      <c r="BO30" s="347">
        <f>SUM(BO4:BO29)</f>
        <v>1302117735.9499998</v>
      </c>
      <c r="BP30" s="347">
        <f t="shared" si="29"/>
        <v>1761172.0500001907</v>
      </c>
      <c r="BQ30" s="347">
        <f aca="true" t="shared" si="39" ref="BQ30:BY30">SUM(BQ4:BQ29)</f>
        <v>213284908</v>
      </c>
      <c r="BR30" s="347">
        <f t="shared" si="39"/>
        <v>213274257.78</v>
      </c>
      <c r="BS30" s="347">
        <f t="shared" si="39"/>
        <v>10650.219999998808</v>
      </c>
      <c r="BT30" s="348">
        <f t="shared" si="39"/>
        <v>922458000</v>
      </c>
      <c r="BU30" s="348">
        <f t="shared" si="39"/>
        <v>922076369.04</v>
      </c>
      <c r="BV30" s="348">
        <f t="shared" si="39"/>
        <v>381630.9600000046</v>
      </c>
      <c r="BW30" s="349">
        <f t="shared" si="39"/>
        <v>23525870</v>
      </c>
      <c r="BX30" s="349">
        <f t="shared" si="39"/>
        <v>22338334.47</v>
      </c>
      <c r="BY30" s="349">
        <f t="shared" si="39"/>
        <v>1187535.5300000003</v>
      </c>
      <c r="BZ30" s="340">
        <f>SUM(BZ4:BZ29)</f>
        <v>7168915998.98</v>
      </c>
      <c r="CA30" s="340">
        <f>SUM(CA4:CA29)</f>
        <v>7156824956.830002</v>
      </c>
      <c r="CB30" s="350">
        <f t="shared" si="35"/>
        <v>12091042.149997711</v>
      </c>
      <c r="CC30" s="315"/>
      <c r="CD30" s="315"/>
      <c r="CE30" s="315"/>
      <c r="CF30" s="317"/>
      <c r="CG30" s="315"/>
      <c r="CH30" s="219"/>
      <c r="CI30" s="219"/>
      <c r="CJ30" s="219"/>
      <c r="CK30" s="219"/>
      <c r="CL30" s="219"/>
      <c r="CM30" s="219"/>
    </row>
    <row r="31" spans="9:91" ht="12.75">
      <c r="I31" s="352"/>
      <c r="J31" s="352"/>
      <c r="K31" s="352"/>
      <c r="L31" s="352"/>
      <c r="M31" s="352"/>
      <c r="N31" s="352"/>
      <c r="R31" s="353"/>
      <c r="S31" s="353"/>
      <c r="T31" s="353"/>
      <c r="X31" s="354"/>
      <c r="AM31" s="353"/>
      <c r="AN31" s="353"/>
      <c r="AO31" s="353"/>
      <c r="AS31" s="354"/>
      <c r="AT31" s="354"/>
      <c r="AU31" s="354"/>
      <c r="AV31" s="352"/>
      <c r="AW31" s="352"/>
      <c r="BB31" s="353"/>
      <c r="BC31" s="353"/>
      <c r="BD31" s="353"/>
      <c r="BE31" s="353"/>
      <c r="BF31" s="353"/>
      <c r="BG31" s="353"/>
      <c r="BH31" s="352"/>
      <c r="BI31" s="352"/>
      <c r="BJ31" s="352"/>
      <c r="BK31" s="353"/>
      <c r="BL31" s="353"/>
      <c r="BM31" s="353"/>
      <c r="BN31" s="353"/>
      <c r="BO31" s="353"/>
      <c r="BP31" s="353"/>
      <c r="BQ31" s="353"/>
      <c r="BR31" s="353"/>
      <c r="BS31" s="353"/>
      <c r="BT31" s="353"/>
      <c r="BU31" s="353"/>
      <c r="BV31" s="353"/>
      <c r="BW31" s="352"/>
      <c r="BX31" s="352"/>
      <c r="BY31" s="352"/>
      <c r="CC31" s="355"/>
      <c r="CD31" s="316"/>
      <c r="CE31" s="317"/>
      <c r="CF31" s="317"/>
      <c r="CG31" s="317"/>
      <c r="CH31" s="219"/>
      <c r="CI31" s="219"/>
      <c r="CJ31" s="219"/>
      <c r="CK31" s="219"/>
      <c r="CL31" s="219"/>
      <c r="CM31" s="219"/>
    </row>
    <row r="32" spans="2:91" ht="12.75">
      <c r="B32" s="356"/>
      <c r="E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8"/>
      <c r="CC32" s="355"/>
      <c r="CD32" s="316"/>
      <c r="CE32" s="317"/>
      <c r="CF32" s="317"/>
      <c r="CG32" s="317"/>
      <c r="CH32" s="219"/>
      <c r="CI32" s="219"/>
      <c r="CJ32" s="219"/>
      <c r="CK32" s="219"/>
      <c r="CL32" s="219"/>
      <c r="CM32" s="219"/>
    </row>
    <row r="33" spans="2:91" ht="12.75">
      <c r="B33" s="356"/>
      <c r="BT33" s="359"/>
      <c r="BU33" s="359"/>
      <c r="BV33" s="359"/>
      <c r="CB33" s="358"/>
      <c r="CC33" s="355"/>
      <c r="CD33" s="316"/>
      <c r="CE33" s="317"/>
      <c r="CF33" s="317"/>
      <c r="CG33" s="317"/>
      <c r="CH33" s="219"/>
      <c r="CI33" s="219"/>
      <c r="CJ33" s="219"/>
      <c r="CK33" s="219"/>
      <c r="CL33" s="219"/>
      <c r="CM33" s="219"/>
    </row>
    <row r="34" spans="2:91" ht="22.5" customHeight="1">
      <c r="B34" s="356"/>
      <c r="I34" s="360"/>
      <c r="J34" s="361"/>
      <c r="K34" s="361"/>
      <c r="L34" s="360"/>
      <c r="O34" s="360"/>
      <c r="P34" s="360"/>
      <c r="Q34" s="360"/>
      <c r="R34" s="360"/>
      <c r="S34" s="362"/>
      <c r="T34" s="360"/>
      <c r="U34" s="361"/>
      <c r="V34" s="361"/>
      <c r="W34" s="360"/>
      <c r="X34" s="362"/>
      <c r="AS34" s="360"/>
      <c r="AY34" s="360"/>
      <c r="BB34" s="360"/>
      <c r="BC34" s="360"/>
      <c r="BD34" s="360"/>
      <c r="BH34" s="360"/>
      <c r="BI34" s="361"/>
      <c r="BJ34" s="361"/>
      <c r="BK34" s="360"/>
      <c r="BL34" s="362"/>
      <c r="BM34" s="362"/>
      <c r="BN34" s="360"/>
      <c r="BO34" s="363"/>
      <c r="BP34" s="361"/>
      <c r="BQ34" s="360"/>
      <c r="BT34" s="360"/>
      <c r="BW34" s="360"/>
      <c r="CC34" s="355"/>
      <c r="CD34" s="316"/>
      <c r="CE34" s="317"/>
      <c r="CF34" s="317"/>
      <c r="CG34" s="317"/>
      <c r="CH34" s="219"/>
      <c r="CI34" s="219"/>
      <c r="CJ34" s="219"/>
      <c r="CK34" s="219"/>
      <c r="CL34" s="219"/>
      <c r="CM34" s="219"/>
    </row>
    <row r="35" spans="9:91" ht="12.75">
      <c r="I35" s="362"/>
      <c r="J35" s="362"/>
      <c r="K35" s="362"/>
      <c r="L35" s="362"/>
      <c r="O35" s="362"/>
      <c r="P35" s="362"/>
      <c r="Q35" s="362"/>
      <c r="R35" s="362"/>
      <c r="S35" s="362"/>
      <c r="T35" s="360"/>
      <c r="U35" s="361"/>
      <c r="BA35" s="362"/>
      <c r="BO35" s="358"/>
      <c r="CC35" s="364"/>
      <c r="CD35" s="365"/>
      <c r="CE35" s="219"/>
      <c r="CF35" s="219"/>
      <c r="CG35" s="219"/>
      <c r="CH35" s="219"/>
      <c r="CI35" s="219"/>
      <c r="CJ35" s="219"/>
      <c r="CK35" s="219"/>
      <c r="CL35" s="219"/>
      <c r="CM35" s="219"/>
    </row>
    <row r="36" spans="9:91" ht="12.75">
      <c r="I36" s="360"/>
      <c r="J36" s="361"/>
      <c r="K36" s="362"/>
      <c r="L36" s="362"/>
      <c r="BA36" s="362"/>
      <c r="CC36" s="364"/>
      <c r="CD36" s="365"/>
      <c r="CE36" s="219"/>
      <c r="CF36" s="219"/>
      <c r="CG36" s="219"/>
      <c r="CH36" s="219"/>
      <c r="CI36" s="219"/>
      <c r="CJ36" s="219"/>
      <c r="CK36" s="219"/>
      <c r="CL36" s="219"/>
      <c r="CM36" s="219"/>
    </row>
    <row r="37" spans="81:91" ht="12.75">
      <c r="CC37" s="364"/>
      <c r="CD37" s="365"/>
      <c r="CF37" s="219"/>
      <c r="CG37" s="219"/>
      <c r="CH37" s="219"/>
      <c r="CI37" s="219"/>
      <c r="CJ37" s="219"/>
      <c r="CK37" s="219"/>
      <c r="CL37" s="219"/>
      <c r="CM37" s="219"/>
    </row>
    <row r="38" spans="81:91" ht="12.75">
      <c r="CC38" s="364"/>
      <c r="CD38" s="365"/>
      <c r="CE38" s="219"/>
      <c r="CF38" s="219"/>
      <c r="CG38" s="219"/>
      <c r="CH38" s="219"/>
      <c r="CI38" s="219"/>
      <c r="CJ38" s="219"/>
      <c r="CK38" s="219"/>
      <c r="CL38" s="219"/>
      <c r="CM38" s="219"/>
    </row>
    <row r="39" spans="81:91" ht="12.75">
      <c r="CC39" s="364"/>
      <c r="CD39" s="365"/>
      <c r="CE39" s="219"/>
      <c r="CF39" s="219"/>
      <c r="CG39" s="219"/>
      <c r="CH39" s="219"/>
      <c r="CI39" s="219"/>
      <c r="CJ39" s="219"/>
      <c r="CK39" s="219"/>
      <c r="CL39" s="219"/>
      <c r="CM39" s="219"/>
    </row>
    <row r="40" spans="81:91" ht="12.75">
      <c r="CC40" s="364"/>
      <c r="CD40" s="365"/>
      <c r="CE40" s="219"/>
      <c r="CF40" s="219"/>
      <c r="CG40" s="219"/>
      <c r="CH40" s="219"/>
      <c r="CI40" s="219"/>
      <c r="CJ40" s="219"/>
      <c r="CK40" s="219"/>
      <c r="CL40" s="219"/>
      <c r="CM40" s="219"/>
    </row>
    <row r="41" spans="81:91" ht="12.75">
      <c r="CC41" s="364"/>
      <c r="CD41" s="365"/>
      <c r="CE41" s="219"/>
      <c r="CF41" s="219"/>
      <c r="CG41" s="219"/>
      <c r="CH41" s="219"/>
      <c r="CI41" s="219"/>
      <c r="CJ41" s="219"/>
      <c r="CK41" s="219"/>
      <c r="CL41" s="219"/>
      <c r="CM41" s="219"/>
    </row>
    <row r="42" spans="81:91" ht="12.75">
      <c r="CC42" s="364"/>
      <c r="CD42" s="365"/>
      <c r="CE42" s="219"/>
      <c r="CF42" s="219"/>
      <c r="CG42" s="219"/>
      <c r="CH42" s="219"/>
      <c r="CI42" s="219"/>
      <c r="CJ42" s="219"/>
      <c r="CK42" s="219"/>
      <c r="CL42" s="219"/>
      <c r="CM42" s="219"/>
    </row>
    <row r="43" spans="81:91" ht="12.75">
      <c r="CC43" s="364"/>
      <c r="CD43" s="365"/>
      <c r="CE43" s="219"/>
      <c r="CF43" s="219"/>
      <c r="CG43" s="219"/>
      <c r="CH43" s="219"/>
      <c r="CI43" s="219"/>
      <c r="CJ43" s="219"/>
      <c r="CK43" s="219"/>
      <c r="CL43" s="219"/>
      <c r="CM43" s="219"/>
    </row>
    <row r="44" spans="81:91" ht="12.75">
      <c r="CC44" s="364"/>
      <c r="CD44" s="365"/>
      <c r="CE44" s="219"/>
      <c r="CF44" s="219"/>
      <c r="CG44" s="219"/>
      <c r="CH44" s="219"/>
      <c r="CI44" s="219"/>
      <c r="CJ44" s="219"/>
      <c r="CK44" s="219"/>
      <c r="CL44" s="219"/>
      <c r="CM44" s="219"/>
    </row>
    <row r="45" spans="81:91" ht="12.75">
      <c r="CC45" s="364"/>
      <c r="CD45" s="365"/>
      <c r="CE45" s="219"/>
      <c r="CF45" s="219"/>
      <c r="CG45" s="219"/>
      <c r="CH45" s="219"/>
      <c r="CI45" s="219"/>
      <c r="CJ45" s="219"/>
      <c r="CK45" s="219"/>
      <c r="CL45" s="219"/>
      <c r="CM45" s="219"/>
    </row>
    <row r="46" spans="81:91" ht="12.75">
      <c r="CC46" s="364"/>
      <c r="CD46" s="365"/>
      <c r="CE46" s="219"/>
      <c r="CF46" s="219"/>
      <c r="CG46" s="219"/>
      <c r="CH46" s="219"/>
      <c r="CI46" s="219"/>
      <c r="CJ46" s="219"/>
      <c r="CK46" s="219"/>
      <c r="CL46" s="219"/>
      <c r="CM46" s="219"/>
    </row>
    <row r="47" spans="81:91" ht="12.75">
      <c r="CC47" s="364"/>
      <c r="CD47" s="365"/>
      <c r="CE47" s="219"/>
      <c r="CF47" s="219"/>
      <c r="CG47" s="219"/>
      <c r="CH47" s="219"/>
      <c r="CI47" s="219"/>
      <c r="CJ47" s="219"/>
      <c r="CK47" s="219"/>
      <c r="CL47" s="219"/>
      <c r="CM47" s="219"/>
    </row>
    <row r="48" spans="81:91" ht="12.75">
      <c r="CC48" s="364"/>
      <c r="CD48" s="365"/>
      <c r="CE48" s="219"/>
      <c r="CF48" s="219"/>
      <c r="CG48" s="219"/>
      <c r="CH48" s="219"/>
      <c r="CI48" s="219"/>
      <c r="CJ48" s="219"/>
      <c r="CK48" s="219"/>
      <c r="CL48" s="219"/>
      <c r="CM48" s="219"/>
    </row>
    <row r="49" spans="81:91" ht="12.75">
      <c r="CC49" s="364"/>
      <c r="CD49" s="365"/>
      <c r="CE49" s="219"/>
      <c r="CF49" s="219"/>
      <c r="CG49" s="219"/>
      <c r="CH49" s="219"/>
      <c r="CI49" s="219"/>
      <c r="CJ49" s="219"/>
      <c r="CK49" s="219"/>
      <c r="CL49" s="219"/>
      <c r="CM49" s="219"/>
    </row>
    <row r="50" spans="81:91" ht="12.75">
      <c r="CC50" s="364"/>
      <c r="CD50" s="365"/>
      <c r="CE50" s="219"/>
      <c r="CF50" s="219"/>
      <c r="CG50" s="219"/>
      <c r="CH50" s="219"/>
      <c r="CI50" s="219"/>
      <c r="CJ50" s="219"/>
      <c r="CK50" s="219"/>
      <c r="CL50" s="219"/>
      <c r="CM50" s="219"/>
    </row>
    <row r="51" spans="81:91" ht="12.75">
      <c r="CC51" s="364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</row>
    <row r="52" spans="81:91" ht="12.75">
      <c r="CC52" s="364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</row>
    <row r="53" spans="81:91" ht="12.75">
      <c r="CC53" s="364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</row>
    <row r="54" spans="81:91" ht="12.75">
      <c r="CC54" s="364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</row>
    <row r="55" spans="81:91" ht="12.75">
      <c r="CC55" s="364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</row>
    <row r="56" spans="81:91" ht="12.75">
      <c r="CC56" s="364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</row>
    <row r="57" spans="81:91" ht="12.75">
      <c r="CC57" s="364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</row>
    <row r="58" spans="81:91" ht="12.75">
      <c r="CC58" s="364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</row>
    <row r="59" spans="81:91" ht="12.75">
      <c r="CC59" s="364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</row>
    <row r="60" spans="81:91" ht="12.75">
      <c r="CC60" s="364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</row>
    <row r="61" spans="81:91" ht="12.75">
      <c r="CC61" s="364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</row>
    <row r="62" spans="81:91" ht="12.75">
      <c r="CC62" s="364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</row>
    <row r="63" spans="81:91" ht="12.75">
      <c r="CC63" s="364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</row>
    <row r="64" spans="81:91" ht="12.75">
      <c r="CC64" s="364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</row>
    <row r="65" spans="81:91" ht="12.75">
      <c r="CC65" s="364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</row>
    <row r="66" spans="81:91" ht="12.75">
      <c r="CC66" s="364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</row>
    <row r="67" spans="81:91" ht="12.75">
      <c r="CC67" s="364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</row>
    <row r="68" spans="81:91" ht="12.75">
      <c r="CC68" s="364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</row>
    <row r="69" spans="81:91" ht="12.75">
      <c r="CC69" s="364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</row>
    <row r="70" spans="81:91" ht="12.75">
      <c r="CC70" s="364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</row>
    <row r="71" spans="81:91" ht="12.75">
      <c r="CC71" s="364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</row>
    <row r="72" spans="81:91" ht="12.75">
      <c r="CC72" s="364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</row>
    <row r="73" spans="81:91" ht="12.75">
      <c r="CC73" s="364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</row>
    <row r="74" spans="81:91" ht="12.75">
      <c r="CC74" s="364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</row>
    <row r="75" spans="81:91" ht="12.75">
      <c r="CC75" s="364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</row>
    <row r="76" spans="81:91" ht="12.75">
      <c r="CC76" s="364"/>
      <c r="CD76" s="219"/>
      <c r="CE76" s="219"/>
      <c r="CF76" s="219"/>
      <c r="CG76" s="219"/>
      <c r="CH76" s="219"/>
      <c r="CI76" s="219"/>
      <c r="CJ76" s="219"/>
      <c r="CK76" s="219"/>
      <c r="CL76" s="219"/>
      <c r="CM76" s="219"/>
    </row>
    <row r="77" spans="81:91" ht="12.75">
      <c r="CC77" s="364"/>
      <c r="CD77" s="219"/>
      <c r="CE77" s="219"/>
      <c r="CF77" s="219"/>
      <c r="CG77" s="219"/>
      <c r="CH77" s="219"/>
      <c r="CI77" s="219"/>
      <c r="CJ77" s="219"/>
      <c r="CK77" s="219"/>
      <c r="CL77" s="219"/>
      <c r="CM77" s="219"/>
    </row>
    <row r="78" spans="81:91" ht="12.75">
      <c r="CC78" s="364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</row>
    <row r="79" spans="81:91" ht="12.75">
      <c r="CC79" s="364"/>
      <c r="CD79" s="219"/>
      <c r="CE79" s="219"/>
      <c r="CF79" s="219"/>
      <c r="CG79" s="219"/>
      <c r="CH79" s="219"/>
      <c r="CI79" s="219"/>
      <c r="CJ79" s="219"/>
      <c r="CK79" s="219"/>
      <c r="CL79" s="219"/>
      <c r="CM79" s="219"/>
    </row>
    <row r="80" spans="81:91" ht="12.75">
      <c r="CC80" s="364"/>
      <c r="CD80" s="219"/>
      <c r="CE80" s="219"/>
      <c r="CF80" s="219"/>
      <c r="CG80" s="219"/>
      <c r="CH80" s="219"/>
      <c r="CI80" s="219"/>
      <c r="CJ80" s="219"/>
      <c r="CK80" s="219"/>
      <c r="CL80" s="219"/>
      <c r="CM80" s="219"/>
    </row>
    <row r="81" spans="81:91" ht="12.75">
      <c r="CC81" s="364"/>
      <c r="CD81" s="219"/>
      <c r="CE81" s="219"/>
      <c r="CF81" s="219"/>
      <c r="CG81" s="219"/>
      <c r="CH81" s="219"/>
      <c r="CI81" s="219"/>
      <c r="CJ81" s="219"/>
      <c r="CK81" s="219"/>
      <c r="CL81" s="219"/>
      <c r="CM81" s="219"/>
    </row>
    <row r="82" spans="81:91" ht="12.75">
      <c r="CC82" s="364"/>
      <c r="CD82" s="219"/>
      <c r="CE82" s="219"/>
      <c r="CF82" s="219"/>
      <c r="CG82" s="219"/>
      <c r="CH82" s="219"/>
      <c r="CI82" s="219"/>
      <c r="CJ82" s="219"/>
      <c r="CK82" s="219"/>
      <c r="CL82" s="219"/>
      <c r="CM82" s="219"/>
    </row>
    <row r="83" spans="81:91" ht="12.75">
      <c r="CC83" s="364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</row>
    <row r="84" spans="81:91" ht="12.75">
      <c r="CC84" s="364"/>
      <c r="CD84" s="219"/>
      <c r="CE84" s="219"/>
      <c r="CF84" s="219"/>
      <c r="CG84" s="219"/>
      <c r="CH84" s="219"/>
      <c r="CI84" s="219"/>
      <c r="CJ84" s="219"/>
      <c r="CK84" s="219"/>
      <c r="CL84" s="219"/>
      <c r="CM84" s="219"/>
    </row>
    <row r="85" spans="81:91" ht="12.75">
      <c r="CC85" s="364"/>
      <c r="CD85" s="219"/>
      <c r="CE85" s="219"/>
      <c r="CF85" s="219"/>
      <c r="CG85" s="219"/>
      <c r="CH85" s="219"/>
      <c r="CI85" s="219"/>
      <c r="CJ85" s="219"/>
      <c r="CK85" s="219"/>
      <c r="CL85" s="219"/>
      <c r="CM85" s="219"/>
    </row>
    <row r="86" spans="81:91" ht="12.75">
      <c r="CC86" s="364"/>
      <c r="CD86" s="219"/>
      <c r="CE86" s="219"/>
      <c r="CF86" s="219"/>
      <c r="CG86" s="219"/>
      <c r="CH86" s="219"/>
      <c r="CI86" s="219"/>
      <c r="CJ86" s="219"/>
      <c r="CK86" s="219"/>
      <c r="CL86" s="219"/>
      <c r="CM86" s="219"/>
    </row>
    <row r="87" spans="81:91" ht="12.75">
      <c r="CC87" s="364"/>
      <c r="CD87" s="219"/>
      <c r="CE87" s="219"/>
      <c r="CF87" s="219"/>
      <c r="CG87" s="219"/>
      <c r="CH87" s="219"/>
      <c r="CI87" s="219"/>
      <c r="CJ87" s="219"/>
      <c r="CK87" s="219"/>
      <c r="CL87" s="219"/>
      <c r="CM87" s="219"/>
    </row>
    <row r="88" spans="81:91" ht="12.75">
      <c r="CC88" s="364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</row>
    <row r="89" spans="81:91" ht="12.75">
      <c r="CC89" s="364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</row>
    <row r="90" spans="81:91" ht="12.75">
      <c r="CC90" s="364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</row>
    <row r="91" spans="81:91" ht="12.75">
      <c r="CC91" s="364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</row>
    <row r="92" spans="81:91" ht="12.75">
      <c r="CC92" s="364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</row>
    <row r="93" spans="81:91" ht="12.75">
      <c r="CC93" s="364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</row>
    <row r="94" spans="81:91" ht="12.75">
      <c r="CC94" s="364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</row>
    <row r="95" spans="81:91" ht="12.75">
      <c r="CC95" s="364"/>
      <c r="CD95" s="219"/>
      <c r="CE95" s="219"/>
      <c r="CF95" s="219"/>
      <c r="CG95" s="219"/>
      <c r="CH95" s="219"/>
      <c r="CI95" s="219"/>
      <c r="CJ95" s="219"/>
      <c r="CK95" s="219"/>
      <c r="CL95" s="219"/>
      <c r="CM95" s="219"/>
    </row>
    <row r="96" spans="81:91" ht="12.75">
      <c r="CC96" s="364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</row>
    <row r="97" spans="81:91" ht="12.75">
      <c r="CC97" s="364"/>
      <c r="CD97" s="219"/>
      <c r="CE97" s="219"/>
      <c r="CF97" s="219"/>
      <c r="CG97" s="219"/>
      <c r="CH97" s="219"/>
      <c r="CI97" s="219"/>
      <c r="CJ97" s="219"/>
      <c r="CK97" s="219"/>
      <c r="CL97" s="219"/>
      <c r="CM97" s="219"/>
    </row>
    <row r="98" spans="81:91" ht="12.75">
      <c r="CC98" s="364"/>
      <c r="CD98" s="219"/>
      <c r="CE98" s="219"/>
      <c r="CF98" s="219"/>
      <c r="CG98" s="219"/>
      <c r="CH98" s="219"/>
      <c r="CI98" s="219"/>
      <c r="CJ98" s="219"/>
      <c r="CK98" s="219"/>
      <c r="CL98" s="219"/>
      <c r="CM98" s="219"/>
    </row>
    <row r="99" spans="81:91" ht="12.75">
      <c r="CC99" s="364"/>
      <c r="CD99" s="219"/>
      <c r="CE99" s="219"/>
      <c r="CF99" s="219"/>
      <c r="CG99" s="219"/>
      <c r="CH99" s="219"/>
      <c r="CI99" s="219"/>
      <c r="CJ99" s="219"/>
      <c r="CK99" s="219"/>
      <c r="CL99" s="219"/>
      <c r="CM99" s="219"/>
    </row>
    <row r="100" spans="81:91" ht="12.75">
      <c r="CC100" s="364"/>
      <c r="CD100" s="219"/>
      <c r="CE100" s="219"/>
      <c r="CF100" s="219"/>
      <c r="CG100" s="219"/>
      <c r="CH100" s="219"/>
      <c r="CI100" s="219"/>
      <c r="CJ100" s="219"/>
      <c r="CK100" s="219"/>
      <c r="CL100" s="219"/>
      <c r="CM100" s="219"/>
    </row>
    <row r="101" spans="81:91" ht="12.75">
      <c r="CC101" s="364"/>
      <c r="CD101" s="219"/>
      <c r="CE101" s="219"/>
      <c r="CF101" s="219"/>
      <c r="CG101" s="219"/>
      <c r="CH101" s="219"/>
      <c r="CI101" s="219"/>
      <c r="CJ101" s="219"/>
      <c r="CK101" s="219"/>
      <c r="CL101" s="219"/>
      <c r="CM101" s="219"/>
    </row>
    <row r="102" spans="81:91" ht="12.75">
      <c r="CC102" s="364"/>
      <c r="CD102" s="219"/>
      <c r="CE102" s="219"/>
      <c r="CF102" s="219"/>
      <c r="CG102" s="219"/>
      <c r="CH102" s="219"/>
      <c r="CI102" s="219"/>
      <c r="CJ102" s="219"/>
      <c r="CK102" s="219"/>
      <c r="CL102" s="219"/>
      <c r="CM102" s="219"/>
    </row>
    <row r="103" spans="81:91" ht="12.75">
      <c r="CC103" s="364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</row>
    <row r="104" spans="81:91" ht="12.75">
      <c r="CC104" s="364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</row>
    <row r="105" spans="81:91" ht="12.75">
      <c r="CC105" s="364"/>
      <c r="CD105" s="219"/>
      <c r="CE105" s="219"/>
      <c r="CF105" s="219"/>
      <c r="CG105" s="219"/>
      <c r="CH105" s="219"/>
      <c r="CI105" s="219"/>
      <c r="CJ105" s="219"/>
      <c r="CK105" s="219"/>
      <c r="CL105" s="219"/>
      <c r="CM105" s="219"/>
    </row>
    <row r="106" spans="81:91" ht="12.75">
      <c r="CC106" s="364"/>
      <c r="CD106" s="219"/>
      <c r="CE106" s="219"/>
      <c r="CF106" s="219"/>
      <c r="CG106" s="219"/>
      <c r="CH106" s="219"/>
      <c r="CI106" s="219"/>
      <c r="CJ106" s="219"/>
      <c r="CK106" s="219"/>
      <c r="CL106" s="219"/>
      <c r="CM106" s="219"/>
    </row>
    <row r="107" spans="81:91" ht="12.75">
      <c r="CC107" s="364"/>
      <c r="CD107" s="219"/>
      <c r="CE107" s="219"/>
      <c r="CF107" s="219"/>
      <c r="CG107" s="219"/>
      <c r="CH107" s="219"/>
      <c r="CI107" s="219"/>
      <c r="CJ107" s="219"/>
      <c r="CK107" s="219"/>
      <c r="CL107" s="219"/>
      <c r="CM107" s="219"/>
    </row>
    <row r="108" spans="81:91" ht="12.75">
      <c r="CC108" s="364"/>
      <c r="CD108" s="219"/>
      <c r="CE108" s="219"/>
      <c r="CF108" s="219"/>
      <c r="CG108" s="219"/>
      <c r="CH108" s="219"/>
      <c r="CI108" s="219"/>
      <c r="CJ108" s="219"/>
      <c r="CK108" s="219"/>
      <c r="CL108" s="219"/>
      <c r="CM108" s="219"/>
    </row>
    <row r="109" spans="81:91" ht="12.75">
      <c r="CC109" s="364"/>
      <c r="CD109" s="219"/>
      <c r="CE109" s="219"/>
      <c r="CF109" s="219"/>
      <c r="CG109" s="219"/>
      <c r="CH109" s="219"/>
      <c r="CI109" s="219"/>
      <c r="CJ109" s="219"/>
      <c r="CK109" s="219"/>
      <c r="CL109" s="219"/>
      <c r="CM109" s="219"/>
    </row>
    <row r="110" spans="81:91" ht="12.75">
      <c r="CC110" s="364"/>
      <c r="CD110" s="219"/>
      <c r="CE110" s="219"/>
      <c r="CF110" s="219"/>
      <c r="CG110" s="219"/>
      <c r="CH110" s="219"/>
      <c r="CI110" s="219"/>
      <c r="CJ110" s="219"/>
      <c r="CK110" s="219"/>
      <c r="CL110" s="219"/>
      <c r="CM110" s="219"/>
    </row>
    <row r="111" spans="81:91" ht="12.75">
      <c r="CC111" s="364"/>
      <c r="CD111" s="219"/>
      <c r="CE111" s="219"/>
      <c r="CF111" s="219"/>
      <c r="CG111" s="219"/>
      <c r="CH111" s="219"/>
      <c r="CI111" s="219"/>
      <c r="CJ111" s="219"/>
      <c r="CK111" s="219"/>
      <c r="CL111" s="219"/>
      <c r="CM111" s="219"/>
    </row>
    <row r="112" spans="81:91" ht="12.75">
      <c r="CC112" s="364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</row>
    <row r="113" spans="81:91" ht="12.75">
      <c r="CC113" s="364"/>
      <c r="CD113" s="219"/>
      <c r="CE113" s="219"/>
      <c r="CF113" s="219"/>
      <c r="CG113" s="219"/>
      <c r="CH113" s="219"/>
      <c r="CI113" s="219"/>
      <c r="CJ113" s="219"/>
      <c r="CK113" s="219"/>
      <c r="CL113" s="219"/>
      <c r="CM113" s="219"/>
    </row>
    <row r="114" spans="81:91" ht="12.75">
      <c r="CC114" s="364"/>
      <c r="CD114" s="219"/>
      <c r="CE114" s="219"/>
      <c r="CF114" s="219"/>
      <c r="CG114" s="219"/>
      <c r="CH114" s="219"/>
      <c r="CI114" s="219"/>
      <c r="CJ114" s="219"/>
      <c r="CK114" s="219"/>
      <c r="CL114" s="219"/>
      <c r="CM114" s="219"/>
    </row>
    <row r="115" spans="81:91" ht="12.75">
      <c r="CC115" s="364"/>
      <c r="CD115" s="219"/>
      <c r="CE115" s="219"/>
      <c r="CF115" s="219"/>
      <c r="CG115" s="219"/>
      <c r="CH115" s="219"/>
      <c r="CI115" s="219"/>
      <c r="CJ115" s="219"/>
      <c r="CK115" s="219"/>
      <c r="CL115" s="219"/>
      <c r="CM115" s="219"/>
    </row>
    <row r="116" spans="81:91" ht="12.75">
      <c r="CC116" s="364"/>
      <c r="CD116" s="219"/>
      <c r="CE116" s="219"/>
      <c r="CF116" s="219"/>
      <c r="CG116" s="219"/>
      <c r="CH116" s="219"/>
      <c r="CI116" s="219"/>
      <c r="CJ116" s="219"/>
      <c r="CK116" s="219"/>
      <c r="CL116" s="219"/>
      <c r="CM116" s="219"/>
    </row>
    <row r="117" spans="81:91" ht="12.75">
      <c r="CC117" s="364"/>
      <c r="CD117" s="219"/>
      <c r="CE117" s="219"/>
      <c r="CF117" s="219"/>
      <c r="CG117" s="219"/>
      <c r="CH117" s="219"/>
      <c r="CI117" s="219"/>
      <c r="CJ117" s="219"/>
      <c r="CK117" s="219"/>
      <c r="CL117" s="219"/>
      <c r="CM117" s="219"/>
    </row>
    <row r="118" spans="81:91" ht="12.75">
      <c r="CC118" s="364"/>
      <c r="CD118" s="219"/>
      <c r="CE118" s="219"/>
      <c r="CF118" s="219"/>
      <c r="CG118" s="219"/>
      <c r="CH118" s="219"/>
      <c r="CI118" s="219"/>
      <c r="CJ118" s="219"/>
      <c r="CK118" s="219"/>
      <c r="CL118" s="219"/>
      <c r="CM118" s="219"/>
    </row>
    <row r="119" spans="81:91" ht="12.75">
      <c r="CC119" s="364"/>
      <c r="CD119" s="219"/>
      <c r="CE119" s="219"/>
      <c r="CF119" s="219"/>
      <c r="CG119" s="219"/>
      <c r="CH119" s="219"/>
      <c r="CI119" s="219"/>
      <c r="CJ119" s="219"/>
      <c r="CK119" s="219"/>
      <c r="CL119" s="219"/>
      <c r="CM119" s="219"/>
    </row>
    <row r="120" spans="81:91" ht="12.75">
      <c r="CC120" s="364"/>
      <c r="CD120" s="219"/>
      <c r="CE120" s="219"/>
      <c r="CF120" s="219"/>
      <c r="CG120" s="219"/>
      <c r="CH120" s="219"/>
      <c r="CI120" s="219"/>
      <c r="CJ120" s="219"/>
      <c r="CK120" s="219"/>
      <c r="CL120" s="219"/>
      <c r="CM120" s="219"/>
    </row>
    <row r="121" spans="81:91" ht="12.75">
      <c r="CC121" s="364"/>
      <c r="CD121" s="219"/>
      <c r="CE121" s="219"/>
      <c r="CF121" s="219"/>
      <c r="CG121" s="219"/>
      <c r="CH121" s="219"/>
      <c r="CI121" s="219"/>
      <c r="CJ121" s="219"/>
      <c r="CK121" s="219"/>
      <c r="CL121" s="219"/>
      <c r="CM121" s="219"/>
    </row>
    <row r="122" spans="81:91" ht="12.75">
      <c r="CC122" s="364"/>
      <c r="CD122" s="219"/>
      <c r="CE122" s="219"/>
      <c r="CF122" s="219"/>
      <c r="CG122" s="219"/>
      <c r="CH122" s="219"/>
      <c r="CI122" s="219"/>
      <c r="CJ122" s="219"/>
      <c r="CK122" s="219"/>
      <c r="CL122" s="219"/>
      <c r="CM122" s="219"/>
    </row>
    <row r="123" spans="81:91" ht="12.75">
      <c r="CC123" s="364"/>
      <c r="CD123" s="219"/>
      <c r="CE123" s="219"/>
      <c r="CF123" s="219"/>
      <c r="CG123" s="219"/>
      <c r="CH123" s="219"/>
      <c r="CI123" s="219"/>
      <c r="CJ123" s="219"/>
      <c r="CK123" s="219"/>
      <c r="CL123" s="219"/>
      <c r="CM123" s="219"/>
    </row>
    <row r="124" spans="81:91" ht="12.75">
      <c r="CC124" s="364"/>
      <c r="CD124" s="219"/>
      <c r="CE124" s="219"/>
      <c r="CF124" s="219"/>
      <c r="CG124" s="219"/>
      <c r="CH124" s="219"/>
      <c r="CI124" s="219"/>
      <c r="CJ124" s="219"/>
      <c r="CK124" s="219"/>
      <c r="CL124" s="219"/>
      <c r="CM124" s="219"/>
    </row>
    <row r="125" spans="81:91" ht="12.75">
      <c r="CC125" s="364"/>
      <c r="CD125" s="219"/>
      <c r="CE125" s="219"/>
      <c r="CF125" s="219"/>
      <c r="CG125" s="219"/>
      <c r="CH125" s="219"/>
      <c r="CI125" s="219"/>
      <c r="CJ125" s="219"/>
      <c r="CK125" s="219"/>
      <c r="CL125" s="219"/>
      <c r="CM125" s="219"/>
    </row>
    <row r="126" spans="81:91" ht="12.75">
      <c r="CC126" s="364"/>
      <c r="CD126" s="219"/>
      <c r="CE126" s="219"/>
      <c r="CF126" s="219"/>
      <c r="CG126" s="219"/>
      <c r="CH126" s="219"/>
      <c r="CI126" s="219"/>
      <c r="CJ126" s="219"/>
      <c r="CK126" s="219"/>
      <c r="CL126" s="219"/>
      <c r="CM126" s="219"/>
    </row>
    <row r="127" spans="81:91" ht="12.75">
      <c r="CC127" s="364"/>
      <c r="CD127" s="219"/>
      <c r="CE127" s="219"/>
      <c r="CF127" s="219"/>
      <c r="CG127" s="219"/>
      <c r="CH127" s="219"/>
      <c r="CI127" s="219"/>
      <c r="CJ127" s="219"/>
      <c r="CK127" s="219"/>
      <c r="CL127" s="219"/>
      <c r="CM127" s="219"/>
    </row>
    <row r="128" spans="81:91" ht="12.75">
      <c r="CC128" s="364"/>
      <c r="CD128" s="219"/>
      <c r="CE128" s="219"/>
      <c r="CF128" s="219"/>
      <c r="CG128" s="219"/>
      <c r="CH128" s="219"/>
      <c r="CI128" s="219"/>
      <c r="CJ128" s="219"/>
      <c r="CK128" s="219"/>
      <c r="CL128" s="219"/>
      <c r="CM128" s="219"/>
    </row>
    <row r="129" spans="81:91" ht="12.75">
      <c r="CC129" s="364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</row>
    <row r="130" spans="81:91" ht="12.75">
      <c r="CC130" s="364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</row>
    <row r="131" spans="81:91" ht="12.75">
      <c r="CC131" s="364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</row>
    <row r="132" spans="81:91" ht="12.75">
      <c r="CC132" s="364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</row>
    <row r="133" spans="81:91" ht="12.75">
      <c r="CC133" s="364"/>
      <c r="CD133" s="219"/>
      <c r="CE133" s="219"/>
      <c r="CF133" s="219"/>
      <c r="CG133" s="219"/>
      <c r="CH133" s="219"/>
      <c r="CI133" s="219"/>
      <c r="CJ133" s="219"/>
      <c r="CK133" s="219"/>
      <c r="CL133" s="219"/>
      <c r="CM133" s="219"/>
    </row>
    <row r="134" spans="81:91" ht="12.75">
      <c r="CC134" s="364"/>
      <c r="CD134" s="219"/>
      <c r="CE134" s="219"/>
      <c r="CF134" s="219"/>
      <c r="CG134" s="219"/>
      <c r="CH134" s="219"/>
      <c r="CI134" s="219"/>
      <c r="CJ134" s="219"/>
      <c r="CK134" s="219"/>
      <c r="CL134" s="219"/>
      <c r="CM134" s="219"/>
    </row>
    <row r="135" spans="81:91" ht="12.75">
      <c r="CC135" s="364"/>
      <c r="CD135" s="219"/>
      <c r="CE135" s="219"/>
      <c r="CF135" s="219"/>
      <c r="CG135" s="219"/>
      <c r="CH135" s="219"/>
      <c r="CI135" s="219"/>
      <c r="CJ135" s="219"/>
      <c r="CK135" s="219"/>
      <c r="CL135" s="219"/>
      <c r="CM135" s="219"/>
    </row>
    <row r="136" spans="81:91" ht="12.75">
      <c r="CC136" s="364"/>
      <c r="CD136" s="219"/>
      <c r="CE136" s="219"/>
      <c r="CF136" s="219"/>
      <c r="CG136" s="219"/>
      <c r="CH136" s="219"/>
      <c r="CI136" s="219"/>
      <c r="CJ136" s="219"/>
      <c r="CK136" s="219"/>
      <c r="CL136" s="219"/>
      <c r="CM136" s="219"/>
    </row>
    <row r="137" spans="81:91" ht="12.75">
      <c r="CC137" s="364"/>
      <c r="CD137" s="219"/>
      <c r="CE137" s="219"/>
      <c r="CF137" s="219"/>
      <c r="CG137" s="219"/>
      <c r="CH137" s="219"/>
      <c r="CI137" s="219"/>
      <c r="CJ137" s="219"/>
      <c r="CK137" s="219"/>
      <c r="CL137" s="219"/>
      <c r="CM137" s="219"/>
    </row>
    <row r="138" spans="81:91" ht="12.75">
      <c r="CC138" s="364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</row>
    <row r="139" spans="81:91" ht="12.75">
      <c r="CC139" s="364"/>
      <c r="CD139" s="219"/>
      <c r="CE139" s="219"/>
      <c r="CF139" s="219"/>
      <c r="CG139" s="219"/>
      <c r="CH139" s="219"/>
      <c r="CI139" s="219"/>
      <c r="CJ139" s="219"/>
      <c r="CK139" s="219"/>
      <c r="CL139" s="219"/>
      <c r="CM139" s="219"/>
    </row>
    <row r="140" spans="81:91" ht="12.75">
      <c r="CC140" s="364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</row>
    <row r="141" spans="81:91" ht="12.75">
      <c r="CC141" s="364"/>
      <c r="CD141" s="219"/>
      <c r="CE141" s="219"/>
      <c r="CF141" s="219"/>
      <c r="CG141" s="219"/>
      <c r="CH141" s="219"/>
      <c r="CI141" s="219"/>
      <c r="CJ141" s="219"/>
      <c r="CK141" s="219"/>
      <c r="CL141" s="219"/>
      <c r="CM141" s="219"/>
    </row>
    <row r="142" spans="81:91" ht="12.75">
      <c r="CC142" s="364"/>
      <c r="CD142" s="219"/>
      <c r="CE142" s="219"/>
      <c r="CF142" s="219"/>
      <c r="CG142" s="219"/>
      <c r="CH142" s="219"/>
      <c r="CI142" s="219"/>
      <c r="CJ142" s="219"/>
      <c r="CK142" s="219"/>
      <c r="CL142" s="219"/>
      <c r="CM142" s="219"/>
    </row>
    <row r="143" spans="81:91" ht="12.75">
      <c r="CC143" s="364"/>
      <c r="CD143" s="219"/>
      <c r="CE143" s="219"/>
      <c r="CF143" s="219"/>
      <c r="CG143" s="219"/>
      <c r="CH143" s="219"/>
      <c r="CI143" s="219"/>
      <c r="CJ143" s="219"/>
      <c r="CK143" s="219"/>
      <c r="CL143" s="219"/>
      <c r="CM143" s="219"/>
    </row>
    <row r="144" spans="81:91" ht="12.75">
      <c r="CC144" s="364"/>
      <c r="CD144" s="219"/>
      <c r="CE144" s="219"/>
      <c r="CF144" s="219"/>
      <c r="CG144" s="219"/>
      <c r="CH144" s="219"/>
      <c r="CI144" s="219"/>
      <c r="CJ144" s="219"/>
      <c r="CK144" s="219"/>
      <c r="CL144" s="219"/>
      <c r="CM144" s="219"/>
    </row>
    <row r="145" spans="81:91" ht="12.75">
      <c r="CC145" s="364"/>
      <c r="CD145" s="219"/>
      <c r="CE145" s="219"/>
      <c r="CF145" s="219"/>
      <c r="CG145" s="219"/>
      <c r="CH145" s="219"/>
      <c r="CI145" s="219"/>
      <c r="CJ145" s="219"/>
      <c r="CK145" s="219"/>
      <c r="CL145" s="219"/>
      <c r="CM145" s="219"/>
    </row>
    <row r="146" spans="81:91" ht="12.75">
      <c r="CC146" s="364"/>
      <c r="CD146" s="219"/>
      <c r="CE146" s="219"/>
      <c r="CF146" s="219"/>
      <c r="CG146" s="219"/>
      <c r="CH146" s="219"/>
      <c r="CI146" s="219"/>
      <c r="CJ146" s="219"/>
      <c r="CK146" s="219"/>
      <c r="CL146" s="219"/>
      <c r="CM146" s="219"/>
    </row>
    <row r="147" spans="81:91" ht="12.75">
      <c r="CC147" s="364"/>
      <c r="CD147" s="219"/>
      <c r="CE147" s="219"/>
      <c r="CF147" s="219"/>
      <c r="CG147" s="219"/>
      <c r="CH147" s="219"/>
      <c r="CI147" s="219"/>
      <c r="CJ147" s="219"/>
      <c r="CK147" s="219"/>
      <c r="CL147" s="219"/>
      <c r="CM147" s="219"/>
    </row>
    <row r="148" spans="81:91" ht="12.75">
      <c r="CC148" s="364"/>
      <c r="CD148" s="219"/>
      <c r="CE148" s="219"/>
      <c r="CF148" s="219"/>
      <c r="CG148" s="219"/>
      <c r="CH148" s="219"/>
      <c r="CI148" s="219"/>
      <c r="CJ148" s="219"/>
      <c r="CK148" s="219"/>
      <c r="CL148" s="219"/>
      <c r="CM148" s="219"/>
    </row>
    <row r="149" spans="81:91" ht="12.75">
      <c r="CC149" s="364"/>
      <c r="CD149" s="219"/>
      <c r="CE149" s="219"/>
      <c r="CF149" s="219"/>
      <c r="CG149" s="219"/>
      <c r="CH149" s="219"/>
      <c r="CI149" s="219"/>
      <c r="CJ149" s="219"/>
      <c r="CK149" s="219"/>
      <c r="CL149" s="219"/>
      <c r="CM149" s="219"/>
    </row>
    <row r="150" spans="81:91" ht="12.75">
      <c r="CC150" s="364"/>
      <c r="CD150" s="219"/>
      <c r="CE150" s="219"/>
      <c r="CF150" s="219"/>
      <c r="CG150" s="219"/>
      <c r="CH150" s="219"/>
      <c r="CI150" s="219"/>
      <c r="CJ150" s="219"/>
      <c r="CK150" s="219"/>
      <c r="CL150" s="219"/>
      <c r="CM150" s="219"/>
    </row>
    <row r="151" spans="81:91" ht="12.75">
      <c r="CC151" s="364"/>
      <c r="CD151" s="219"/>
      <c r="CE151" s="219"/>
      <c r="CF151" s="219"/>
      <c r="CG151" s="219"/>
      <c r="CH151" s="219"/>
      <c r="CI151" s="219"/>
      <c r="CJ151" s="219"/>
      <c r="CK151" s="219"/>
      <c r="CL151" s="219"/>
      <c r="CM151" s="219"/>
    </row>
    <row r="152" spans="81:91" ht="12.75">
      <c r="CC152" s="364"/>
      <c r="CD152" s="219"/>
      <c r="CE152" s="219"/>
      <c r="CF152" s="219"/>
      <c r="CG152" s="219"/>
      <c r="CH152" s="219"/>
      <c r="CI152" s="219"/>
      <c r="CJ152" s="219"/>
      <c r="CK152" s="219"/>
      <c r="CL152" s="219"/>
      <c r="CM152" s="219"/>
    </row>
    <row r="153" spans="81:91" ht="12.75">
      <c r="CC153" s="364"/>
      <c r="CD153" s="219"/>
      <c r="CE153" s="219"/>
      <c r="CF153" s="219"/>
      <c r="CG153" s="219"/>
      <c r="CH153" s="219"/>
      <c r="CI153" s="219"/>
      <c r="CJ153" s="219"/>
      <c r="CK153" s="219"/>
      <c r="CL153" s="219"/>
      <c r="CM153" s="219"/>
    </row>
    <row r="154" spans="81:91" ht="12.75">
      <c r="CC154" s="364"/>
      <c r="CD154" s="219"/>
      <c r="CE154" s="219"/>
      <c r="CF154" s="219"/>
      <c r="CG154" s="219"/>
      <c r="CH154" s="219"/>
      <c r="CI154" s="219"/>
      <c r="CJ154" s="219"/>
      <c r="CK154" s="219"/>
      <c r="CL154" s="219"/>
      <c r="CM154" s="219"/>
    </row>
    <row r="155" spans="81:91" ht="12.75">
      <c r="CC155" s="364"/>
      <c r="CD155" s="219"/>
      <c r="CE155" s="219"/>
      <c r="CF155" s="219"/>
      <c r="CG155" s="219"/>
      <c r="CH155" s="219"/>
      <c r="CI155" s="219"/>
      <c r="CJ155" s="219"/>
      <c r="CK155" s="219"/>
      <c r="CL155" s="219"/>
      <c r="CM155" s="219"/>
    </row>
    <row r="156" spans="81:91" ht="12.75">
      <c r="CC156" s="364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</row>
    <row r="157" spans="81:91" ht="12.75">
      <c r="CC157" s="364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</row>
    <row r="158" spans="81:91" ht="12.75">
      <c r="CC158" s="364"/>
      <c r="CD158" s="219"/>
      <c r="CE158" s="219"/>
      <c r="CF158" s="219"/>
      <c r="CG158" s="219"/>
      <c r="CH158" s="219"/>
      <c r="CI158" s="219"/>
      <c r="CJ158" s="219"/>
      <c r="CK158" s="219"/>
      <c r="CL158" s="219"/>
      <c r="CM158" s="219"/>
    </row>
    <row r="159" spans="81:91" ht="12.75">
      <c r="CC159" s="364"/>
      <c r="CD159" s="219"/>
      <c r="CE159" s="219"/>
      <c r="CF159" s="219"/>
      <c r="CG159" s="219"/>
      <c r="CH159" s="219"/>
      <c r="CI159" s="219"/>
      <c r="CJ159" s="219"/>
      <c r="CK159" s="219"/>
      <c r="CL159" s="219"/>
      <c r="CM159" s="219"/>
    </row>
    <row r="160" spans="81:91" ht="12.75">
      <c r="CC160" s="364"/>
      <c r="CD160" s="219"/>
      <c r="CE160" s="219"/>
      <c r="CF160" s="219"/>
      <c r="CG160" s="219"/>
      <c r="CH160" s="219"/>
      <c r="CI160" s="219"/>
      <c r="CJ160" s="219"/>
      <c r="CK160" s="219"/>
      <c r="CL160" s="219"/>
      <c r="CM160" s="219"/>
    </row>
    <row r="161" spans="81:91" ht="12.75">
      <c r="CC161" s="364"/>
      <c r="CD161" s="219"/>
      <c r="CE161" s="219"/>
      <c r="CF161" s="219"/>
      <c r="CG161" s="219"/>
      <c r="CH161" s="219"/>
      <c r="CI161" s="219"/>
      <c r="CJ161" s="219"/>
      <c r="CK161" s="219"/>
      <c r="CL161" s="219"/>
      <c r="CM161" s="219"/>
    </row>
    <row r="162" spans="81:91" ht="12.75">
      <c r="CC162" s="364"/>
      <c r="CD162" s="219"/>
      <c r="CE162" s="219"/>
      <c r="CF162" s="219"/>
      <c r="CG162" s="219"/>
      <c r="CH162" s="219"/>
      <c r="CI162" s="219"/>
      <c r="CJ162" s="219"/>
      <c r="CK162" s="219"/>
      <c r="CL162" s="219"/>
      <c r="CM162" s="219"/>
    </row>
    <row r="163" spans="81:91" ht="12.75">
      <c r="CC163" s="364"/>
      <c r="CD163" s="219"/>
      <c r="CE163" s="219"/>
      <c r="CF163" s="219"/>
      <c r="CG163" s="219"/>
      <c r="CH163" s="219"/>
      <c r="CI163" s="219"/>
      <c r="CJ163" s="219"/>
      <c r="CK163" s="219"/>
      <c r="CL163" s="219"/>
      <c r="CM163" s="219"/>
    </row>
    <row r="164" spans="81:91" ht="12.75">
      <c r="CC164" s="364"/>
      <c r="CD164" s="219"/>
      <c r="CE164" s="219"/>
      <c r="CF164" s="219"/>
      <c r="CG164" s="219"/>
      <c r="CH164" s="219"/>
      <c r="CI164" s="219"/>
      <c r="CJ164" s="219"/>
      <c r="CK164" s="219"/>
      <c r="CL164" s="219"/>
      <c r="CM164" s="219"/>
    </row>
    <row r="165" spans="81:91" ht="12.75">
      <c r="CC165" s="364"/>
      <c r="CD165" s="219"/>
      <c r="CE165" s="219"/>
      <c r="CF165" s="219"/>
      <c r="CG165" s="219"/>
      <c r="CH165" s="219"/>
      <c r="CI165" s="219"/>
      <c r="CJ165" s="219"/>
      <c r="CK165" s="219"/>
      <c r="CL165" s="219"/>
      <c r="CM165" s="219"/>
    </row>
    <row r="166" spans="81:91" ht="12.75">
      <c r="CC166" s="364"/>
      <c r="CD166" s="219"/>
      <c r="CE166" s="219"/>
      <c r="CF166" s="219"/>
      <c r="CG166" s="219"/>
      <c r="CH166" s="219"/>
      <c r="CI166" s="219"/>
      <c r="CJ166" s="219"/>
      <c r="CK166" s="219"/>
      <c r="CL166" s="219"/>
      <c r="CM166" s="219"/>
    </row>
    <row r="167" spans="81:91" ht="12.75">
      <c r="CC167" s="364"/>
      <c r="CD167" s="219"/>
      <c r="CE167" s="219"/>
      <c r="CF167" s="219"/>
      <c r="CG167" s="219"/>
      <c r="CH167" s="219"/>
      <c r="CI167" s="219"/>
      <c r="CJ167" s="219"/>
      <c r="CK167" s="219"/>
      <c r="CL167" s="219"/>
      <c r="CM167" s="219"/>
    </row>
    <row r="168" spans="81:91" ht="12.75">
      <c r="CC168" s="364"/>
      <c r="CD168" s="219"/>
      <c r="CE168" s="219"/>
      <c r="CF168" s="219"/>
      <c r="CG168" s="219"/>
      <c r="CH168" s="219"/>
      <c r="CI168" s="219"/>
      <c r="CJ168" s="219"/>
      <c r="CK168" s="219"/>
      <c r="CL168" s="219"/>
      <c r="CM168" s="219"/>
    </row>
    <row r="169" spans="81:91" ht="12.75">
      <c r="CC169" s="364"/>
      <c r="CD169" s="219"/>
      <c r="CE169" s="219"/>
      <c r="CF169" s="219"/>
      <c r="CG169" s="219"/>
      <c r="CH169" s="219"/>
      <c r="CI169" s="219"/>
      <c r="CJ169" s="219"/>
      <c r="CK169" s="219"/>
      <c r="CL169" s="219"/>
      <c r="CM169" s="219"/>
    </row>
    <row r="170" spans="81:91" ht="12.75">
      <c r="CC170" s="364"/>
      <c r="CD170" s="219"/>
      <c r="CE170" s="219"/>
      <c r="CF170" s="219"/>
      <c r="CG170" s="219"/>
      <c r="CH170" s="219"/>
      <c r="CI170" s="219"/>
      <c r="CJ170" s="219"/>
      <c r="CK170" s="219"/>
      <c r="CL170" s="219"/>
      <c r="CM170" s="219"/>
    </row>
    <row r="171" spans="81:91" ht="12.75">
      <c r="CC171" s="364"/>
      <c r="CD171" s="219"/>
      <c r="CE171" s="219"/>
      <c r="CF171" s="219"/>
      <c r="CG171" s="219"/>
      <c r="CH171" s="219"/>
      <c r="CI171" s="219"/>
      <c r="CJ171" s="219"/>
      <c r="CK171" s="219"/>
      <c r="CL171" s="219"/>
      <c r="CM171" s="219"/>
    </row>
    <row r="172" spans="81:91" ht="12.75">
      <c r="CC172" s="364"/>
      <c r="CD172" s="219"/>
      <c r="CE172" s="219"/>
      <c r="CF172" s="219"/>
      <c r="CG172" s="219"/>
      <c r="CH172" s="219"/>
      <c r="CI172" s="219"/>
      <c r="CJ172" s="219"/>
      <c r="CK172" s="219"/>
      <c r="CL172" s="219"/>
      <c r="CM172" s="219"/>
    </row>
    <row r="173" spans="81:91" ht="12.75">
      <c r="CC173" s="364"/>
      <c r="CD173" s="219"/>
      <c r="CE173" s="219"/>
      <c r="CF173" s="219"/>
      <c r="CG173" s="219"/>
      <c r="CH173" s="219"/>
      <c r="CI173" s="219"/>
      <c r="CJ173" s="219"/>
      <c r="CK173" s="219"/>
      <c r="CL173" s="219"/>
      <c r="CM173" s="219"/>
    </row>
    <row r="174" spans="81:91" ht="12.75">
      <c r="CC174" s="364"/>
      <c r="CD174" s="219"/>
      <c r="CE174" s="219"/>
      <c r="CF174" s="219"/>
      <c r="CG174" s="219"/>
      <c r="CH174" s="219"/>
      <c r="CI174" s="219"/>
      <c r="CJ174" s="219"/>
      <c r="CK174" s="219"/>
      <c r="CL174" s="219"/>
      <c r="CM174" s="219"/>
    </row>
    <row r="175" spans="81:91" ht="12.75">
      <c r="CC175" s="364"/>
      <c r="CD175" s="219"/>
      <c r="CE175" s="219"/>
      <c r="CF175" s="219"/>
      <c r="CG175" s="219"/>
      <c r="CH175" s="219"/>
      <c r="CI175" s="219"/>
      <c r="CJ175" s="219"/>
      <c r="CK175" s="219"/>
      <c r="CL175" s="219"/>
      <c r="CM175" s="219"/>
    </row>
    <row r="176" spans="81:91" ht="12.75">
      <c r="CC176" s="364"/>
      <c r="CD176" s="219"/>
      <c r="CE176" s="219"/>
      <c r="CF176" s="219"/>
      <c r="CG176" s="219"/>
      <c r="CH176" s="219"/>
      <c r="CI176" s="219"/>
      <c r="CJ176" s="219"/>
      <c r="CK176" s="219"/>
      <c r="CL176" s="219"/>
      <c r="CM176" s="219"/>
    </row>
    <row r="177" spans="81:91" ht="12.75">
      <c r="CC177" s="364"/>
      <c r="CD177" s="219"/>
      <c r="CE177" s="219"/>
      <c r="CF177" s="219"/>
      <c r="CG177" s="219"/>
      <c r="CH177" s="219"/>
      <c r="CI177" s="219"/>
      <c r="CJ177" s="219"/>
      <c r="CK177" s="219"/>
      <c r="CL177" s="219"/>
      <c r="CM177" s="219"/>
    </row>
    <row r="178" spans="81:91" ht="12.75">
      <c r="CC178" s="364"/>
      <c r="CD178" s="219"/>
      <c r="CE178" s="219"/>
      <c r="CF178" s="219"/>
      <c r="CG178" s="219"/>
      <c r="CH178" s="219"/>
      <c r="CI178" s="219"/>
      <c r="CJ178" s="219"/>
      <c r="CK178" s="219"/>
      <c r="CL178" s="219"/>
      <c r="CM178" s="219"/>
    </row>
    <row r="179" spans="81:91" ht="12.75">
      <c r="CC179" s="364"/>
      <c r="CD179" s="219"/>
      <c r="CE179" s="219"/>
      <c r="CF179" s="219"/>
      <c r="CG179" s="219"/>
      <c r="CH179" s="219"/>
      <c r="CI179" s="219"/>
      <c r="CJ179" s="219"/>
      <c r="CK179" s="219"/>
      <c r="CL179" s="219"/>
      <c r="CM179" s="219"/>
    </row>
    <row r="180" spans="81:91" ht="12.75">
      <c r="CC180" s="364"/>
      <c r="CD180" s="219"/>
      <c r="CE180" s="219"/>
      <c r="CF180" s="219"/>
      <c r="CG180" s="219"/>
      <c r="CH180" s="219"/>
      <c r="CI180" s="219"/>
      <c r="CJ180" s="219"/>
      <c r="CK180" s="219"/>
      <c r="CL180" s="219"/>
      <c r="CM180" s="219"/>
    </row>
    <row r="181" spans="81:91" ht="12.75">
      <c r="CC181" s="364"/>
      <c r="CD181" s="219"/>
      <c r="CE181" s="219"/>
      <c r="CF181" s="219"/>
      <c r="CG181" s="219"/>
      <c r="CH181" s="219"/>
      <c r="CI181" s="219"/>
      <c r="CJ181" s="219"/>
      <c r="CK181" s="219"/>
      <c r="CL181" s="219"/>
      <c r="CM181" s="219"/>
    </row>
    <row r="182" spans="81:91" ht="12.75">
      <c r="CC182" s="364"/>
      <c r="CD182" s="219"/>
      <c r="CE182" s="219"/>
      <c r="CF182" s="219"/>
      <c r="CG182" s="219"/>
      <c r="CH182" s="219"/>
      <c r="CI182" s="219"/>
      <c r="CJ182" s="219"/>
      <c r="CK182" s="219"/>
      <c r="CL182" s="219"/>
      <c r="CM182" s="219"/>
    </row>
    <row r="183" spans="81:91" ht="12.75">
      <c r="CC183" s="364"/>
      <c r="CD183" s="219"/>
      <c r="CE183" s="219"/>
      <c r="CF183" s="219"/>
      <c r="CG183" s="219"/>
      <c r="CH183" s="219"/>
      <c r="CI183" s="219"/>
      <c r="CJ183" s="219"/>
      <c r="CK183" s="219"/>
      <c r="CL183" s="219"/>
      <c r="CM183" s="219"/>
    </row>
    <row r="184" spans="81:91" ht="12.75">
      <c r="CC184" s="364"/>
      <c r="CD184" s="219"/>
      <c r="CE184" s="219"/>
      <c r="CF184" s="219"/>
      <c r="CG184" s="219"/>
      <c r="CH184" s="219"/>
      <c r="CI184" s="219"/>
      <c r="CJ184" s="219"/>
      <c r="CK184" s="219"/>
      <c r="CL184" s="219"/>
      <c r="CM184" s="219"/>
    </row>
    <row r="185" spans="81:91" ht="12.75">
      <c r="CC185" s="364"/>
      <c r="CD185" s="219"/>
      <c r="CE185" s="219"/>
      <c r="CF185" s="219"/>
      <c r="CG185" s="219"/>
      <c r="CH185" s="219"/>
      <c r="CI185" s="219"/>
      <c r="CJ185" s="219"/>
      <c r="CK185" s="219"/>
      <c r="CL185" s="219"/>
      <c r="CM185" s="219"/>
    </row>
    <row r="186" spans="81:91" ht="12.75">
      <c r="CC186" s="364"/>
      <c r="CD186" s="219"/>
      <c r="CE186" s="219"/>
      <c r="CF186" s="219"/>
      <c r="CG186" s="219"/>
      <c r="CH186" s="219"/>
      <c r="CI186" s="219"/>
      <c r="CJ186" s="219"/>
      <c r="CK186" s="219"/>
      <c r="CL186" s="219"/>
      <c r="CM186" s="219"/>
    </row>
    <row r="187" spans="81:91" ht="12.75">
      <c r="CC187" s="364"/>
      <c r="CD187" s="219"/>
      <c r="CE187" s="219"/>
      <c r="CF187" s="219"/>
      <c r="CG187" s="219"/>
      <c r="CH187" s="219"/>
      <c r="CI187" s="219"/>
      <c r="CJ187" s="219"/>
      <c r="CK187" s="219"/>
      <c r="CL187" s="219"/>
      <c r="CM187" s="219"/>
    </row>
    <row r="188" spans="81:91" ht="12.75">
      <c r="CC188" s="364"/>
      <c r="CD188" s="219"/>
      <c r="CE188" s="219"/>
      <c r="CF188" s="219"/>
      <c r="CG188" s="219"/>
      <c r="CH188" s="219"/>
      <c r="CI188" s="219"/>
      <c r="CJ188" s="219"/>
      <c r="CK188" s="219"/>
      <c r="CL188" s="219"/>
      <c r="CM188" s="219"/>
    </row>
    <row r="189" spans="81:91" ht="12.75">
      <c r="CC189" s="364"/>
      <c r="CD189" s="219"/>
      <c r="CE189" s="219"/>
      <c r="CF189" s="219"/>
      <c r="CG189" s="219"/>
      <c r="CH189" s="219"/>
      <c r="CI189" s="219"/>
      <c r="CJ189" s="219"/>
      <c r="CK189" s="219"/>
      <c r="CL189" s="219"/>
      <c r="CM189" s="219"/>
    </row>
    <row r="190" spans="81:91" ht="12.75">
      <c r="CC190" s="364"/>
      <c r="CD190" s="219"/>
      <c r="CE190" s="219"/>
      <c r="CF190" s="219"/>
      <c r="CG190" s="219"/>
      <c r="CH190" s="219"/>
      <c r="CI190" s="219"/>
      <c r="CJ190" s="219"/>
      <c r="CK190" s="219"/>
      <c r="CL190" s="219"/>
      <c r="CM190" s="219"/>
    </row>
    <row r="191" spans="81:91" ht="12.75">
      <c r="CC191" s="364"/>
      <c r="CD191" s="219"/>
      <c r="CE191" s="219"/>
      <c r="CF191" s="219"/>
      <c r="CG191" s="219"/>
      <c r="CH191" s="219"/>
      <c r="CI191" s="219"/>
      <c r="CJ191" s="219"/>
      <c r="CK191" s="219"/>
      <c r="CL191" s="219"/>
      <c r="CM191" s="219"/>
    </row>
    <row r="192" spans="81:91" ht="12.75">
      <c r="CC192" s="364"/>
      <c r="CD192" s="219"/>
      <c r="CE192" s="219"/>
      <c r="CF192" s="219"/>
      <c r="CG192" s="219"/>
      <c r="CH192" s="219"/>
      <c r="CI192" s="219"/>
      <c r="CJ192" s="219"/>
      <c r="CK192" s="219"/>
      <c r="CL192" s="219"/>
      <c r="CM192" s="219"/>
    </row>
    <row r="193" spans="81:91" ht="12.75">
      <c r="CC193" s="364"/>
      <c r="CD193" s="219"/>
      <c r="CE193" s="219"/>
      <c r="CF193" s="219"/>
      <c r="CG193" s="219"/>
      <c r="CH193" s="219"/>
      <c r="CI193" s="219"/>
      <c r="CJ193" s="219"/>
      <c r="CK193" s="219"/>
      <c r="CL193" s="219"/>
      <c r="CM193" s="219"/>
    </row>
    <row r="194" spans="81:91" ht="12.75">
      <c r="CC194" s="364"/>
      <c r="CD194" s="219"/>
      <c r="CE194" s="219"/>
      <c r="CF194" s="219"/>
      <c r="CG194" s="219"/>
      <c r="CH194" s="219"/>
      <c r="CI194" s="219"/>
      <c r="CJ194" s="219"/>
      <c r="CK194" s="219"/>
      <c r="CL194" s="219"/>
      <c r="CM194" s="219"/>
    </row>
    <row r="195" spans="81:91" ht="12.75">
      <c r="CC195" s="364"/>
      <c r="CD195" s="219"/>
      <c r="CE195" s="219"/>
      <c r="CF195" s="219"/>
      <c r="CG195" s="219"/>
      <c r="CH195" s="219"/>
      <c r="CI195" s="219"/>
      <c r="CJ195" s="219"/>
      <c r="CK195" s="219"/>
      <c r="CL195" s="219"/>
      <c r="CM195" s="219"/>
    </row>
    <row r="196" spans="81:91" ht="12.75">
      <c r="CC196" s="364"/>
      <c r="CD196" s="219"/>
      <c r="CE196" s="219"/>
      <c r="CF196" s="219"/>
      <c r="CG196" s="219"/>
      <c r="CH196" s="219"/>
      <c r="CI196" s="219"/>
      <c r="CJ196" s="219"/>
      <c r="CK196" s="219"/>
      <c r="CL196" s="219"/>
      <c r="CM196" s="219"/>
    </row>
    <row r="197" spans="81:91" ht="12.75">
      <c r="CC197" s="364"/>
      <c r="CD197" s="219"/>
      <c r="CE197" s="219"/>
      <c r="CF197" s="219"/>
      <c r="CG197" s="219"/>
      <c r="CH197" s="219"/>
      <c r="CI197" s="219"/>
      <c r="CJ197" s="219"/>
      <c r="CK197" s="219"/>
      <c r="CL197" s="219"/>
      <c r="CM197" s="219"/>
    </row>
    <row r="198" spans="81:91" ht="12.75">
      <c r="CC198" s="364"/>
      <c r="CD198" s="219"/>
      <c r="CE198" s="219"/>
      <c r="CF198" s="219"/>
      <c r="CG198" s="219"/>
      <c r="CH198" s="219"/>
      <c r="CI198" s="219"/>
      <c r="CJ198" s="219"/>
      <c r="CK198" s="219"/>
      <c r="CL198" s="219"/>
      <c r="CM198" s="219"/>
    </row>
    <row r="199" spans="81:91" ht="12.75">
      <c r="CC199" s="364"/>
      <c r="CD199" s="219"/>
      <c r="CE199" s="219"/>
      <c r="CF199" s="219"/>
      <c r="CG199" s="219"/>
      <c r="CH199" s="219"/>
      <c r="CI199" s="219"/>
      <c r="CJ199" s="219"/>
      <c r="CK199" s="219"/>
      <c r="CL199" s="219"/>
      <c r="CM199" s="219"/>
    </row>
    <row r="200" spans="81:91" ht="12.75">
      <c r="CC200" s="364"/>
      <c r="CD200" s="219"/>
      <c r="CE200" s="219"/>
      <c r="CF200" s="219"/>
      <c r="CG200" s="219"/>
      <c r="CH200" s="219"/>
      <c r="CI200" s="219"/>
      <c r="CJ200" s="219"/>
      <c r="CK200" s="219"/>
      <c r="CL200" s="219"/>
      <c r="CM200" s="219"/>
    </row>
    <row r="201" spans="81:91" ht="12.75">
      <c r="CC201" s="364"/>
      <c r="CD201" s="219"/>
      <c r="CE201" s="219"/>
      <c r="CF201" s="219"/>
      <c r="CG201" s="219"/>
      <c r="CH201" s="219"/>
      <c r="CI201" s="219"/>
      <c r="CJ201" s="219"/>
      <c r="CK201" s="219"/>
      <c r="CL201" s="219"/>
      <c r="CM201" s="219"/>
    </row>
    <row r="202" spans="81:91" ht="12.75">
      <c r="CC202" s="364"/>
      <c r="CD202" s="219"/>
      <c r="CE202" s="219"/>
      <c r="CF202" s="219"/>
      <c r="CG202" s="219"/>
      <c r="CH202" s="219"/>
      <c r="CI202" s="219"/>
      <c r="CJ202" s="219"/>
      <c r="CK202" s="219"/>
      <c r="CL202" s="219"/>
      <c r="CM202" s="219"/>
    </row>
    <row r="203" spans="81:91" ht="12.75">
      <c r="CC203" s="364"/>
      <c r="CD203" s="219"/>
      <c r="CE203" s="219"/>
      <c r="CF203" s="219"/>
      <c r="CG203" s="219"/>
      <c r="CH203" s="219"/>
      <c r="CI203" s="219"/>
      <c r="CJ203" s="219"/>
      <c r="CK203" s="219"/>
      <c r="CL203" s="219"/>
      <c r="CM203" s="219"/>
    </row>
    <row r="204" spans="81:91" ht="12.75">
      <c r="CC204" s="364"/>
      <c r="CD204" s="219"/>
      <c r="CE204" s="219"/>
      <c r="CF204" s="219"/>
      <c r="CG204" s="219"/>
      <c r="CH204" s="219"/>
      <c r="CI204" s="219"/>
      <c r="CJ204" s="219"/>
      <c r="CK204" s="219"/>
      <c r="CL204" s="219"/>
      <c r="CM204" s="219"/>
    </row>
    <row r="205" spans="81:91" ht="12.75">
      <c r="CC205" s="364"/>
      <c r="CD205" s="219"/>
      <c r="CE205" s="219"/>
      <c r="CF205" s="219"/>
      <c r="CG205" s="219"/>
      <c r="CH205" s="219"/>
      <c r="CI205" s="219"/>
      <c r="CJ205" s="219"/>
      <c r="CK205" s="219"/>
      <c r="CL205" s="219"/>
      <c r="CM205" s="219"/>
    </row>
    <row r="206" spans="81:91" ht="12.75">
      <c r="CC206" s="364"/>
      <c r="CD206" s="219"/>
      <c r="CE206" s="219"/>
      <c r="CF206" s="219"/>
      <c r="CG206" s="219"/>
      <c r="CH206" s="219"/>
      <c r="CI206" s="219"/>
      <c r="CJ206" s="219"/>
      <c r="CK206" s="219"/>
      <c r="CL206" s="219"/>
      <c r="CM206" s="219"/>
    </row>
    <row r="207" spans="81:91" ht="12.75">
      <c r="CC207" s="364"/>
      <c r="CD207" s="219"/>
      <c r="CE207" s="219"/>
      <c r="CF207" s="219"/>
      <c r="CG207" s="219"/>
      <c r="CH207" s="219"/>
      <c r="CI207" s="219"/>
      <c r="CJ207" s="219"/>
      <c r="CK207" s="219"/>
      <c r="CL207" s="219"/>
      <c r="CM207" s="219"/>
    </row>
    <row r="208" spans="81:91" ht="12.75">
      <c r="CC208" s="364"/>
      <c r="CD208" s="219"/>
      <c r="CE208" s="219"/>
      <c r="CF208" s="219"/>
      <c r="CG208" s="219"/>
      <c r="CH208" s="219"/>
      <c r="CI208" s="219"/>
      <c r="CJ208" s="219"/>
      <c r="CK208" s="219"/>
      <c r="CL208" s="219"/>
      <c r="CM208" s="219"/>
    </row>
    <row r="209" spans="81:91" ht="12.75">
      <c r="CC209" s="364"/>
      <c r="CD209" s="219"/>
      <c r="CE209" s="219"/>
      <c r="CF209" s="219"/>
      <c r="CG209" s="219"/>
      <c r="CH209" s="219"/>
      <c r="CI209" s="219"/>
      <c r="CJ209" s="219"/>
      <c r="CK209" s="219"/>
      <c r="CL209" s="219"/>
      <c r="CM209" s="219"/>
    </row>
    <row r="210" spans="81:91" ht="12.75">
      <c r="CC210" s="364"/>
      <c r="CD210" s="219"/>
      <c r="CE210" s="219"/>
      <c r="CF210" s="219"/>
      <c r="CG210" s="219"/>
      <c r="CH210" s="219"/>
      <c r="CI210" s="219"/>
      <c r="CJ210" s="219"/>
      <c r="CK210" s="219"/>
      <c r="CL210" s="219"/>
      <c r="CM210" s="219"/>
    </row>
    <row r="211" spans="81:91" ht="12.75">
      <c r="CC211" s="364"/>
      <c r="CD211" s="219"/>
      <c r="CE211" s="219"/>
      <c r="CF211" s="219"/>
      <c r="CG211" s="219"/>
      <c r="CH211" s="219"/>
      <c r="CI211" s="219"/>
      <c r="CJ211" s="219"/>
      <c r="CK211" s="219"/>
      <c r="CL211" s="219"/>
      <c r="CM211" s="219"/>
    </row>
    <row r="212" spans="81:91" ht="12.75">
      <c r="CC212" s="364"/>
      <c r="CD212" s="219"/>
      <c r="CE212" s="219"/>
      <c r="CF212" s="219"/>
      <c r="CG212" s="219"/>
      <c r="CH212" s="219"/>
      <c r="CI212" s="219"/>
      <c r="CJ212" s="219"/>
      <c r="CK212" s="219"/>
      <c r="CL212" s="219"/>
      <c r="CM212" s="219"/>
    </row>
    <row r="213" spans="81:91" ht="12.75">
      <c r="CC213" s="364"/>
      <c r="CD213" s="219"/>
      <c r="CE213" s="219"/>
      <c r="CF213" s="219"/>
      <c r="CG213" s="219"/>
      <c r="CH213" s="219"/>
      <c r="CI213" s="219"/>
      <c r="CJ213" s="219"/>
      <c r="CK213" s="219"/>
      <c r="CL213" s="219"/>
      <c r="CM213" s="219"/>
    </row>
    <row r="214" spans="81:91" ht="12.75">
      <c r="CC214" s="364"/>
      <c r="CD214" s="219"/>
      <c r="CE214" s="219"/>
      <c r="CF214" s="219"/>
      <c r="CG214" s="219"/>
      <c r="CH214" s="219"/>
      <c r="CI214" s="219"/>
      <c r="CJ214" s="219"/>
      <c r="CK214" s="219"/>
      <c r="CL214" s="219"/>
      <c r="CM214" s="219"/>
    </row>
    <row r="215" spans="81:91" ht="12.75">
      <c r="CC215" s="364"/>
      <c r="CD215" s="219"/>
      <c r="CE215" s="219"/>
      <c r="CF215" s="219"/>
      <c r="CG215" s="219"/>
      <c r="CH215" s="219"/>
      <c r="CI215" s="219"/>
      <c r="CJ215" s="219"/>
      <c r="CK215" s="219"/>
      <c r="CL215" s="219"/>
      <c r="CM215" s="219"/>
    </row>
    <row r="216" spans="81:91" ht="12.75">
      <c r="CC216" s="364"/>
      <c r="CD216" s="219"/>
      <c r="CE216" s="219"/>
      <c r="CF216" s="219"/>
      <c r="CG216" s="219"/>
      <c r="CH216" s="219"/>
      <c r="CI216" s="219"/>
      <c r="CJ216" s="219"/>
      <c r="CK216" s="219"/>
      <c r="CL216" s="219"/>
      <c r="CM216" s="219"/>
    </row>
    <row r="217" spans="81:91" ht="12.75">
      <c r="CC217" s="364"/>
      <c r="CD217" s="219"/>
      <c r="CE217" s="219"/>
      <c r="CF217" s="219"/>
      <c r="CG217" s="219"/>
      <c r="CH217" s="219"/>
      <c r="CI217" s="219"/>
      <c r="CJ217" s="219"/>
      <c r="CK217" s="219"/>
      <c r="CL217" s="219"/>
      <c r="CM217" s="219"/>
    </row>
    <row r="218" spans="81:91" ht="12.75">
      <c r="CC218" s="364"/>
      <c r="CD218" s="219"/>
      <c r="CE218" s="219"/>
      <c r="CF218" s="219"/>
      <c r="CG218" s="219"/>
      <c r="CH218" s="219"/>
      <c r="CI218" s="219"/>
      <c r="CJ218" s="219"/>
      <c r="CK218" s="219"/>
      <c r="CL218" s="219"/>
      <c r="CM218" s="219"/>
    </row>
    <row r="219" spans="81:91" ht="12.75">
      <c r="CC219" s="364"/>
      <c r="CD219" s="219"/>
      <c r="CE219" s="219"/>
      <c r="CF219" s="219"/>
      <c r="CG219" s="219"/>
      <c r="CH219" s="219"/>
      <c r="CI219" s="219"/>
      <c r="CJ219" s="219"/>
      <c r="CK219" s="219"/>
      <c r="CL219" s="219"/>
      <c r="CM219" s="219"/>
    </row>
    <row r="220" spans="81:91" ht="12.75">
      <c r="CC220" s="364"/>
      <c r="CD220" s="219"/>
      <c r="CE220" s="219"/>
      <c r="CF220" s="219"/>
      <c r="CG220" s="219"/>
      <c r="CH220" s="219"/>
      <c r="CI220" s="219"/>
      <c r="CJ220" s="219"/>
      <c r="CK220" s="219"/>
      <c r="CL220" s="219"/>
      <c r="CM220" s="219"/>
    </row>
    <row r="221" spans="81:91" ht="12.75">
      <c r="CC221" s="364"/>
      <c r="CD221" s="219"/>
      <c r="CE221" s="219"/>
      <c r="CF221" s="219"/>
      <c r="CG221" s="219"/>
      <c r="CH221" s="219"/>
      <c r="CI221" s="219"/>
      <c r="CJ221" s="219"/>
      <c r="CK221" s="219"/>
      <c r="CL221" s="219"/>
      <c r="CM221" s="219"/>
    </row>
    <row r="222" spans="81:91" ht="12.75">
      <c r="CC222" s="364"/>
      <c r="CD222" s="219"/>
      <c r="CE222" s="219"/>
      <c r="CF222" s="219"/>
      <c r="CG222" s="219"/>
      <c r="CH222" s="219"/>
      <c r="CI222" s="219"/>
      <c r="CJ222" s="219"/>
      <c r="CK222" s="219"/>
      <c r="CL222" s="219"/>
      <c r="CM222" s="219"/>
    </row>
    <row r="223" spans="81:91" ht="12.75">
      <c r="CC223" s="364"/>
      <c r="CD223" s="219"/>
      <c r="CE223" s="219"/>
      <c r="CF223" s="219"/>
      <c r="CG223" s="219"/>
      <c r="CH223" s="219"/>
      <c r="CI223" s="219"/>
      <c r="CJ223" s="219"/>
      <c r="CK223" s="219"/>
      <c r="CL223" s="219"/>
      <c r="CM223" s="219"/>
    </row>
    <row r="224" spans="81:91" ht="12.75">
      <c r="CC224" s="364"/>
      <c r="CD224" s="219"/>
      <c r="CE224" s="219"/>
      <c r="CF224" s="219"/>
      <c r="CG224" s="219"/>
      <c r="CH224" s="219"/>
      <c r="CI224" s="219"/>
      <c r="CJ224" s="219"/>
      <c r="CK224" s="219"/>
      <c r="CL224" s="219"/>
      <c r="CM224" s="219"/>
    </row>
    <row r="225" spans="81:91" ht="12.75">
      <c r="CC225" s="364"/>
      <c r="CD225" s="219"/>
      <c r="CE225" s="219"/>
      <c r="CF225" s="219"/>
      <c r="CG225" s="219"/>
      <c r="CH225" s="219"/>
      <c r="CI225" s="219"/>
      <c r="CJ225" s="219"/>
      <c r="CK225" s="219"/>
      <c r="CL225" s="219"/>
      <c r="CM225" s="219"/>
    </row>
    <row r="226" spans="81:91" ht="12.75">
      <c r="CC226" s="364"/>
      <c r="CD226" s="219"/>
      <c r="CE226" s="219"/>
      <c r="CF226" s="219"/>
      <c r="CG226" s="219"/>
      <c r="CH226" s="219"/>
      <c r="CI226" s="219"/>
      <c r="CJ226" s="219"/>
      <c r="CK226" s="219"/>
      <c r="CL226" s="219"/>
      <c r="CM226" s="219"/>
    </row>
    <row r="227" spans="81:91" ht="12.75">
      <c r="CC227" s="364"/>
      <c r="CD227" s="219"/>
      <c r="CE227" s="219"/>
      <c r="CF227" s="219"/>
      <c r="CG227" s="219"/>
      <c r="CH227" s="219"/>
      <c r="CI227" s="219"/>
      <c r="CJ227" s="219"/>
      <c r="CK227" s="219"/>
      <c r="CL227" s="219"/>
      <c r="CM227" s="219"/>
    </row>
    <row r="228" spans="81:91" ht="12.75">
      <c r="CC228" s="364"/>
      <c r="CD228" s="219"/>
      <c r="CE228" s="219"/>
      <c r="CF228" s="219"/>
      <c r="CG228" s="219"/>
      <c r="CH228" s="219"/>
      <c r="CI228" s="219"/>
      <c r="CJ228" s="219"/>
      <c r="CK228" s="219"/>
      <c r="CL228" s="219"/>
      <c r="CM228" s="219"/>
    </row>
    <row r="229" spans="81:91" ht="12.75">
      <c r="CC229" s="364"/>
      <c r="CD229" s="219"/>
      <c r="CE229" s="219"/>
      <c r="CF229" s="219"/>
      <c r="CG229" s="219"/>
      <c r="CH229" s="219"/>
      <c r="CI229" s="219"/>
      <c r="CJ229" s="219"/>
      <c r="CK229" s="219"/>
      <c r="CL229" s="219"/>
      <c r="CM229" s="219"/>
    </row>
    <row r="230" spans="81:91" ht="12.75">
      <c r="CC230" s="364"/>
      <c r="CD230" s="219"/>
      <c r="CE230" s="219"/>
      <c r="CF230" s="219"/>
      <c r="CG230" s="219"/>
      <c r="CH230" s="219"/>
      <c r="CI230" s="219"/>
      <c r="CJ230" s="219"/>
      <c r="CK230" s="219"/>
      <c r="CL230" s="219"/>
      <c r="CM230" s="219"/>
    </row>
    <row r="231" spans="81:91" ht="12.75">
      <c r="CC231" s="364"/>
      <c r="CD231" s="219"/>
      <c r="CE231" s="219"/>
      <c r="CF231" s="219"/>
      <c r="CG231" s="219"/>
      <c r="CH231" s="219"/>
      <c r="CI231" s="219"/>
      <c r="CJ231" s="219"/>
      <c r="CK231" s="219"/>
      <c r="CL231" s="219"/>
      <c r="CM231" s="219"/>
    </row>
    <row r="232" spans="81:91" ht="12.75">
      <c r="CC232" s="364"/>
      <c r="CD232" s="219"/>
      <c r="CE232" s="219"/>
      <c r="CF232" s="219"/>
      <c r="CG232" s="219"/>
      <c r="CH232" s="219"/>
      <c r="CI232" s="219"/>
      <c r="CJ232" s="219"/>
      <c r="CK232" s="219"/>
      <c r="CL232" s="219"/>
      <c r="CM232" s="219"/>
    </row>
    <row r="233" spans="81:91" ht="12.75">
      <c r="CC233" s="364"/>
      <c r="CD233" s="219"/>
      <c r="CE233" s="219"/>
      <c r="CF233" s="219"/>
      <c r="CG233" s="219"/>
      <c r="CH233" s="219"/>
      <c r="CI233" s="219"/>
      <c r="CJ233" s="219"/>
      <c r="CK233" s="219"/>
      <c r="CL233" s="219"/>
      <c r="CM233" s="219"/>
    </row>
    <row r="234" spans="81:91" ht="12.75">
      <c r="CC234" s="364"/>
      <c r="CD234" s="219"/>
      <c r="CE234" s="219"/>
      <c r="CF234" s="219"/>
      <c r="CG234" s="219"/>
      <c r="CH234" s="219"/>
      <c r="CI234" s="219"/>
      <c r="CJ234" s="219"/>
      <c r="CK234" s="219"/>
      <c r="CL234" s="219"/>
      <c r="CM234" s="219"/>
    </row>
    <row r="235" spans="81:91" ht="12.75">
      <c r="CC235" s="364"/>
      <c r="CD235" s="219"/>
      <c r="CE235" s="219"/>
      <c r="CF235" s="219"/>
      <c r="CG235" s="219"/>
      <c r="CH235" s="219"/>
      <c r="CI235" s="219"/>
      <c r="CJ235" s="219"/>
      <c r="CK235" s="219"/>
      <c r="CL235" s="219"/>
      <c r="CM235" s="219"/>
    </row>
    <row r="236" spans="81:91" ht="12.75">
      <c r="CC236" s="364"/>
      <c r="CD236" s="219"/>
      <c r="CE236" s="219"/>
      <c r="CF236" s="219"/>
      <c r="CG236" s="219"/>
      <c r="CH236" s="219"/>
      <c r="CI236" s="219"/>
      <c r="CJ236" s="219"/>
      <c r="CK236" s="219"/>
      <c r="CL236" s="219"/>
      <c r="CM236" s="219"/>
    </row>
    <row r="237" spans="81:91" ht="12.75">
      <c r="CC237" s="364"/>
      <c r="CD237" s="219"/>
      <c r="CE237" s="219"/>
      <c r="CF237" s="219"/>
      <c r="CG237" s="219"/>
      <c r="CH237" s="219"/>
      <c r="CI237" s="219"/>
      <c r="CJ237" s="219"/>
      <c r="CK237" s="219"/>
      <c r="CL237" s="219"/>
      <c r="CM237" s="219"/>
    </row>
    <row r="238" spans="81:91" ht="12.75">
      <c r="CC238" s="364"/>
      <c r="CD238" s="219"/>
      <c r="CE238" s="219"/>
      <c r="CF238" s="219"/>
      <c r="CG238" s="219"/>
      <c r="CH238" s="219"/>
      <c r="CI238" s="219"/>
      <c r="CJ238" s="219"/>
      <c r="CK238" s="219"/>
      <c r="CL238" s="219"/>
      <c r="CM238" s="219"/>
    </row>
    <row r="239" spans="81:91" ht="12.75">
      <c r="CC239" s="364"/>
      <c r="CD239" s="219"/>
      <c r="CE239" s="219"/>
      <c r="CF239" s="219"/>
      <c r="CG239" s="219"/>
      <c r="CH239" s="219"/>
      <c r="CI239" s="219"/>
      <c r="CJ239" s="219"/>
      <c r="CK239" s="219"/>
      <c r="CL239" s="219"/>
      <c r="CM239" s="219"/>
    </row>
    <row r="240" spans="81:91" ht="12.75">
      <c r="CC240" s="364"/>
      <c r="CD240" s="219"/>
      <c r="CE240" s="219"/>
      <c r="CF240" s="219"/>
      <c r="CG240" s="219"/>
      <c r="CH240" s="219"/>
      <c r="CI240" s="219"/>
      <c r="CJ240" s="219"/>
      <c r="CK240" s="219"/>
      <c r="CL240" s="219"/>
      <c r="CM240" s="219"/>
    </row>
    <row r="241" spans="81:91" ht="12.75">
      <c r="CC241" s="364"/>
      <c r="CD241" s="219"/>
      <c r="CE241" s="219"/>
      <c r="CF241" s="219"/>
      <c r="CG241" s="219"/>
      <c r="CH241" s="219"/>
      <c r="CI241" s="219"/>
      <c r="CJ241" s="219"/>
      <c r="CK241" s="219"/>
      <c r="CL241" s="219"/>
      <c r="CM241" s="219"/>
    </row>
    <row r="242" spans="81:91" ht="12.75">
      <c r="CC242" s="364"/>
      <c r="CD242" s="219"/>
      <c r="CE242" s="219"/>
      <c r="CF242" s="219"/>
      <c r="CG242" s="219"/>
      <c r="CH242" s="219"/>
      <c r="CI242" s="219"/>
      <c r="CJ242" s="219"/>
      <c r="CK242" s="219"/>
      <c r="CL242" s="219"/>
      <c r="CM242" s="219"/>
    </row>
    <row r="243" spans="81:91" ht="12.75">
      <c r="CC243" s="364"/>
      <c r="CD243" s="219"/>
      <c r="CE243" s="219"/>
      <c r="CF243" s="219"/>
      <c r="CG243" s="219"/>
      <c r="CH243" s="219"/>
      <c r="CI243" s="219"/>
      <c r="CJ243" s="219"/>
      <c r="CK243" s="219"/>
      <c r="CL243" s="219"/>
      <c r="CM243" s="219"/>
    </row>
    <row r="244" spans="81:91" ht="12.75">
      <c r="CC244" s="364"/>
      <c r="CD244" s="219"/>
      <c r="CE244" s="219"/>
      <c r="CF244" s="219"/>
      <c r="CG244" s="219"/>
      <c r="CH244" s="219"/>
      <c r="CI244" s="219"/>
      <c r="CJ244" s="219"/>
      <c r="CK244" s="219"/>
      <c r="CL244" s="219"/>
      <c r="CM244" s="219"/>
    </row>
    <row r="245" spans="81:91" ht="12.75">
      <c r="CC245" s="364"/>
      <c r="CD245" s="219"/>
      <c r="CE245" s="219"/>
      <c r="CF245" s="219"/>
      <c r="CG245" s="219"/>
      <c r="CH245" s="219"/>
      <c r="CI245" s="219"/>
      <c r="CJ245" s="219"/>
      <c r="CK245" s="219"/>
      <c r="CL245" s="219"/>
      <c r="CM245" s="219"/>
    </row>
    <row r="246" spans="81:91" ht="12.75">
      <c r="CC246" s="364"/>
      <c r="CD246" s="219"/>
      <c r="CE246" s="219"/>
      <c r="CF246" s="219"/>
      <c r="CG246" s="219"/>
      <c r="CH246" s="219"/>
      <c r="CI246" s="219"/>
      <c r="CJ246" s="219"/>
      <c r="CK246" s="219"/>
      <c r="CL246" s="219"/>
      <c r="CM246" s="219"/>
    </row>
    <row r="247" spans="81:91" ht="12.75">
      <c r="CC247" s="364"/>
      <c r="CD247" s="219"/>
      <c r="CE247" s="219"/>
      <c r="CF247" s="219"/>
      <c r="CG247" s="219"/>
      <c r="CH247" s="219"/>
      <c r="CI247" s="219"/>
      <c r="CJ247" s="219"/>
      <c r="CK247" s="219"/>
      <c r="CL247" s="219"/>
      <c r="CM247" s="219"/>
    </row>
    <row r="248" spans="81:91" ht="12.75">
      <c r="CC248" s="364"/>
      <c r="CD248" s="219"/>
      <c r="CE248" s="219"/>
      <c r="CF248" s="219"/>
      <c r="CG248" s="219"/>
      <c r="CH248" s="219"/>
      <c r="CI248" s="219"/>
      <c r="CJ248" s="219"/>
      <c r="CK248" s="219"/>
      <c r="CL248" s="219"/>
      <c r="CM248" s="219"/>
    </row>
    <row r="249" spans="81:91" ht="12.75">
      <c r="CC249" s="364"/>
      <c r="CD249" s="219"/>
      <c r="CE249" s="219"/>
      <c r="CF249" s="219"/>
      <c r="CG249" s="219"/>
      <c r="CH249" s="219"/>
      <c r="CI249" s="219"/>
      <c r="CJ249" s="219"/>
      <c r="CK249" s="219"/>
      <c r="CL249" s="219"/>
      <c r="CM249" s="219"/>
    </row>
    <row r="250" spans="81:91" ht="12.75">
      <c r="CC250" s="364"/>
      <c r="CD250" s="219"/>
      <c r="CE250" s="219"/>
      <c r="CF250" s="219"/>
      <c r="CG250" s="219"/>
      <c r="CH250" s="219"/>
      <c r="CI250" s="219"/>
      <c r="CJ250" s="219"/>
      <c r="CK250" s="219"/>
      <c r="CL250" s="219"/>
      <c r="CM250" s="219"/>
    </row>
    <row r="251" spans="81:91" ht="12.75">
      <c r="CC251" s="364"/>
      <c r="CD251" s="219"/>
      <c r="CE251" s="219"/>
      <c r="CF251" s="219"/>
      <c r="CG251" s="219"/>
      <c r="CH251" s="219"/>
      <c r="CI251" s="219"/>
      <c r="CJ251" s="219"/>
      <c r="CK251" s="219"/>
      <c r="CL251" s="219"/>
      <c r="CM251" s="219"/>
    </row>
    <row r="252" spans="81:91" ht="12.75">
      <c r="CC252" s="364"/>
      <c r="CD252" s="219"/>
      <c r="CE252" s="219"/>
      <c r="CF252" s="219"/>
      <c r="CG252" s="219"/>
      <c r="CH252" s="219"/>
      <c r="CI252" s="219"/>
      <c r="CJ252" s="219"/>
      <c r="CK252" s="219"/>
      <c r="CL252" s="219"/>
      <c r="CM252" s="219"/>
    </row>
    <row r="253" spans="81:91" ht="12.75">
      <c r="CC253" s="364"/>
      <c r="CD253" s="219"/>
      <c r="CE253" s="219"/>
      <c r="CF253" s="219"/>
      <c r="CG253" s="219"/>
      <c r="CH253" s="219"/>
      <c r="CI253" s="219"/>
      <c r="CJ253" s="219"/>
      <c r="CK253" s="219"/>
      <c r="CL253" s="219"/>
      <c r="CM253" s="219"/>
    </row>
    <row r="254" spans="81:91" ht="12.75">
      <c r="CC254" s="364"/>
      <c r="CD254" s="219"/>
      <c r="CE254" s="219"/>
      <c r="CF254" s="219"/>
      <c r="CG254" s="219"/>
      <c r="CH254" s="219"/>
      <c r="CI254" s="219"/>
      <c r="CJ254" s="219"/>
      <c r="CK254" s="219"/>
      <c r="CL254" s="219"/>
      <c r="CM254" s="219"/>
    </row>
    <row r="255" spans="81:91" ht="12.75">
      <c r="CC255" s="364"/>
      <c r="CD255" s="219"/>
      <c r="CE255" s="219"/>
      <c r="CF255" s="219"/>
      <c r="CG255" s="219"/>
      <c r="CH255" s="219"/>
      <c r="CI255" s="219"/>
      <c r="CJ255" s="219"/>
      <c r="CK255" s="219"/>
      <c r="CL255" s="219"/>
      <c r="CM255" s="219"/>
    </row>
    <row r="256" spans="81:91" ht="12.75">
      <c r="CC256" s="364"/>
      <c r="CD256" s="219"/>
      <c r="CE256" s="219"/>
      <c r="CF256" s="219"/>
      <c r="CG256" s="219"/>
      <c r="CH256" s="219"/>
      <c r="CI256" s="219"/>
      <c r="CJ256" s="219"/>
      <c r="CK256" s="219"/>
      <c r="CL256" s="219"/>
      <c r="CM256" s="219"/>
    </row>
    <row r="257" spans="81:91" ht="12.75">
      <c r="CC257" s="364"/>
      <c r="CD257" s="219"/>
      <c r="CE257" s="219"/>
      <c r="CF257" s="219"/>
      <c r="CG257" s="219"/>
      <c r="CH257" s="219"/>
      <c r="CI257" s="219"/>
      <c r="CJ257" s="219"/>
      <c r="CK257" s="219"/>
      <c r="CL257" s="219"/>
      <c r="CM257" s="219"/>
    </row>
    <row r="258" spans="81:91" ht="12.75">
      <c r="CC258" s="364"/>
      <c r="CD258" s="219"/>
      <c r="CE258" s="219"/>
      <c r="CF258" s="219"/>
      <c r="CG258" s="219"/>
      <c r="CH258" s="219"/>
      <c r="CI258" s="219"/>
      <c r="CJ258" s="219"/>
      <c r="CK258" s="219"/>
      <c r="CL258" s="219"/>
      <c r="CM258" s="219"/>
    </row>
    <row r="259" spans="81:91" ht="12.75">
      <c r="CC259" s="364"/>
      <c r="CD259" s="219"/>
      <c r="CE259" s="219"/>
      <c r="CF259" s="219"/>
      <c r="CG259" s="219"/>
      <c r="CH259" s="219"/>
      <c r="CI259" s="219"/>
      <c r="CJ259" s="219"/>
      <c r="CK259" s="219"/>
      <c r="CL259" s="219"/>
      <c r="CM259" s="219"/>
    </row>
    <row r="260" spans="81:91" ht="12.75">
      <c r="CC260" s="364"/>
      <c r="CD260" s="219"/>
      <c r="CE260" s="219"/>
      <c r="CF260" s="219"/>
      <c r="CG260" s="219"/>
      <c r="CH260" s="219"/>
      <c r="CI260" s="219"/>
      <c r="CJ260" s="219"/>
      <c r="CK260" s="219"/>
      <c r="CL260" s="219"/>
      <c r="CM260" s="219"/>
    </row>
    <row r="261" spans="81:91" ht="12.75">
      <c r="CC261" s="364"/>
      <c r="CD261" s="219"/>
      <c r="CE261" s="219"/>
      <c r="CF261" s="219"/>
      <c r="CG261" s="219"/>
      <c r="CH261" s="219"/>
      <c r="CI261" s="219"/>
      <c r="CJ261" s="219"/>
      <c r="CK261" s="219"/>
      <c r="CL261" s="219"/>
      <c r="CM261" s="219"/>
    </row>
    <row r="262" spans="81:91" ht="12.75">
      <c r="CC262" s="364"/>
      <c r="CD262" s="219"/>
      <c r="CE262" s="219"/>
      <c r="CF262" s="219"/>
      <c r="CG262" s="219"/>
      <c r="CH262" s="219"/>
      <c r="CI262" s="219"/>
      <c r="CJ262" s="219"/>
      <c r="CK262" s="219"/>
      <c r="CL262" s="219"/>
      <c r="CM262" s="219"/>
    </row>
    <row r="263" spans="81:91" ht="12.75">
      <c r="CC263" s="364"/>
      <c r="CD263" s="219"/>
      <c r="CE263" s="219"/>
      <c r="CF263" s="219"/>
      <c r="CG263" s="219"/>
      <c r="CH263" s="219"/>
      <c r="CI263" s="219"/>
      <c r="CJ263" s="219"/>
      <c r="CK263" s="219"/>
      <c r="CL263" s="219"/>
      <c r="CM263" s="219"/>
    </row>
    <row r="264" spans="81:91" ht="12.75">
      <c r="CC264" s="364"/>
      <c r="CD264" s="219"/>
      <c r="CE264" s="219"/>
      <c r="CF264" s="219"/>
      <c r="CG264" s="219"/>
      <c r="CH264" s="219"/>
      <c r="CI264" s="219"/>
      <c r="CJ264" s="219"/>
      <c r="CK264" s="219"/>
      <c r="CL264" s="219"/>
      <c r="CM264" s="219"/>
    </row>
    <row r="265" spans="81:91" ht="12.75">
      <c r="CC265" s="364"/>
      <c r="CD265" s="219"/>
      <c r="CE265" s="219"/>
      <c r="CF265" s="219"/>
      <c r="CG265" s="219"/>
      <c r="CH265" s="219"/>
      <c r="CI265" s="219"/>
      <c r="CJ265" s="219"/>
      <c r="CK265" s="219"/>
      <c r="CL265" s="219"/>
      <c r="CM265" s="219"/>
    </row>
    <row r="266" spans="81:91" ht="12.75">
      <c r="CC266" s="364"/>
      <c r="CD266" s="219"/>
      <c r="CE266" s="219"/>
      <c r="CF266" s="219"/>
      <c r="CG266" s="219"/>
      <c r="CH266" s="219"/>
      <c r="CI266" s="219"/>
      <c r="CJ266" s="219"/>
      <c r="CK266" s="219"/>
      <c r="CL266" s="219"/>
      <c r="CM266" s="219"/>
    </row>
    <row r="267" spans="81:91" ht="12.75">
      <c r="CC267" s="364"/>
      <c r="CD267" s="219"/>
      <c r="CE267" s="219"/>
      <c r="CF267" s="219"/>
      <c r="CG267" s="219"/>
      <c r="CH267" s="219"/>
      <c r="CI267" s="219"/>
      <c r="CJ267" s="219"/>
      <c r="CK267" s="219"/>
      <c r="CL267" s="219"/>
      <c r="CM267" s="219"/>
    </row>
    <row r="268" spans="81:91" ht="12.75">
      <c r="CC268" s="364"/>
      <c r="CD268" s="219"/>
      <c r="CE268" s="219"/>
      <c r="CF268" s="219"/>
      <c r="CG268" s="219"/>
      <c r="CH268" s="219"/>
      <c r="CI268" s="219"/>
      <c r="CJ268" s="219"/>
      <c r="CK268" s="219"/>
      <c r="CL268" s="219"/>
      <c r="CM268" s="219"/>
    </row>
    <row r="269" spans="81:91" ht="12.75">
      <c r="CC269" s="364"/>
      <c r="CD269" s="219"/>
      <c r="CE269" s="219"/>
      <c r="CF269" s="219"/>
      <c r="CG269" s="219"/>
      <c r="CH269" s="219"/>
      <c r="CI269" s="219"/>
      <c r="CJ269" s="219"/>
      <c r="CK269" s="219"/>
      <c r="CL269" s="219"/>
      <c r="CM269" s="219"/>
    </row>
    <row r="270" spans="81:91" ht="12.75">
      <c r="CC270" s="364"/>
      <c r="CD270" s="219"/>
      <c r="CE270" s="219"/>
      <c r="CF270" s="219"/>
      <c r="CG270" s="219"/>
      <c r="CH270" s="219"/>
      <c r="CI270" s="219"/>
      <c r="CJ270" s="219"/>
      <c r="CK270" s="219"/>
      <c r="CL270" s="219"/>
      <c r="CM270" s="219"/>
    </row>
    <row r="271" spans="81:91" ht="12.75">
      <c r="CC271" s="364"/>
      <c r="CD271" s="219"/>
      <c r="CE271" s="219"/>
      <c r="CF271" s="219"/>
      <c r="CG271" s="219"/>
      <c r="CH271" s="219"/>
      <c r="CI271" s="219"/>
      <c r="CJ271" s="219"/>
      <c r="CK271" s="219"/>
      <c r="CL271" s="219"/>
      <c r="CM271" s="219"/>
    </row>
    <row r="272" spans="81:91" ht="12.75">
      <c r="CC272" s="364"/>
      <c r="CD272" s="219"/>
      <c r="CE272" s="219"/>
      <c r="CF272" s="219"/>
      <c r="CG272" s="219"/>
      <c r="CH272" s="219"/>
      <c r="CI272" s="219"/>
      <c r="CJ272" s="219"/>
      <c r="CK272" s="219"/>
      <c r="CL272" s="219"/>
      <c r="CM272" s="219"/>
    </row>
    <row r="273" spans="81:91" ht="12.75">
      <c r="CC273" s="364"/>
      <c r="CD273" s="219"/>
      <c r="CE273" s="219"/>
      <c r="CF273" s="219"/>
      <c r="CG273" s="219"/>
      <c r="CH273" s="219"/>
      <c r="CI273" s="219"/>
      <c r="CJ273" s="219"/>
      <c r="CK273" s="219"/>
      <c r="CL273" s="219"/>
      <c r="CM273" s="219"/>
    </row>
    <row r="274" spans="81:91" ht="12.75">
      <c r="CC274" s="364"/>
      <c r="CD274" s="219"/>
      <c r="CE274" s="219"/>
      <c r="CF274" s="219"/>
      <c r="CG274" s="219"/>
      <c r="CH274" s="219"/>
      <c r="CI274" s="219"/>
      <c r="CJ274" s="219"/>
      <c r="CK274" s="219"/>
      <c r="CL274" s="219"/>
      <c r="CM274" s="219"/>
    </row>
    <row r="275" spans="81:91" ht="12.75">
      <c r="CC275" s="364"/>
      <c r="CD275" s="219"/>
      <c r="CE275" s="219"/>
      <c r="CF275" s="219"/>
      <c r="CG275" s="219"/>
      <c r="CH275" s="219"/>
      <c r="CI275" s="219"/>
      <c r="CJ275" s="219"/>
      <c r="CK275" s="219"/>
      <c r="CL275" s="219"/>
      <c r="CM275" s="219"/>
    </row>
    <row r="276" spans="81:91" ht="12.75">
      <c r="CC276" s="364"/>
      <c r="CD276" s="219"/>
      <c r="CE276" s="219"/>
      <c r="CF276" s="219"/>
      <c r="CG276" s="219"/>
      <c r="CH276" s="219"/>
      <c r="CI276" s="219"/>
      <c r="CJ276" s="219"/>
      <c r="CK276" s="219"/>
      <c r="CL276" s="219"/>
      <c r="CM276" s="219"/>
    </row>
    <row r="277" spans="81:91" ht="12.75">
      <c r="CC277" s="364"/>
      <c r="CD277" s="219"/>
      <c r="CE277" s="219"/>
      <c r="CF277" s="219"/>
      <c r="CG277" s="219"/>
      <c r="CH277" s="219"/>
      <c r="CI277" s="219"/>
      <c r="CJ277" s="219"/>
      <c r="CK277" s="219"/>
      <c r="CL277" s="219"/>
      <c r="CM277" s="219"/>
    </row>
    <row r="278" spans="81:91" ht="12.75">
      <c r="CC278" s="364"/>
      <c r="CD278" s="219"/>
      <c r="CE278" s="219"/>
      <c r="CF278" s="219"/>
      <c r="CG278" s="219"/>
      <c r="CH278" s="219"/>
      <c r="CI278" s="219"/>
      <c r="CJ278" s="219"/>
      <c r="CK278" s="219"/>
      <c r="CL278" s="219"/>
      <c r="CM278" s="219"/>
    </row>
    <row r="279" spans="81:91" ht="12.75">
      <c r="CC279" s="364"/>
      <c r="CD279" s="219"/>
      <c r="CE279" s="219"/>
      <c r="CF279" s="219"/>
      <c r="CG279" s="219"/>
      <c r="CH279" s="219"/>
      <c r="CI279" s="219"/>
      <c r="CJ279" s="219"/>
      <c r="CK279" s="219"/>
      <c r="CL279" s="219"/>
      <c r="CM279" s="219"/>
    </row>
    <row r="280" spans="81:91" ht="12.75">
      <c r="CC280" s="364"/>
      <c r="CD280" s="219"/>
      <c r="CE280" s="219"/>
      <c r="CF280" s="219"/>
      <c r="CG280" s="219"/>
      <c r="CH280" s="219"/>
      <c r="CI280" s="219"/>
      <c r="CJ280" s="219"/>
      <c r="CK280" s="219"/>
      <c r="CL280" s="219"/>
      <c r="CM280" s="219"/>
    </row>
    <row r="281" spans="81:91" ht="12.75">
      <c r="CC281" s="364"/>
      <c r="CD281" s="219"/>
      <c r="CE281" s="219"/>
      <c r="CF281" s="219"/>
      <c r="CG281" s="219"/>
      <c r="CH281" s="219"/>
      <c r="CI281" s="219"/>
      <c r="CJ281" s="219"/>
      <c r="CK281" s="219"/>
      <c r="CL281" s="219"/>
      <c r="CM281" s="219"/>
    </row>
    <row r="282" spans="81:91" ht="12.75">
      <c r="CC282" s="364"/>
      <c r="CD282" s="219"/>
      <c r="CE282" s="219"/>
      <c r="CF282" s="219"/>
      <c r="CG282" s="219"/>
      <c r="CH282" s="219"/>
      <c r="CI282" s="219"/>
      <c r="CJ282" s="219"/>
      <c r="CK282" s="219"/>
      <c r="CL282" s="219"/>
      <c r="CM282" s="219"/>
    </row>
    <row r="283" spans="81:91" ht="12.75">
      <c r="CC283" s="364"/>
      <c r="CD283" s="219"/>
      <c r="CE283" s="219"/>
      <c r="CF283" s="219"/>
      <c r="CG283" s="219"/>
      <c r="CH283" s="219"/>
      <c r="CI283" s="219"/>
      <c r="CJ283" s="219"/>
      <c r="CK283" s="219"/>
      <c r="CL283" s="219"/>
      <c r="CM283" s="219"/>
    </row>
    <row r="284" spans="81:91" ht="12.75">
      <c r="CC284" s="364"/>
      <c r="CD284" s="219"/>
      <c r="CE284" s="219"/>
      <c r="CF284" s="219"/>
      <c r="CG284" s="219"/>
      <c r="CH284" s="219"/>
      <c r="CI284" s="219"/>
      <c r="CJ284" s="219"/>
      <c r="CK284" s="219"/>
      <c r="CL284" s="219"/>
      <c r="CM284" s="219"/>
    </row>
    <row r="285" spans="81:91" ht="12.75">
      <c r="CC285" s="364"/>
      <c r="CD285" s="219"/>
      <c r="CE285" s="219"/>
      <c r="CF285" s="219"/>
      <c r="CG285" s="219"/>
      <c r="CH285" s="219"/>
      <c r="CI285" s="219"/>
      <c r="CJ285" s="219"/>
      <c r="CK285" s="219"/>
      <c r="CL285" s="219"/>
      <c r="CM285" s="219"/>
    </row>
    <row r="286" spans="81:91" ht="12.75">
      <c r="CC286" s="364"/>
      <c r="CD286" s="219"/>
      <c r="CE286" s="219"/>
      <c r="CF286" s="219"/>
      <c r="CG286" s="219"/>
      <c r="CH286" s="219"/>
      <c r="CI286" s="219"/>
      <c r="CJ286" s="219"/>
      <c r="CK286" s="219"/>
      <c r="CL286" s="219"/>
      <c r="CM286" s="219"/>
    </row>
    <row r="287" spans="81:91" ht="12.75">
      <c r="CC287" s="364"/>
      <c r="CD287" s="219"/>
      <c r="CE287" s="219"/>
      <c r="CF287" s="219"/>
      <c r="CG287" s="219"/>
      <c r="CH287" s="219"/>
      <c r="CI287" s="219"/>
      <c r="CJ287" s="219"/>
      <c r="CK287" s="219"/>
      <c r="CL287" s="219"/>
      <c r="CM287" s="219"/>
    </row>
    <row r="288" spans="81:91" ht="12.75">
      <c r="CC288" s="364"/>
      <c r="CD288" s="219"/>
      <c r="CE288" s="219"/>
      <c r="CF288" s="219"/>
      <c r="CG288" s="219"/>
      <c r="CH288" s="219"/>
      <c r="CI288" s="219"/>
      <c r="CJ288" s="219"/>
      <c r="CK288" s="219"/>
      <c r="CL288" s="219"/>
      <c r="CM288" s="219"/>
    </row>
    <row r="289" spans="81:91" ht="12.75">
      <c r="CC289" s="364"/>
      <c r="CD289" s="219"/>
      <c r="CE289" s="219"/>
      <c r="CF289" s="219"/>
      <c r="CG289" s="219"/>
      <c r="CH289" s="219"/>
      <c r="CI289" s="219"/>
      <c r="CJ289" s="219"/>
      <c r="CK289" s="219"/>
      <c r="CL289" s="219"/>
      <c r="CM289" s="219"/>
    </row>
    <row r="290" spans="81:91" ht="12.75">
      <c r="CC290" s="364"/>
      <c r="CD290" s="219"/>
      <c r="CE290" s="219"/>
      <c r="CF290" s="219"/>
      <c r="CG290" s="219"/>
      <c r="CH290" s="219"/>
      <c r="CI290" s="219"/>
      <c r="CJ290" s="219"/>
      <c r="CK290" s="219"/>
      <c r="CL290" s="219"/>
      <c r="CM290" s="219"/>
    </row>
    <row r="291" spans="81:91" ht="12.75">
      <c r="CC291" s="364"/>
      <c r="CD291" s="219"/>
      <c r="CE291" s="219"/>
      <c r="CF291" s="219"/>
      <c r="CG291" s="219"/>
      <c r="CH291" s="219"/>
      <c r="CI291" s="219"/>
      <c r="CJ291" s="219"/>
      <c r="CK291" s="219"/>
      <c r="CL291" s="219"/>
      <c r="CM291" s="219"/>
    </row>
    <row r="292" spans="81:91" ht="12.75">
      <c r="CC292" s="364"/>
      <c r="CD292" s="219"/>
      <c r="CE292" s="219"/>
      <c r="CF292" s="219"/>
      <c r="CG292" s="219"/>
      <c r="CH292" s="219"/>
      <c r="CI292" s="219"/>
      <c r="CJ292" s="219"/>
      <c r="CK292" s="219"/>
      <c r="CL292" s="219"/>
      <c r="CM292" s="219"/>
    </row>
    <row r="293" spans="81:91" ht="12.75">
      <c r="CC293" s="364"/>
      <c r="CD293" s="219"/>
      <c r="CE293" s="219"/>
      <c r="CF293" s="219"/>
      <c r="CG293" s="219"/>
      <c r="CH293" s="219"/>
      <c r="CI293" s="219"/>
      <c r="CJ293" s="219"/>
      <c r="CK293" s="219"/>
      <c r="CL293" s="219"/>
      <c r="CM293" s="219"/>
    </row>
    <row r="294" spans="81:91" ht="12.75">
      <c r="CC294" s="364"/>
      <c r="CD294" s="219"/>
      <c r="CE294" s="219"/>
      <c r="CF294" s="219"/>
      <c r="CG294" s="219"/>
      <c r="CH294" s="219"/>
      <c r="CI294" s="219"/>
      <c r="CJ294" s="219"/>
      <c r="CK294" s="219"/>
      <c r="CL294" s="219"/>
      <c r="CM294" s="219"/>
    </row>
    <row r="295" spans="81:91" ht="12.75">
      <c r="CC295" s="364"/>
      <c r="CD295" s="219"/>
      <c r="CE295" s="219"/>
      <c r="CF295" s="219"/>
      <c r="CG295" s="219"/>
      <c r="CH295" s="219"/>
      <c r="CI295" s="219"/>
      <c r="CJ295" s="219"/>
      <c r="CK295" s="219"/>
      <c r="CL295" s="219"/>
      <c r="CM295" s="219"/>
    </row>
    <row r="296" spans="81:91" ht="12.75">
      <c r="CC296" s="364"/>
      <c r="CD296" s="219"/>
      <c r="CE296" s="219"/>
      <c r="CF296" s="219"/>
      <c r="CG296" s="219"/>
      <c r="CH296" s="219"/>
      <c r="CI296" s="219"/>
      <c r="CJ296" s="219"/>
      <c r="CK296" s="219"/>
      <c r="CL296" s="219"/>
      <c r="CM296" s="219"/>
    </row>
    <row r="297" spans="81:91" ht="12.75">
      <c r="CC297" s="364"/>
      <c r="CD297" s="219"/>
      <c r="CE297" s="219"/>
      <c r="CF297" s="219"/>
      <c r="CG297" s="219"/>
      <c r="CH297" s="219"/>
      <c r="CI297" s="219"/>
      <c r="CJ297" s="219"/>
      <c r="CK297" s="219"/>
      <c r="CL297" s="219"/>
      <c r="CM297" s="219"/>
    </row>
    <row r="298" spans="81:91" ht="12.75">
      <c r="CC298" s="364"/>
      <c r="CD298" s="219"/>
      <c r="CE298" s="219"/>
      <c r="CF298" s="219"/>
      <c r="CG298" s="219"/>
      <c r="CH298" s="219"/>
      <c r="CI298" s="219"/>
      <c r="CJ298" s="219"/>
      <c r="CK298" s="219"/>
      <c r="CL298" s="219"/>
      <c r="CM298" s="219"/>
    </row>
    <row r="299" spans="81:91" ht="12.75">
      <c r="CC299" s="364"/>
      <c r="CD299" s="219"/>
      <c r="CE299" s="219"/>
      <c r="CF299" s="219"/>
      <c r="CG299" s="219"/>
      <c r="CH299" s="219"/>
      <c r="CI299" s="219"/>
      <c r="CJ299" s="219"/>
      <c r="CK299" s="219"/>
      <c r="CL299" s="219"/>
      <c r="CM299" s="219"/>
    </row>
    <row r="300" spans="81:91" ht="12.75">
      <c r="CC300" s="364"/>
      <c r="CD300" s="219"/>
      <c r="CE300" s="219"/>
      <c r="CF300" s="219"/>
      <c r="CG300" s="219"/>
      <c r="CH300" s="219"/>
      <c r="CI300" s="219"/>
      <c r="CJ300" s="219"/>
      <c r="CK300" s="219"/>
      <c r="CL300" s="219"/>
      <c r="CM300" s="219"/>
    </row>
    <row r="301" spans="81:91" ht="12.75">
      <c r="CC301" s="364"/>
      <c r="CD301" s="219"/>
      <c r="CE301" s="219"/>
      <c r="CF301" s="219"/>
      <c r="CG301" s="219"/>
      <c r="CH301" s="219"/>
      <c r="CI301" s="219"/>
      <c r="CJ301" s="219"/>
      <c r="CK301" s="219"/>
      <c r="CL301" s="219"/>
      <c r="CM301" s="219"/>
    </row>
    <row r="302" spans="81:91" ht="12.75">
      <c r="CC302" s="364"/>
      <c r="CD302" s="219"/>
      <c r="CE302" s="219"/>
      <c r="CF302" s="219"/>
      <c r="CG302" s="219"/>
      <c r="CH302" s="219"/>
      <c r="CI302" s="219"/>
      <c r="CJ302" s="219"/>
      <c r="CK302" s="219"/>
      <c r="CL302" s="219"/>
      <c r="CM302" s="219"/>
    </row>
    <row r="303" spans="81:91" ht="12.75">
      <c r="CC303" s="364"/>
      <c r="CD303" s="219"/>
      <c r="CE303" s="219"/>
      <c r="CF303" s="219"/>
      <c r="CG303" s="219"/>
      <c r="CH303" s="219"/>
      <c r="CI303" s="219"/>
      <c r="CJ303" s="219"/>
      <c r="CK303" s="219"/>
      <c r="CL303" s="219"/>
      <c r="CM303" s="219"/>
    </row>
    <row r="304" spans="81:91" ht="12.75">
      <c r="CC304" s="364"/>
      <c r="CD304" s="219"/>
      <c r="CE304" s="219"/>
      <c r="CF304" s="219"/>
      <c r="CG304" s="219"/>
      <c r="CH304" s="219"/>
      <c r="CI304" s="219"/>
      <c r="CJ304" s="219"/>
      <c r="CK304" s="219"/>
      <c r="CL304" s="219"/>
      <c r="CM304" s="219"/>
    </row>
    <row r="305" spans="81:91" ht="12.75">
      <c r="CC305" s="364"/>
      <c r="CD305" s="219"/>
      <c r="CE305" s="219"/>
      <c r="CF305" s="219"/>
      <c r="CG305" s="219"/>
      <c r="CH305" s="219"/>
      <c r="CI305" s="219"/>
      <c r="CJ305" s="219"/>
      <c r="CK305" s="219"/>
      <c r="CL305" s="219"/>
      <c r="CM305" s="219"/>
    </row>
    <row r="306" spans="81:91" ht="12.75">
      <c r="CC306" s="364"/>
      <c r="CD306" s="219"/>
      <c r="CE306" s="219"/>
      <c r="CF306" s="219"/>
      <c r="CG306" s="219"/>
      <c r="CH306" s="219"/>
      <c r="CI306" s="219"/>
      <c r="CJ306" s="219"/>
      <c r="CK306" s="219"/>
      <c r="CL306" s="219"/>
      <c r="CM306" s="219"/>
    </row>
    <row r="307" spans="81:91" ht="12.75">
      <c r="CC307" s="364"/>
      <c r="CD307" s="219"/>
      <c r="CE307" s="219"/>
      <c r="CF307" s="219"/>
      <c r="CG307" s="219"/>
      <c r="CH307" s="219"/>
      <c r="CI307" s="219"/>
      <c r="CJ307" s="219"/>
      <c r="CK307" s="219"/>
      <c r="CL307" s="219"/>
      <c r="CM307" s="219"/>
    </row>
    <row r="308" spans="81:91" ht="12.75">
      <c r="CC308" s="364"/>
      <c r="CD308" s="219"/>
      <c r="CE308" s="219"/>
      <c r="CF308" s="219"/>
      <c r="CG308" s="219"/>
      <c r="CH308" s="219"/>
      <c r="CI308" s="219"/>
      <c r="CJ308" s="219"/>
      <c r="CK308" s="219"/>
      <c r="CL308" s="219"/>
      <c r="CM308" s="219"/>
    </row>
    <row r="309" spans="81:91" ht="12.75">
      <c r="CC309" s="364"/>
      <c r="CD309" s="219"/>
      <c r="CE309" s="219"/>
      <c r="CF309" s="219"/>
      <c r="CG309" s="219"/>
      <c r="CH309" s="219"/>
      <c r="CI309" s="219"/>
      <c r="CJ309" s="219"/>
      <c r="CK309" s="219"/>
      <c r="CL309" s="219"/>
      <c r="CM309" s="219"/>
    </row>
    <row r="310" spans="81:91" ht="12.75">
      <c r="CC310" s="364"/>
      <c r="CD310" s="219"/>
      <c r="CE310" s="219"/>
      <c r="CF310" s="219"/>
      <c r="CG310" s="219"/>
      <c r="CH310" s="219"/>
      <c r="CI310" s="219"/>
      <c r="CJ310" s="219"/>
      <c r="CK310" s="219"/>
      <c r="CL310" s="219"/>
      <c r="CM310" s="219"/>
    </row>
    <row r="311" spans="81:91" ht="12.75">
      <c r="CC311" s="364"/>
      <c r="CD311" s="219"/>
      <c r="CE311" s="219"/>
      <c r="CF311" s="219"/>
      <c r="CG311" s="219"/>
      <c r="CH311" s="219"/>
      <c r="CI311" s="219"/>
      <c r="CJ311" s="219"/>
      <c r="CK311" s="219"/>
      <c r="CL311" s="219"/>
      <c r="CM311" s="219"/>
    </row>
    <row r="312" spans="81:91" ht="12.75">
      <c r="CC312" s="364"/>
      <c r="CD312" s="219"/>
      <c r="CE312" s="219"/>
      <c r="CF312" s="219"/>
      <c r="CG312" s="219"/>
      <c r="CH312" s="219"/>
      <c r="CI312" s="219"/>
      <c r="CJ312" s="219"/>
      <c r="CK312" s="219"/>
      <c r="CL312" s="219"/>
      <c r="CM312" s="219"/>
    </row>
    <row r="313" spans="81:91" ht="12.75">
      <c r="CC313" s="364"/>
      <c r="CD313" s="219"/>
      <c r="CE313" s="219"/>
      <c r="CF313" s="219"/>
      <c r="CG313" s="219"/>
      <c r="CH313" s="219"/>
      <c r="CI313" s="219"/>
      <c r="CJ313" s="219"/>
      <c r="CK313" s="219"/>
      <c r="CL313" s="219"/>
      <c r="CM313" s="219"/>
    </row>
    <row r="314" spans="81:91" ht="12.75">
      <c r="CC314" s="364"/>
      <c r="CD314" s="219"/>
      <c r="CE314" s="219"/>
      <c r="CF314" s="219"/>
      <c r="CG314" s="219"/>
      <c r="CH314" s="219"/>
      <c r="CI314" s="219"/>
      <c r="CJ314" s="219"/>
      <c r="CK314" s="219"/>
      <c r="CL314" s="219"/>
      <c r="CM314" s="219"/>
    </row>
    <row r="315" spans="81:91" ht="12.75">
      <c r="CC315" s="364"/>
      <c r="CD315" s="219"/>
      <c r="CE315" s="219"/>
      <c r="CF315" s="219"/>
      <c r="CG315" s="219"/>
      <c r="CH315" s="219"/>
      <c r="CI315" s="219"/>
      <c r="CJ315" s="219"/>
      <c r="CK315" s="219"/>
      <c r="CL315" s="219"/>
      <c r="CM315" s="219"/>
    </row>
    <row r="316" spans="81:91" ht="12.75">
      <c r="CC316" s="364"/>
      <c r="CD316" s="219"/>
      <c r="CE316" s="219"/>
      <c r="CF316" s="219"/>
      <c r="CG316" s="219"/>
      <c r="CH316" s="219"/>
      <c r="CI316" s="219"/>
      <c r="CJ316" s="219"/>
      <c r="CK316" s="219"/>
      <c r="CL316" s="219"/>
      <c r="CM316" s="219"/>
    </row>
    <row r="317" spans="81:91" ht="12.75">
      <c r="CC317" s="364"/>
      <c r="CD317" s="219"/>
      <c r="CE317" s="219"/>
      <c r="CF317" s="219"/>
      <c r="CG317" s="219"/>
      <c r="CH317" s="219"/>
      <c r="CI317" s="219"/>
      <c r="CJ317" s="219"/>
      <c r="CK317" s="219"/>
      <c r="CL317" s="219"/>
      <c r="CM317" s="219"/>
    </row>
    <row r="318" spans="81:91" ht="12.75">
      <c r="CC318" s="364"/>
      <c r="CD318" s="219"/>
      <c r="CE318" s="219"/>
      <c r="CF318" s="219"/>
      <c r="CG318" s="219"/>
      <c r="CH318" s="219"/>
      <c r="CI318" s="219"/>
      <c r="CJ318" s="219"/>
      <c r="CK318" s="219"/>
      <c r="CL318" s="219"/>
      <c r="CM318" s="219"/>
    </row>
    <row r="319" spans="81:91" ht="12.75">
      <c r="CC319" s="364"/>
      <c r="CD319" s="219"/>
      <c r="CE319" s="219"/>
      <c r="CF319" s="219"/>
      <c r="CG319" s="219"/>
      <c r="CH319" s="219"/>
      <c r="CI319" s="219"/>
      <c r="CJ319" s="219"/>
      <c r="CK319" s="219"/>
      <c r="CL319" s="219"/>
      <c r="CM319" s="219"/>
    </row>
    <row r="320" spans="81:91" ht="12.75">
      <c r="CC320" s="364"/>
      <c r="CD320" s="219"/>
      <c r="CE320" s="219"/>
      <c r="CF320" s="219"/>
      <c r="CG320" s="219"/>
      <c r="CH320" s="219"/>
      <c r="CI320" s="219"/>
      <c r="CJ320" s="219"/>
      <c r="CK320" s="219"/>
      <c r="CL320" s="219"/>
      <c r="CM320" s="219"/>
    </row>
    <row r="321" spans="81:91" ht="12.75">
      <c r="CC321" s="364"/>
      <c r="CD321" s="219"/>
      <c r="CE321" s="219"/>
      <c r="CF321" s="219"/>
      <c r="CG321" s="219"/>
      <c r="CH321" s="219"/>
      <c r="CI321" s="219"/>
      <c r="CJ321" s="219"/>
      <c r="CK321" s="219"/>
      <c r="CL321" s="219"/>
      <c r="CM321" s="219"/>
    </row>
    <row r="322" spans="81:91" ht="12.75">
      <c r="CC322" s="364"/>
      <c r="CD322" s="219"/>
      <c r="CE322" s="219"/>
      <c r="CF322" s="219"/>
      <c r="CG322" s="219"/>
      <c r="CH322" s="219"/>
      <c r="CI322" s="219"/>
      <c r="CJ322" s="219"/>
      <c r="CK322" s="219"/>
      <c r="CL322" s="219"/>
      <c r="CM322" s="219"/>
    </row>
    <row r="323" spans="81:91" ht="12.75">
      <c r="CC323" s="364"/>
      <c r="CD323" s="219"/>
      <c r="CE323" s="219"/>
      <c r="CF323" s="219"/>
      <c r="CG323" s="219"/>
      <c r="CH323" s="219"/>
      <c r="CI323" s="219"/>
      <c r="CJ323" s="219"/>
      <c r="CK323" s="219"/>
      <c r="CL323" s="219"/>
      <c r="CM323" s="219"/>
    </row>
    <row r="324" spans="81:91" ht="12.75">
      <c r="CC324" s="364"/>
      <c r="CD324" s="219"/>
      <c r="CE324" s="219"/>
      <c r="CF324" s="219"/>
      <c r="CG324" s="219"/>
      <c r="CH324" s="219"/>
      <c r="CI324" s="219"/>
      <c r="CJ324" s="219"/>
      <c r="CK324" s="219"/>
      <c r="CL324" s="219"/>
      <c r="CM324" s="219"/>
    </row>
    <row r="325" spans="81:91" ht="12.75">
      <c r="CC325" s="364"/>
      <c r="CD325" s="219"/>
      <c r="CE325" s="219"/>
      <c r="CF325" s="219"/>
      <c r="CG325" s="219"/>
      <c r="CH325" s="219"/>
      <c r="CI325" s="219"/>
      <c r="CJ325" s="219"/>
      <c r="CK325" s="219"/>
      <c r="CL325" s="219"/>
      <c r="CM325" s="219"/>
    </row>
    <row r="326" spans="81:91" ht="12.75">
      <c r="CC326" s="364"/>
      <c r="CD326" s="219"/>
      <c r="CE326" s="219"/>
      <c r="CF326" s="219"/>
      <c r="CG326" s="219"/>
      <c r="CH326" s="219"/>
      <c r="CI326" s="219"/>
      <c r="CJ326" s="219"/>
      <c r="CK326" s="219"/>
      <c r="CL326" s="219"/>
      <c r="CM326" s="219"/>
    </row>
    <row r="327" spans="81:91" ht="12.75">
      <c r="CC327" s="364"/>
      <c r="CD327" s="219"/>
      <c r="CE327" s="219"/>
      <c r="CF327" s="219"/>
      <c r="CG327" s="219"/>
      <c r="CH327" s="219"/>
      <c r="CI327" s="219"/>
      <c r="CJ327" s="219"/>
      <c r="CK327" s="219"/>
      <c r="CL327" s="219"/>
      <c r="CM327" s="219"/>
    </row>
    <row r="328" spans="81:91" ht="12.75">
      <c r="CC328" s="364"/>
      <c r="CD328" s="219"/>
      <c r="CE328" s="219"/>
      <c r="CF328" s="219"/>
      <c r="CG328" s="219"/>
      <c r="CH328" s="219"/>
      <c r="CI328" s="219"/>
      <c r="CJ328" s="219"/>
      <c r="CK328" s="219"/>
      <c r="CL328" s="219"/>
      <c r="CM328" s="219"/>
    </row>
    <row r="329" spans="81:91" ht="12.75">
      <c r="CC329" s="364"/>
      <c r="CD329" s="219"/>
      <c r="CE329" s="219"/>
      <c r="CF329" s="219"/>
      <c r="CG329" s="219"/>
      <c r="CH329" s="219"/>
      <c r="CI329" s="219"/>
      <c r="CJ329" s="219"/>
      <c r="CK329" s="219"/>
      <c r="CL329" s="219"/>
      <c r="CM329" s="219"/>
    </row>
    <row r="330" spans="81:91" ht="12.75">
      <c r="CC330" s="364"/>
      <c r="CD330" s="219"/>
      <c r="CE330" s="219"/>
      <c r="CF330" s="219"/>
      <c r="CG330" s="219"/>
      <c r="CH330" s="219"/>
      <c r="CI330" s="219"/>
      <c r="CJ330" s="219"/>
      <c r="CK330" s="219"/>
      <c r="CL330" s="219"/>
      <c r="CM330" s="219"/>
    </row>
    <row r="331" spans="81:91" ht="12.75">
      <c r="CC331" s="364"/>
      <c r="CD331" s="219"/>
      <c r="CE331" s="219"/>
      <c r="CF331" s="219"/>
      <c r="CG331" s="219"/>
      <c r="CH331" s="219"/>
      <c r="CI331" s="219"/>
      <c r="CJ331" s="219"/>
      <c r="CK331" s="219"/>
      <c r="CL331" s="219"/>
      <c r="CM331" s="219"/>
    </row>
    <row r="332" spans="81:91" ht="12.75">
      <c r="CC332" s="364"/>
      <c r="CD332" s="219"/>
      <c r="CE332" s="219"/>
      <c r="CF332" s="219"/>
      <c r="CG332" s="219"/>
      <c r="CH332" s="219"/>
      <c r="CI332" s="219"/>
      <c r="CJ332" s="219"/>
      <c r="CK332" s="219"/>
      <c r="CL332" s="219"/>
      <c r="CM332" s="219"/>
    </row>
    <row r="333" spans="81:91" ht="12.75">
      <c r="CC333" s="364"/>
      <c r="CD333" s="219"/>
      <c r="CE333" s="219"/>
      <c r="CF333" s="219"/>
      <c r="CG333" s="219"/>
      <c r="CH333" s="219"/>
      <c r="CI333" s="219"/>
      <c r="CJ333" s="219"/>
      <c r="CK333" s="219"/>
      <c r="CL333" s="219"/>
      <c r="CM333" s="219"/>
    </row>
    <row r="334" spans="81:91" ht="12.75">
      <c r="CC334" s="364"/>
      <c r="CD334" s="219"/>
      <c r="CE334" s="219"/>
      <c r="CF334" s="219"/>
      <c r="CG334" s="219"/>
      <c r="CH334" s="219"/>
      <c r="CI334" s="219"/>
      <c r="CJ334" s="219"/>
      <c r="CK334" s="219"/>
      <c r="CL334" s="219"/>
      <c r="CM334" s="219"/>
    </row>
    <row r="335" spans="81:91" ht="12.75">
      <c r="CC335" s="364"/>
      <c r="CD335" s="219"/>
      <c r="CE335" s="219"/>
      <c r="CF335" s="219"/>
      <c r="CG335" s="219"/>
      <c r="CH335" s="219"/>
      <c r="CI335" s="219"/>
      <c r="CJ335" s="219"/>
      <c r="CK335" s="219"/>
      <c r="CL335" s="219"/>
      <c r="CM335" s="219"/>
    </row>
    <row r="336" spans="81:91" ht="12.75">
      <c r="CC336" s="364"/>
      <c r="CD336" s="219"/>
      <c r="CE336" s="219"/>
      <c r="CF336" s="219"/>
      <c r="CG336" s="219"/>
      <c r="CH336" s="219"/>
      <c r="CI336" s="219"/>
      <c r="CJ336" s="219"/>
      <c r="CK336" s="219"/>
      <c r="CL336" s="219"/>
      <c r="CM336" s="219"/>
    </row>
    <row r="337" spans="81:91" ht="12.75">
      <c r="CC337" s="364"/>
      <c r="CD337" s="219"/>
      <c r="CE337" s="219"/>
      <c r="CF337" s="219"/>
      <c r="CG337" s="219"/>
      <c r="CH337" s="219"/>
      <c r="CI337" s="219"/>
      <c r="CJ337" s="219"/>
      <c r="CK337" s="219"/>
      <c r="CL337" s="219"/>
      <c r="CM337" s="219"/>
    </row>
    <row r="338" spans="81:91" ht="12.75">
      <c r="CC338" s="364"/>
      <c r="CD338" s="219"/>
      <c r="CE338" s="219"/>
      <c r="CF338" s="219"/>
      <c r="CG338" s="219"/>
      <c r="CH338" s="219"/>
      <c r="CI338" s="219"/>
      <c r="CJ338" s="219"/>
      <c r="CK338" s="219"/>
      <c r="CL338" s="219"/>
      <c r="CM338" s="219"/>
    </row>
    <row r="339" spans="81:91" ht="12.75">
      <c r="CC339" s="364"/>
      <c r="CD339" s="219"/>
      <c r="CE339" s="219"/>
      <c r="CF339" s="219"/>
      <c r="CG339" s="219"/>
      <c r="CH339" s="219"/>
      <c r="CI339" s="219"/>
      <c r="CJ339" s="219"/>
      <c r="CK339" s="219"/>
      <c r="CL339" s="219"/>
      <c r="CM339" s="219"/>
    </row>
    <row r="340" spans="81:91" ht="12.75">
      <c r="CC340" s="364"/>
      <c r="CD340" s="219"/>
      <c r="CE340" s="219"/>
      <c r="CF340" s="219"/>
      <c r="CG340" s="219"/>
      <c r="CH340" s="219"/>
      <c r="CI340" s="219"/>
      <c r="CJ340" s="219"/>
      <c r="CK340" s="219"/>
      <c r="CL340" s="219"/>
      <c r="CM340" s="219"/>
    </row>
    <row r="341" spans="81:91" ht="12.75">
      <c r="CC341" s="364"/>
      <c r="CD341" s="219"/>
      <c r="CE341" s="219"/>
      <c r="CF341" s="219"/>
      <c r="CG341" s="219"/>
      <c r="CH341" s="219"/>
      <c r="CI341" s="219"/>
      <c r="CJ341" s="219"/>
      <c r="CK341" s="219"/>
      <c r="CL341" s="219"/>
      <c r="CM341" s="219"/>
    </row>
    <row r="342" spans="81:91" ht="12.75">
      <c r="CC342" s="364"/>
      <c r="CD342" s="219"/>
      <c r="CE342" s="219"/>
      <c r="CF342" s="219"/>
      <c r="CG342" s="219"/>
      <c r="CH342" s="219"/>
      <c r="CI342" s="219"/>
      <c r="CJ342" s="219"/>
      <c r="CK342" s="219"/>
      <c r="CL342" s="219"/>
      <c r="CM342" s="219"/>
    </row>
    <row r="343" spans="81:91" ht="12.75">
      <c r="CC343" s="364"/>
      <c r="CD343" s="219"/>
      <c r="CE343" s="219"/>
      <c r="CF343" s="219"/>
      <c r="CG343" s="219"/>
      <c r="CH343" s="219"/>
      <c r="CI343" s="219"/>
      <c r="CJ343" s="219"/>
      <c r="CK343" s="219"/>
      <c r="CL343" s="219"/>
      <c r="CM343" s="219"/>
    </row>
    <row r="344" spans="81:91" ht="12.75">
      <c r="CC344" s="364"/>
      <c r="CD344" s="219"/>
      <c r="CE344" s="219"/>
      <c r="CF344" s="219"/>
      <c r="CG344" s="219"/>
      <c r="CH344" s="219"/>
      <c r="CI344" s="219"/>
      <c r="CJ344" s="219"/>
      <c r="CK344" s="219"/>
      <c r="CL344" s="219"/>
      <c r="CM344" s="219"/>
    </row>
    <row r="345" spans="81:91" ht="12.75">
      <c r="CC345" s="364"/>
      <c r="CD345" s="219"/>
      <c r="CE345" s="219"/>
      <c r="CF345" s="219"/>
      <c r="CG345" s="219"/>
      <c r="CH345" s="219"/>
      <c r="CI345" s="219"/>
      <c r="CJ345" s="219"/>
      <c r="CK345" s="219"/>
      <c r="CL345" s="219"/>
      <c r="CM345" s="219"/>
    </row>
    <row r="346" spans="81:91" ht="12.75">
      <c r="CC346" s="364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</row>
    <row r="347" spans="81:91" ht="12.75">
      <c r="CC347" s="364"/>
      <c r="CD347" s="219"/>
      <c r="CE347" s="219"/>
      <c r="CF347" s="219"/>
      <c r="CG347" s="219"/>
      <c r="CH347" s="219"/>
      <c r="CI347" s="219"/>
      <c r="CJ347" s="219"/>
      <c r="CK347" s="219"/>
      <c r="CL347" s="219"/>
      <c r="CM347" s="219"/>
    </row>
    <row r="348" spans="81:91" ht="12.75">
      <c r="CC348" s="364"/>
      <c r="CD348" s="219"/>
      <c r="CE348" s="219"/>
      <c r="CF348" s="219"/>
      <c r="CG348" s="219"/>
      <c r="CH348" s="219"/>
      <c r="CI348" s="219"/>
      <c r="CJ348" s="219"/>
      <c r="CK348" s="219"/>
      <c r="CL348" s="219"/>
      <c r="CM348" s="219"/>
    </row>
    <row r="349" spans="81:91" ht="12.75">
      <c r="CC349" s="364"/>
      <c r="CD349" s="219"/>
      <c r="CE349" s="219"/>
      <c r="CF349" s="219"/>
      <c r="CG349" s="219"/>
      <c r="CH349" s="219"/>
      <c r="CI349" s="219"/>
      <c r="CJ349" s="219"/>
      <c r="CK349" s="219"/>
      <c r="CL349" s="219"/>
      <c r="CM349" s="219"/>
    </row>
    <row r="350" spans="81:91" ht="12.75">
      <c r="CC350" s="364"/>
      <c r="CD350" s="219"/>
      <c r="CE350" s="219"/>
      <c r="CF350" s="219"/>
      <c r="CG350" s="219"/>
      <c r="CH350" s="219"/>
      <c r="CI350" s="219"/>
      <c r="CJ350" s="219"/>
      <c r="CK350" s="219"/>
      <c r="CL350" s="219"/>
      <c r="CM350" s="219"/>
    </row>
    <row r="351" spans="81:91" ht="12.75">
      <c r="CC351" s="364"/>
      <c r="CD351" s="219"/>
      <c r="CE351" s="219"/>
      <c r="CF351" s="219"/>
      <c r="CG351" s="219"/>
      <c r="CH351" s="219"/>
      <c r="CI351" s="219"/>
      <c r="CJ351" s="219"/>
      <c r="CK351" s="219"/>
      <c r="CL351" s="219"/>
      <c r="CM351" s="219"/>
    </row>
    <row r="352" spans="81:91" ht="12.75">
      <c r="CC352" s="364"/>
      <c r="CD352" s="219"/>
      <c r="CE352" s="219"/>
      <c r="CF352" s="219"/>
      <c r="CG352" s="219"/>
      <c r="CH352" s="219"/>
      <c r="CI352" s="219"/>
      <c r="CJ352" s="219"/>
      <c r="CK352" s="219"/>
      <c r="CL352" s="219"/>
      <c r="CM352" s="219"/>
    </row>
    <row r="353" spans="81:91" ht="12.75">
      <c r="CC353" s="364"/>
      <c r="CD353" s="219"/>
      <c r="CE353" s="219"/>
      <c r="CF353" s="219"/>
      <c r="CG353" s="219"/>
      <c r="CH353" s="219"/>
      <c r="CI353" s="219"/>
      <c r="CJ353" s="219"/>
      <c r="CK353" s="219"/>
      <c r="CL353" s="219"/>
      <c r="CM353" s="219"/>
    </row>
    <row r="354" spans="81:91" ht="12.75">
      <c r="CC354" s="364"/>
      <c r="CD354" s="219"/>
      <c r="CE354" s="219"/>
      <c r="CF354" s="219"/>
      <c r="CG354" s="219"/>
      <c r="CH354" s="219"/>
      <c r="CI354" s="219"/>
      <c r="CJ354" s="219"/>
      <c r="CK354" s="219"/>
      <c r="CL354" s="219"/>
      <c r="CM354" s="219"/>
    </row>
    <row r="355" spans="81:91" ht="12.75">
      <c r="CC355" s="364"/>
      <c r="CD355" s="219"/>
      <c r="CE355" s="219"/>
      <c r="CF355" s="219"/>
      <c r="CG355" s="219"/>
      <c r="CH355" s="219"/>
      <c r="CI355" s="219"/>
      <c r="CJ355" s="219"/>
      <c r="CK355" s="219"/>
      <c r="CL355" s="219"/>
      <c r="CM355" s="219"/>
    </row>
    <row r="356" spans="81:91" ht="12.75">
      <c r="CC356" s="364"/>
      <c r="CD356" s="219"/>
      <c r="CE356" s="219"/>
      <c r="CF356" s="219"/>
      <c r="CG356" s="219"/>
      <c r="CH356" s="219"/>
      <c r="CI356" s="219"/>
      <c r="CJ356" s="219"/>
      <c r="CK356" s="219"/>
      <c r="CL356" s="219"/>
      <c r="CM356" s="219"/>
    </row>
    <row r="357" spans="81:91" ht="12.75">
      <c r="CC357" s="364"/>
      <c r="CD357" s="219"/>
      <c r="CE357" s="219"/>
      <c r="CF357" s="219"/>
      <c r="CG357" s="219"/>
      <c r="CH357" s="219"/>
      <c r="CI357" s="219"/>
      <c r="CJ357" s="219"/>
      <c r="CK357" s="219"/>
      <c r="CL357" s="219"/>
      <c r="CM357" s="219"/>
    </row>
    <row r="358" spans="81:91" ht="12.75">
      <c r="CC358" s="364"/>
      <c r="CD358" s="219"/>
      <c r="CE358" s="219"/>
      <c r="CF358" s="219"/>
      <c r="CG358" s="219"/>
      <c r="CH358" s="219"/>
      <c r="CI358" s="219"/>
      <c r="CJ358" s="219"/>
      <c r="CK358" s="219"/>
      <c r="CL358" s="219"/>
      <c r="CM358" s="219"/>
    </row>
    <row r="359" spans="81:91" ht="12.75">
      <c r="CC359" s="364"/>
      <c r="CD359" s="219"/>
      <c r="CE359" s="219"/>
      <c r="CF359" s="219"/>
      <c r="CG359" s="219"/>
      <c r="CH359" s="219"/>
      <c r="CI359" s="219"/>
      <c r="CJ359" s="219"/>
      <c r="CK359" s="219"/>
      <c r="CL359" s="219"/>
      <c r="CM359" s="219"/>
    </row>
    <row r="360" spans="81:91" ht="12.75">
      <c r="CC360" s="364"/>
      <c r="CD360" s="219"/>
      <c r="CE360" s="219"/>
      <c r="CF360" s="219"/>
      <c r="CG360" s="219"/>
      <c r="CH360" s="219"/>
      <c r="CI360" s="219"/>
      <c r="CJ360" s="219"/>
      <c r="CK360" s="219"/>
      <c r="CL360" s="219"/>
      <c r="CM360" s="219"/>
    </row>
    <row r="361" spans="81:91" ht="12.75">
      <c r="CC361" s="364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</row>
    <row r="362" spans="81:91" ht="12.75">
      <c r="CC362" s="364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</row>
    <row r="363" spans="81:91" ht="12.75">
      <c r="CC363" s="364"/>
      <c r="CD363" s="219"/>
      <c r="CE363" s="219"/>
      <c r="CF363" s="219"/>
      <c r="CG363" s="219"/>
      <c r="CH363" s="219"/>
      <c r="CI363" s="219"/>
      <c r="CJ363" s="219"/>
      <c r="CK363" s="219"/>
      <c r="CL363" s="219"/>
      <c r="CM363" s="219"/>
    </row>
    <row r="364" spans="81:91" ht="12.75">
      <c r="CC364" s="364"/>
      <c r="CD364" s="219"/>
      <c r="CE364" s="219"/>
      <c r="CF364" s="219"/>
      <c r="CG364" s="219"/>
      <c r="CH364" s="219"/>
      <c r="CI364" s="219"/>
      <c r="CJ364" s="219"/>
      <c r="CK364" s="219"/>
      <c r="CL364" s="219"/>
      <c r="CM364" s="219"/>
    </row>
    <row r="365" spans="81:91" ht="12.75">
      <c r="CC365" s="364"/>
      <c r="CD365" s="219"/>
      <c r="CE365" s="219"/>
      <c r="CF365" s="219"/>
      <c r="CG365" s="219"/>
      <c r="CH365" s="219"/>
      <c r="CI365" s="219"/>
      <c r="CJ365" s="219"/>
      <c r="CK365" s="219"/>
      <c r="CL365" s="219"/>
      <c r="CM365" s="219"/>
    </row>
    <row r="366" spans="81:91" ht="12.75">
      <c r="CC366" s="364"/>
      <c r="CD366" s="219"/>
      <c r="CE366" s="219"/>
      <c r="CF366" s="219"/>
      <c r="CG366" s="219"/>
      <c r="CH366" s="219"/>
      <c r="CI366" s="219"/>
      <c r="CJ366" s="219"/>
      <c r="CK366" s="219"/>
      <c r="CL366" s="219"/>
      <c r="CM366" s="219"/>
    </row>
    <row r="367" spans="81:91" ht="12.75">
      <c r="CC367" s="364"/>
      <c r="CD367" s="219"/>
      <c r="CE367" s="219"/>
      <c r="CF367" s="219"/>
      <c r="CG367" s="219"/>
      <c r="CH367" s="219"/>
      <c r="CI367" s="219"/>
      <c r="CJ367" s="219"/>
      <c r="CK367" s="219"/>
      <c r="CL367" s="219"/>
      <c r="CM367" s="219"/>
    </row>
    <row r="368" spans="81:91" ht="12.75">
      <c r="CC368" s="364"/>
      <c r="CD368" s="219"/>
      <c r="CE368" s="219"/>
      <c r="CF368" s="219"/>
      <c r="CG368" s="219"/>
      <c r="CH368" s="219"/>
      <c r="CI368" s="219"/>
      <c r="CJ368" s="219"/>
      <c r="CK368" s="219"/>
      <c r="CL368" s="219"/>
      <c r="CM368" s="219"/>
    </row>
    <row r="369" spans="81:91" ht="12.75">
      <c r="CC369" s="364"/>
      <c r="CD369" s="219"/>
      <c r="CE369" s="219"/>
      <c r="CF369" s="219"/>
      <c r="CG369" s="219"/>
      <c r="CH369" s="219"/>
      <c r="CI369" s="219"/>
      <c r="CJ369" s="219"/>
      <c r="CK369" s="219"/>
      <c r="CL369" s="219"/>
      <c r="CM369" s="219"/>
    </row>
    <row r="370" spans="81:91" ht="12.75">
      <c r="CC370" s="364"/>
      <c r="CD370" s="219"/>
      <c r="CE370" s="219"/>
      <c r="CF370" s="219"/>
      <c r="CG370" s="219"/>
      <c r="CH370" s="219"/>
      <c r="CI370" s="219"/>
      <c r="CJ370" s="219"/>
      <c r="CK370" s="219"/>
      <c r="CL370" s="219"/>
      <c r="CM370" s="219"/>
    </row>
    <row r="371" spans="81:91" ht="12.75">
      <c r="CC371" s="364"/>
      <c r="CD371" s="219"/>
      <c r="CE371" s="219"/>
      <c r="CF371" s="219"/>
      <c r="CG371" s="219"/>
      <c r="CH371" s="219"/>
      <c r="CI371" s="219"/>
      <c r="CJ371" s="219"/>
      <c r="CK371" s="219"/>
      <c r="CL371" s="219"/>
      <c r="CM371" s="219"/>
    </row>
    <row r="372" spans="81:91" ht="12.75">
      <c r="CC372" s="364"/>
      <c r="CD372" s="219"/>
      <c r="CE372" s="219"/>
      <c r="CF372" s="219"/>
      <c r="CG372" s="219"/>
      <c r="CH372" s="219"/>
      <c r="CI372" s="219"/>
      <c r="CJ372" s="219"/>
      <c r="CK372" s="219"/>
      <c r="CL372" s="219"/>
      <c r="CM372" s="219"/>
    </row>
    <row r="373" spans="81:91" ht="12.75">
      <c r="CC373" s="364"/>
      <c r="CD373" s="219"/>
      <c r="CE373" s="219"/>
      <c r="CF373" s="219"/>
      <c r="CG373" s="219"/>
      <c r="CH373" s="219"/>
      <c r="CI373" s="219"/>
      <c r="CJ373" s="219"/>
      <c r="CK373" s="219"/>
      <c r="CL373" s="219"/>
      <c r="CM373" s="219"/>
    </row>
    <row r="374" spans="81:91" ht="12.75">
      <c r="CC374" s="364"/>
      <c r="CD374" s="219"/>
      <c r="CE374" s="219"/>
      <c r="CF374" s="219"/>
      <c r="CG374" s="219"/>
      <c r="CH374" s="219"/>
      <c r="CI374" s="219"/>
      <c r="CJ374" s="219"/>
      <c r="CK374" s="219"/>
      <c r="CL374" s="219"/>
      <c r="CM374" s="219"/>
    </row>
    <row r="375" spans="81:91" ht="12.75">
      <c r="CC375" s="364"/>
      <c r="CD375" s="219"/>
      <c r="CE375" s="219"/>
      <c r="CF375" s="219"/>
      <c r="CG375" s="219"/>
      <c r="CH375" s="219"/>
      <c r="CI375" s="219"/>
      <c r="CJ375" s="219"/>
      <c r="CK375" s="219"/>
      <c r="CL375" s="219"/>
      <c r="CM375" s="219"/>
    </row>
    <row r="376" spans="81:91" ht="12.75">
      <c r="CC376" s="364"/>
      <c r="CD376" s="219"/>
      <c r="CE376" s="219"/>
      <c r="CF376" s="219"/>
      <c r="CG376" s="219"/>
      <c r="CH376" s="219"/>
      <c r="CI376" s="219"/>
      <c r="CJ376" s="219"/>
      <c r="CK376" s="219"/>
      <c r="CL376" s="219"/>
      <c r="CM376" s="219"/>
    </row>
    <row r="377" spans="81:91" ht="12.75">
      <c r="CC377" s="364"/>
      <c r="CD377" s="219"/>
      <c r="CE377" s="219"/>
      <c r="CF377" s="219"/>
      <c r="CG377" s="219"/>
      <c r="CH377" s="219"/>
      <c r="CI377" s="219"/>
      <c r="CJ377" s="219"/>
      <c r="CK377" s="219"/>
      <c r="CL377" s="219"/>
      <c r="CM377" s="219"/>
    </row>
    <row r="378" spans="81:91" ht="12.75">
      <c r="CC378" s="364"/>
      <c r="CD378" s="219"/>
      <c r="CE378" s="219"/>
      <c r="CF378" s="219"/>
      <c r="CG378" s="219"/>
      <c r="CH378" s="219"/>
      <c r="CI378" s="219"/>
      <c r="CJ378" s="219"/>
      <c r="CK378" s="219"/>
      <c r="CL378" s="219"/>
      <c r="CM378" s="219"/>
    </row>
    <row r="379" spans="81:91" ht="12.75">
      <c r="CC379" s="364"/>
      <c r="CD379" s="219"/>
      <c r="CE379" s="219"/>
      <c r="CF379" s="219"/>
      <c r="CG379" s="219"/>
      <c r="CH379" s="219"/>
      <c r="CI379" s="219"/>
      <c r="CJ379" s="219"/>
      <c r="CK379" s="219"/>
      <c r="CL379" s="219"/>
      <c r="CM379" s="219"/>
    </row>
    <row r="380" spans="81:91" ht="12.75">
      <c r="CC380" s="364"/>
      <c r="CD380" s="219"/>
      <c r="CE380" s="219"/>
      <c r="CF380" s="219"/>
      <c r="CG380" s="219"/>
      <c r="CH380" s="219"/>
      <c r="CI380" s="219"/>
      <c r="CJ380" s="219"/>
      <c r="CK380" s="219"/>
      <c r="CL380" s="219"/>
      <c r="CM380" s="219"/>
    </row>
    <row r="381" spans="81:91" ht="12.75">
      <c r="CC381" s="364"/>
      <c r="CD381" s="219"/>
      <c r="CE381" s="219"/>
      <c r="CF381" s="219"/>
      <c r="CG381" s="219"/>
      <c r="CH381" s="219"/>
      <c r="CI381" s="219"/>
      <c r="CJ381" s="219"/>
      <c r="CK381" s="219"/>
      <c r="CL381" s="219"/>
      <c r="CM381" s="219"/>
    </row>
    <row r="382" spans="81:91" ht="12.75">
      <c r="CC382" s="364"/>
      <c r="CD382" s="219"/>
      <c r="CE382" s="219"/>
      <c r="CF382" s="219"/>
      <c r="CG382" s="219"/>
      <c r="CH382" s="219"/>
      <c r="CI382" s="219"/>
      <c r="CJ382" s="219"/>
      <c r="CK382" s="219"/>
      <c r="CL382" s="219"/>
      <c r="CM382" s="219"/>
    </row>
    <row r="383" spans="81:91" ht="12.75">
      <c r="CC383" s="364"/>
      <c r="CD383" s="219"/>
      <c r="CE383" s="219"/>
      <c r="CF383" s="219"/>
      <c r="CG383" s="219"/>
      <c r="CH383" s="219"/>
      <c r="CI383" s="219"/>
      <c r="CJ383" s="219"/>
      <c r="CK383" s="219"/>
      <c r="CL383" s="219"/>
      <c r="CM383" s="219"/>
    </row>
    <row r="384" spans="81:91" ht="12.75">
      <c r="CC384" s="364"/>
      <c r="CD384" s="219"/>
      <c r="CE384" s="219"/>
      <c r="CF384" s="219"/>
      <c r="CG384" s="219"/>
      <c r="CH384" s="219"/>
      <c r="CI384" s="219"/>
      <c r="CJ384" s="219"/>
      <c r="CK384" s="219"/>
      <c r="CL384" s="219"/>
      <c r="CM384" s="219"/>
    </row>
    <row r="385" spans="81:91" ht="12.75">
      <c r="CC385" s="364"/>
      <c r="CD385" s="219"/>
      <c r="CE385" s="219"/>
      <c r="CF385" s="219"/>
      <c r="CG385" s="219"/>
      <c r="CH385" s="219"/>
      <c r="CI385" s="219"/>
      <c r="CJ385" s="219"/>
      <c r="CK385" s="219"/>
      <c r="CL385" s="219"/>
      <c r="CM385" s="219"/>
    </row>
    <row r="386" spans="81:91" ht="12.75">
      <c r="CC386" s="364"/>
      <c r="CD386" s="219"/>
      <c r="CE386" s="219"/>
      <c r="CF386" s="219"/>
      <c r="CG386" s="219"/>
      <c r="CH386" s="219"/>
      <c r="CI386" s="219"/>
      <c r="CJ386" s="219"/>
      <c r="CK386" s="219"/>
      <c r="CL386" s="219"/>
      <c r="CM386" s="219"/>
    </row>
    <row r="387" spans="81:91" ht="12.75">
      <c r="CC387" s="364"/>
      <c r="CD387" s="219"/>
      <c r="CE387" s="219"/>
      <c r="CF387" s="219"/>
      <c r="CG387" s="219"/>
      <c r="CH387" s="219"/>
      <c r="CI387" s="219"/>
      <c r="CJ387" s="219"/>
      <c r="CK387" s="219"/>
      <c r="CL387" s="219"/>
      <c r="CM387" s="219"/>
    </row>
    <row r="388" spans="81:91" ht="12.75">
      <c r="CC388" s="364"/>
      <c r="CD388" s="219"/>
      <c r="CE388" s="219"/>
      <c r="CF388" s="219"/>
      <c r="CG388" s="219"/>
      <c r="CH388" s="219"/>
      <c r="CI388" s="219"/>
      <c r="CJ388" s="219"/>
      <c r="CK388" s="219"/>
      <c r="CL388" s="219"/>
      <c r="CM388" s="219"/>
    </row>
    <row r="389" spans="81:91" ht="12.75">
      <c r="CC389" s="364"/>
      <c r="CD389" s="219"/>
      <c r="CE389" s="219"/>
      <c r="CF389" s="219"/>
      <c r="CG389" s="219"/>
      <c r="CH389" s="219"/>
      <c r="CI389" s="219"/>
      <c r="CJ389" s="219"/>
      <c r="CK389" s="219"/>
      <c r="CL389" s="219"/>
      <c r="CM389" s="219"/>
    </row>
    <row r="390" spans="81:91" ht="12.75">
      <c r="CC390" s="364"/>
      <c r="CD390" s="219"/>
      <c r="CE390" s="219"/>
      <c r="CF390" s="219"/>
      <c r="CG390" s="219"/>
      <c r="CH390" s="219"/>
      <c r="CI390" s="219"/>
      <c r="CJ390" s="219"/>
      <c r="CK390" s="219"/>
      <c r="CL390" s="219"/>
      <c r="CM390" s="219"/>
    </row>
    <row r="391" spans="81:91" ht="12.75">
      <c r="CC391" s="364"/>
      <c r="CD391" s="219"/>
      <c r="CE391" s="219"/>
      <c r="CF391" s="219"/>
      <c r="CG391" s="219"/>
      <c r="CH391" s="219"/>
      <c r="CI391" s="219"/>
      <c r="CJ391" s="219"/>
      <c r="CK391" s="219"/>
      <c r="CL391" s="219"/>
      <c r="CM391" s="219"/>
    </row>
    <row r="392" spans="81:91" ht="12.75">
      <c r="CC392" s="364"/>
      <c r="CD392" s="219"/>
      <c r="CE392" s="219"/>
      <c r="CF392" s="219"/>
      <c r="CG392" s="219"/>
      <c r="CH392" s="219"/>
      <c r="CI392" s="219"/>
      <c r="CJ392" s="219"/>
      <c r="CK392" s="219"/>
      <c r="CL392" s="219"/>
      <c r="CM392" s="219"/>
    </row>
    <row r="393" spans="81:91" ht="12.75">
      <c r="CC393" s="364"/>
      <c r="CD393" s="219"/>
      <c r="CE393" s="219"/>
      <c r="CF393" s="219"/>
      <c r="CG393" s="219"/>
      <c r="CH393" s="219"/>
      <c r="CI393" s="219"/>
      <c r="CJ393" s="219"/>
      <c r="CK393" s="219"/>
      <c r="CL393" s="219"/>
      <c r="CM393" s="219"/>
    </row>
    <row r="394" spans="81:91" ht="12.75">
      <c r="CC394" s="364"/>
      <c r="CD394" s="219"/>
      <c r="CE394" s="219"/>
      <c r="CF394" s="219"/>
      <c r="CG394" s="219"/>
      <c r="CH394" s="219"/>
      <c r="CI394" s="219"/>
      <c r="CJ394" s="219"/>
      <c r="CK394" s="219"/>
      <c r="CL394" s="219"/>
      <c r="CM394" s="219"/>
    </row>
    <row r="395" spans="81:91" ht="12.75">
      <c r="CC395" s="364"/>
      <c r="CD395" s="219"/>
      <c r="CE395" s="219"/>
      <c r="CF395" s="219"/>
      <c r="CG395" s="219"/>
      <c r="CH395" s="219"/>
      <c r="CI395" s="219"/>
      <c r="CJ395" s="219"/>
      <c r="CK395" s="219"/>
      <c r="CL395" s="219"/>
      <c r="CM395" s="219"/>
    </row>
    <row r="396" spans="81:91" ht="12.75">
      <c r="CC396" s="364"/>
      <c r="CD396" s="219"/>
      <c r="CE396" s="219"/>
      <c r="CF396" s="219"/>
      <c r="CG396" s="219"/>
      <c r="CH396" s="219"/>
      <c r="CI396" s="219"/>
      <c r="CJ396" s="219"/>
      <c r="CK396" s="219"/>
      <c r="CL396" s="219"/>
      <c r="CM396" s="219"/>
    </row>
    <row r="397" spans="81:91" ht="12.75">
      <c r="CC397" s="364"/>
      <c r="CD397" s="219"/>
      <c r="CE397" s="219"/>
      <c r="CF397" s="219"/>
      <c r="CG397" s="219"/>
      <c r="CH397" s="219"/>
      <c r="CI397" s="219"/>
      <c r="CJ397" s="219"/>
      <c r="CK397" s="219"/>
      <c r="CL397" s="219"/>
      <c r="CM397" s="219"/>
    </row>
    <row r="398" spans="81:91" ht="12.75">
      <c r="CC398" s="364"/>
      <c r="CD398" s="219"/>
      <c r="CE398" s="219"/>
      <c r="CF398" s="219"/>
      <c r="CG398" s="219"/>
      <c r="CH398" s="219"/>
      <c r="CI398" s="219"/>
      <c r="CJ398" s="219"/>
      <c r="CK398" s="219"/>
      <c r="CL398" s="219"/>
      <c r="CM398" s="219"/>
    </row>
    <row r="399" spans="81:91" ht="12.75">
      <c r="CC399" s="364"/>
      <c r="CD399" s="219"/>
      <c r="CE399" s="219"/>
      <c r="CF399" s="219"/>
      <c r="CG399" s="219"/>
      <c r="CH399" s="219"/>
      <c r="CI399" s="219"/>
      <c r="CJ399" s="219"/>
      <c r="CK399" s="219"/>
      <c r="CL399" s="219"/>
      <c r="CM399" s="219"/>
    </row>
    <row r="400" spans="81:91" ht="12.75">
      <c r="CC400" s="364"/>
      <c r="CD400" s="219"/>
      <c r="CE400" s="219"/>
      <c r="CF400" s="219"/>
      <c r="CG400" s="219"/>
      <c r="CH400" s="219"/>
      <c r="CI400" s="219"/>
      <c r="CJ400" s="219"/>
      <c r="CK400" s="219"/>
      <c r="CL400" s="219"/>
      <c r="CM400" s="219"/>
    </row>
    <row r="401" spans="81:91" ht="12.75">
      <c r="CC401" s="364"/>
      <c r="CD401" s="219"/>
      <c r="CE401" s="219"/>
      <c r="CF401" s="219"/>
      <c r="CG401" s="219"/>
      <c r="CH401" s="219"/>
      <c r="CI401" s="219"/>
      <c r="CJ401" s="219"/>
      <c r="CK401" s="219"/>
      <c r="CL401" s="219"/>
      <c r="CM401" s="219"/>
    </row>
    <row r="402" spans="81:91" ht="12.75">
      <c r="CC402" s="364"/>
      <c r="CD402" s="219"/>
      <c r="CE402" s="219"/>
      <c r="CF402" s="219"/>
      <c r="CG402" s="219"/>
      <c r="CH402" s="219"/>
      <c r="CI402" s="219"/>
      <c r="CJ402" s="219"/>
      <c r="CK402" s="219"/>
      <c r="CL402" s="219"/>
      <c r="CM402" s="219"/>
    </row>
    <row r="403" spans="81:91" ht="12.75">
      <c r="CC403" s="364"/>
      <c r="CD403" s="219"/>
      <c r="CE403" s="219"/>
      <c r="CF403" s="219"/>
      <c r="CG403" s="219"/>
      <c r="CH403" s="219"/>
      <c r="CI403" s="219"/>
      <c r="CJ403" s="219"/>
      <c r="CK403" s="219"/>
      <c r="CL403" s="219"/>
      <c r="CM403" s="219"/>
    </row>
    <row r="404" spans="81:91" ht="12.75">
      <c r="CC404" s="364"/>
      <c r="CD404" s="219"/>
      <c r="CE404" s="219"/>
      <c r="CF404" s="219"/>
      <c r="CG404" s="219"/>
      <c r="CH404" s="219"/>
      <c r="CI404" s="219"/>
      <c r="CJ404" s="219"/>
      <c r="CK404" s="219"/>
      <c r="CL404" s="219"/>
      <c r="CM404" s="219"/>
    </row>
    <row r="405" spans="81:91" ht="12.75">
      <c r="CC405" s="364"/>
      <c r="CD405" s="219"/>
      <c r="CE405" s="219"/>
      <c r="CF405" s="219"/>
      <c r="CG405" s="219"/>
      <c r="CH405" s="219"/>
      <c r="CI405" s="219"/>
      <c r="CJ405" s="219"/>
      <c r="CK405" s="219"/>
      <c r="CL405" s="219"/>
      <c r="CM405" s="219"/>
    </row>
    <row r="406" spans="81:91" ht="12.75">
      <c r="CC406" s="364"/>
      <c r="CD406" s="219"/>
      <c r="CE406" s="219"/>
      <c r="CF406" s="219"/>
      <c r="CG406" s="219"/>
      <c r="CH406" s="219"/>
      <c r="CI406" s="219"/>
      <c r="CJ406" s="219"/>
      <c r="CK406" s="219"/>
      <c r="CL406" s="219"/>
      <c r="CM406" s="219"/>
    </row>
    <row r="407" spans="81:91" ht="12.75">
      <c r="CC407" s="364"/>
      <c r="CD407" s="219"/>
      <c r="CE407" s="219"/>
      <c r="CF407" s="219"/>
      <c r="CG407" s="219"/>
      <c r="CH407" s="219"/>
      <c r="CI407" s="219"/>
      <c r="CJ407" s="219"/>
      <c r="CK407" s="219"/>
      <c r="CL407" s="219"/>
      <c r="CM407" s="219"/>
    </row>
    <row r="408" spans="81:91" ht="12.75">
      <c r="CC408" s="364"/>
      <c r="CD408" s="219"/>
      <c r="CE408" s="219"/>
      <c r="CF408" s="219"/>
      <c r="CG408" s="219"/>
      <c r="CH408" s="219"/>
      <c r="CI408" s="219"/>
      <c r="CJ408" s="219"/>
      <c r="CK408" s="219"/>
      <c r="CL408" s="219"/>
      <c r="CM408" s="219"/>
    </row>
    <row r="409" spans="81:91" ht="12.75">
      <c r="CC409" s="364"/>
      <c r="CD409" s="219"/>
      <c r="CE409" s="219"/>
      <c r="CF409" s="219"/>
      <c r="CG409" s="219"/>
      <c r="CH409" s="219"/>
      <c r="CI409" s="219"/>
      <c r="CJ409" s="219"/>
      <c r="CK409" s="219"/>
      <c r="CL409" s="219"/>
      <c r="CM409" s="219"/>
    </row>
    <row r="410" spans="81:91" ht="12.75">
      <c r="CC410" s="364"/>
      <c r="CD410" s="219"/>
      <c r="CE410" s="219"/>
      <c r="CF410" s="219"/>
      <c r="CG410" s="219"/>
      <c r="CH410" s="219"/>
      <c r="CI410" s="219"/>
      <c r="CJ410" s="219"/>
      <c r="CK410" s="219"/>
      <c r="CL410" s="219"/>
      <c r="CM410" s="219"/>
    </row>
    <row r="411" spans="81:91" ht="12.75">
      <c r="CC411" s="364"/>
      <c r="CD411" s="219"/>
      <c r="CE411" s="219"/>
      <c r="CF411" s="219"/>
      <c r="CG411" s="219"/>
      <c r="CH411" s="219"/>
      <c r="CI411" s="219"/>
      <c r="CJ411" s="219"/>
      <c r="CK411" s="219"/>
      <c r="CL411" s="219"/>
      <c r="CM411" s="219"/>
    </row>
    <row r="412" spans="81:91" ht="12.75">
      <c r="CC412" s="364"/>
      <c r="CD412" s="219"/>
      <c r="CE412" s="219"/>
      <c r="CF412" s="219"/>
      <c r="CG412" s="219"/>
      <c r="CH412" s="219"/>
      <c r="CI412" s="219"/>
      <c r="CJ412" s="219"/>
      <c r="CK412" s="219"/>
      <c r="CL412" s="219"/>
      <c r="CM412" s="219"/>
    </row>
    <row r="413" spans="81:91" ht="12.75">
      <c r="CC413" s="364"/>
      <c r="CD413" s="219"/>
      <c r="CE413" s="219"/>
      <c r="CF413" s="219"/>
      <c r="CG413" s="219"/>
      <c r="CH413" s="219"/>
      <c r="CI413" s="219"/>
      <c r="CJ413" s="219"/>
      <c r="CK413" s="219"/>
      <c r="CL413" s="219"/>
      <c r="CM413" s="219"/>
    </row>
    <row r="414" spans="81:91" ht="12.75">
      <c r="CC414" s="364"/>
      <c r="CD414" s="219"/>
      <c r="CE414" s="219"/>
      <c r="CF414" s="219"/>
      <c r="CG414" s="219"/>
      <c r="CH414" s="219"/>
      <c r="CI414" s="219"/>
      <c r="CJ414" s="219"/>
      <c r="CK414" s="219"/>
      <c r="CL414" s="219"/>
      <c r="CM414" s="219"/>
    </row>
    <row r="415" spans="81:91" ht="12.75">
      <c r="CC415" s="364"/>
      <c r="CD415" s="219"/>
      <c r="CE415" s="219"/>
      <c r="CF415" s="219"/>
      <c r="CG415" s="219"/>
      <c r="CH415" s="219"/>
      <c r="CI415" s="219"/>
      <c r="CJ415" s="219"/>
      <c r="CK415" s="219"/>
      <c r="CL415" s="219"/>
      <c r="CM415" s="219"/>
    </row>
    <row r="416" spans="81:91" ht="12.75">
      <c r="CC416" s="364"/>
      <c r="CD416" s="219"/>
      <c r="CE416" s="219"/>
      <c r="CF416" s="219"/>
      <c r="CG416" s="219"/>
      <c r="CH416" s="219"/>
      <c r="CI416" s="219"/>
      <c r="CJ416" s="219"/>
      <c r="CK416" s="219"/>
      <c r="CL416" s="219"/>
      <c r="CM416" s="219"/>
    </row>
    <row r="417" spans="81:91" ht="12.75">
      <c r="CC417" s="364"/>
      <c r="CD417" s="219"/>
      <c r="CE417" s="219"/>
      <c r="CF417" s="219"/>
      <c r="CG417" s="219"/>
      <c r="CH417" s="219"/>
      <c r="CI417" s="219"/>
      <c r="CJ417" s="219"/>
      <c r="CK417" s="219"/>
      <c r="CL417" s="219"/>
      <c r="CM417" s="219"/>
    </row>
    <row r="418" spans="81:91" ht="12.75">
      <c r="CC418" s="364"/>
      <c r="CD418" s="219"/>
      <c r="CE418" s="219"/>
      <c r="CF418" s="219"/>
      <c r="CG418" s="219"/>
      <c r="CH418" s="219"/>
      <c r="CI418" s="219"/>
      <c r="CJ418" s="219"/>
      <c r="CK418" s="219"/>
      <c r="CL418" s="219"/>
      <c r="CM418" s="219"/>
    </row>
    <row r="419" spans="81:91" ht="12.75">
      <c r="CC419" s="364"/>
      <c r="CD419" s="219"/>
      <c r="CE419" s="219"/>
      <c r="CF419" s="219"/>
      <c r="CG419" s="219"/>
      <c r="CH419" s="219"/>
      <c r="CI419" s="219"/>
      <c r="CJ419" s="219"/>
      <c r="CK419" s="219"/>
      <c r="CL419" s="219"/>
      <c r="CM419" s="219"/>
    </row>
    <row r="420" spans="81:91" ht="12.75">
      <c r="CC420" s="364"/>
      <c r="CD420" s="219"/>
      <c r="CE420" s="219"/>
      <c r="CF420" s="219"/>
      <c r="CG420" s="219"/>
      <c r="CH420" s="219"/>
      <c r="CI420" s="219"/>
      <c r="CJ420" s="219"/>
      <c r="CK420" s="219"/>
      <c r="CL420" s="219"/>
      <c r="CM420" s="219"/>
    </row>
    <row r="421" spans="81:91" ht="12.75">
      <c r="CC421" s="364"/>
      <c r="CD421" s="219"/>
      <c r="CE421" s="219"/>
      <c r="CF421" s="219"/>
      <c r="CG421" s="219"/>
      <c r="CH421" s="219"/>
      <c r="CI421" s="219"/>
      <c r="CJ421" s="219"/>
      <c r="CK421" s="219"/>
      <c r="CL421" s="219"/>
      <c r="CM421" s="219"/>
    </row>
    <row r="422" spans="81:91" ht="12.75">
      <c r="CC422" s="364"/>
      <c r="CD422" s="219"/>
      <c r="CE422" s="219"/>
      <c r="CF422" s="219"/>
      <c r="CG422" s="219"/>
      <c r="CH422" s="219"/>
      <c r="CI422" s="219"/>
      <c r="CJ422" s="219"/>
      <c r="CK422" s="219"/>
      <c r="CL422" s="219"/>
      <c r="CM422" s="219"/>
    </row>
    <row r="423" spans="81:91" ht="12.75">
      <c r="CC423" s="364"/>
      <c r="CD423" s="219"/>
      <c r="CE423" s="219"/>
      <c r="CF423" s="219"/>
      <c r="CG423" s="219"/>
      <c r="CH423" s="219"/>
      <c r="CI423" s="219"/>
      <c r="CJ423" s="219"/>
      <c r="CK423" s="219"/>
      <c r="CL423" s="219"/>
      <c r="CM423" s="219"/>
    </row>
    <row r="424" spans="81:91" ht="12.75">
      <c r="CC424" s="364"/>
      <c r="CD424" s="219"/>
      <c r="CE424" s="219"/>
      <c r="CF424" s="219"/>
      <c r="CG424" s="219"/>
      <c r="CH424" s="219"/>
      <c r="CI424" s="219"/>
      <c r="CJ424" s="219"/>
      <c r="CK424" s="219"/>
      <c r="CL424" s="219"/>
      <c r="CM424" s="219"/>
    </row>
    <row r="425" spans="81:91" ht="12.75">
      <c r="CC425" s="364"/>
      <c r="CD425" s="219"/>
      <c r="CE425" s="219"/>
      <c r="CF425" s="219"/>
      <c r="CG425" s="219"/>
      <c r="CH425" s="219"/>
      <c r="CI425" s="219"/>
      <c r="CJ425" s="219"/>
      <c r="CK425" s="219"/>
      <c r="CL425" s="219"/>
      <c r="CM425" s="219"/>
    </row>
    <row r="426" spans="81:91" ht="12.75">
      <c r="CC426" s="364"/>
      <c r="CD426" s="219"/>
      <c r="CE426" s="219"/>
      <c r="CF426" s="219"/>
      <c r="CG426" s="219"/>
      <c r="CH426" s="219"/>
      <c r="CI426" s="219"/>
      <c r="CJ426" s="219"/>
      <c r="CK426" s="219"/>
      <c r="CL426" s="219"/>
      <c r="CM426" s="219"/>
    </row>
    <row r="427" spans="81:91" ht="12.75">
      <c r="CC427" s="364"/>
      <c r="CD427" s="219"/>
      <c r="CE427" s="219"/>
      <c r="CF427" s="219"/>
      <c r="CG427" s="219"/>
      <c r="CH427" s="219"/>
      <c r="CI427" s="219"/>
      <c r="CJ427" s="219"/>
      <c r="CK427" s="219"/>
      <c r="CL427" s="219"/>
      <c r="CM427" s="219"/>
    </row>
    <row r="428" spans="81:91" ht="12.75">
      <c r="CC428" s="364"/>
      <c r="CD428" s="219"/>
      <c r="CE428" s="219"/>
      <c r="CF428" s="219"/>
      <c r="CG428" s="219"/>
      <c r="CH428" s="219"/>
      <c r="CI428" s="219"/>
      <c r="CJ428" s="219"/>
      <c r="CK428" s="219"/>
      <c r="CL428" s="219"/>
      <c r="CM428" s="219"/>
    </row>
    <row r="429" spans="81:91" ht="12.75">
      <c r="CC429" s="364"/>
      <c r="CD429" s="219"/>
      <c r="CE429" s="219"/>
      <c r="CF429" s="219"/>
      <c r="CG429" s="219"/>
      <c r="CH429" s="219"/>
      <c r="CI429" s="219"/>
      <c r="CJ429" s="219"/>
      <c r="CK429" s="219"/>
      <c r="CL429" s="219"/>
      <c r="CM429" s="219"/>
    </row>
    <row r="430" spans="81:91" ht="12.75">
      <c r="CC430" s="364"/>
      <c r="CD430" s="219"/>
      <c r="CE430" s="219"/>
      <c r="CF430" s="219"/>
      <c r="CG430" s="219"/>
      <c r="CH430" s="219"/>
      <c r="CI430" s="219"/>
      <c r="CJ430" s="219"/>
      <c r="CK430" s="219"/>
      <c r="CL430" s="219"/>
      <c r="CM430" s="219"/>
    </row>
    <row r="431" spans="81:91" ht="12.75">
      <c r="CC431" s="364"/>
      <c r="CD431" s="219"/>
      <c r="CE431" s="219"/>
      <c r="CF431" s="219"/>
      <c r="CG431" s="219"/>
      <c r="CH431" s="219"/>
      <c r="CI431" s="219"/>
      <c r="CJ431" s="219"/>
      <c r="CK431" s="219"/>
      <c r="CL431" s="219"/>
      <c r="CM431" s="219"/>
    </row>
    <row r="432" spans="81:91" ht="12.75">
      <c r="CC432" s="364"/>
      <c r="CD432" s="219"/>
      <c r="CE432" s="219"/>
      <c r="CF432" s="219"/>
      <c r="CG432" s="219"/>
      <c r="CH432" s="219"/>
      <c r="CI432" s="219"/>
      <c r="CJ432" s="219"/>
      <c r="CK432" s="219"/>
      <c r="CL432" s="219"/>
      <c r="CM432" s="219"/>
    </row>
    <row r="433" spans="81:91" ht="12.75">
      <c r="CC433" s="364"/>
      <c r="CD433" s="219"/>
      <c r="CE433" s="219"/>
      <c r="CF433" s="219"/>
      <c r="CG433" s="219"/>
      <c r="CH433" s="219"/>
      <c r="CI433" s="219"/>
      <c r="CJ433" s="219"/>
      <c r="CK433" s="219"/>
      <c r="CL433" s="219"/>
      <c r="CM433" s="219"/>
    </row>
    <row r="434" spans="81:91" ht="12.75">
      <c r="CC434" s="364"/>
      <c r="CD434" s="219"/>
      <c r="CE434" s="219"/>
      <c r="CF434" s="219"/>
      <c r="CG434" s="219"/>
      <c r="CH434" s="219"/>
      <c r="CI434" s="219"/>
      <c r="CJ434" s="219"/>
      <c r="CK434" s="219"/>
      <c r="CL434" s="219"/>
      <c r="CM434" s="219"/>
    </row>
    <row r="435" spans="81:91" ht="12.75">
      <c r="CC435" s="364"/>
      <c r="CD435" s="219"/>
      <c r="CE435" s="219"/>
      <c r="CF435" s="219"/>
      <c r="CG435" s="219"/>
      <c r="CH435" s="219"/>
      <c r="CI435" s="219"/>
      <c r="CJ435" s="219"/>
      <c r="CK435" s="219"/>
      <c r="CL435" s="219"/>
      <c r="CM435" s="219"/>
    </row>
    <row r="436" spans="81:91" ht="12.75">
      <c r="CC436" s="364"/>
      <c r="CD436" s="219"/>
      <c r="CE436" s="219"/>
      <c r="CF436" s="219"/>
      <c r="CG436" s="219"/>
      <c r="CH436" s="219"/>
      <c r="CI436" s="219"/>
      <c r="CJ436" s="219"/>
      <c r="CK436" s="219"/>
      <c r="CL436" s="219"/>
      <c r="CM436" s="219"/>
    </row>
    <row r="437" spans="81:91" ht="12.75">
      <c r="CC437" s="364"/>
      <c r="CD437" s="219"/>
      <c r="CE437" s="219"/>
      <c r="CF437" s="219"/>
      <c r="CG437" s="219"/>
      <c r="CH437" s="219"/>
      <c r="CI437" s="219"/>
      <c r="CJ437" s="219"/>
      <c r="CK437" s="219"/>
      <c r="CL437" s="219"/>
      <c r="CM437" s="219"/>
    </row>
    <row r="438" spans="81:91" ht="12.75">
      <c r="CC438" s="364"/>
      <c r="CD438" s="219"/>
      <c r="CE438" s="219"/>
      <c r="CF438" s="219"/>
      <c r="CG438" s="219"/>
      <c r="CH438" s="219"/>
      <c r="CI438" s="219"/>
      <c r="CJ438" s="219"/>
      <c r="CK438" s="219"/>
      <c r="CL438" s="219"/>
      <c r="CM438" s="219"/>
    </row>
    <row r="439" spans="81:91" ht="12.75">
      <c r="CC439" s="364"/>
      <c r="CD439" s="219"/>
      <c r="CE439" s="219"/>
      <c r="CF439" s="219"/>
      <c r="CG439" s="219"/>
      <c r="CH439" s="219"/>
      <c r="CI439" s="219"/>
      <c r="CJ439" s="219"/>
      <c r="CK439" s="219"/>
      <c r="CL439" s="219"/>
      <c r="CM439" s="219"/>
    </row>
    <row r="440" spans="81:91" ht="12.75">
      <c r="CC440" s="364"/>
      <c r="CD440" s="219"/>
      <c r="CE440" s="219"/>
      <c r="CF440" s="219"/>
      <c r="CG440" s="219"/>
      <c r="CH440" s="219"/>
      <c r="CI440" s="219"/>
      <c r="CJ440" s="219"/>
      <c r="CK440" s="219"/>
      <c r="CL440" s="219"/>
      <c r="CM440" s="219"/>
    </row>
    <row r="441" spans="81:91" ht="12.75">
      <c r="CC441" s="364"/>
      <c r="CD441" s="219"/>
      <c r="CE441" s="219"/>
      <c r="CF441" s="219"/>
      <c r="CG441" s="219"/>
      <c r="CH441" s="219"/>
      <c r="CI441" s="219"/>
      <c r="CJ441" s="219"/>
      <c r="CK441" s="219"/>
      <c r="CL441" s="219"/>
      <c r="CM441" s="219"/>
    </row>
    <row r="442" spans="81:91" ht="12.75">
      <c r="CC442" s="364"/>
      <c r="CD442" s="219"/>
      <c r="CE442" s="219"/>
      <c r="CF442" s="219"/>
      <c r="CG442" s="219"/>
      <c r="CH442" s="219"/>
      <c r="CI442" s="219"/>
      <c r="CJ442" s="219"/>
      <c r="CK442" s="219"/>
      <c r="CL442" s="219"/>
      <c r="CM442" s="219"/>
    </row>
    <row r="443" spans="81:91" ht="12.75">
      <c r="CC443" s="364"/>
      <c r="CD443" s="219"/>
      <c r="CE443" s="219"/>
      <c r="CF443" s="219"/>
      <c r="CG443" s="219"/>
      <c r="CH443" s="219"/>
      <c r="CI443" s="219"/>
      <c r="CJ443" s="219"/>
      <c r="CK443" s="219"/>
      <c r="CL443" s="219"/>
      <c r="CM443" s="219"/>
    </row>
    <row r="444" spans="81:91" ht="12.75">
      <c r="CC444" s="364"/>
      <c r="CD444" s="219"/>
      <c r="CE444" s="219"/>
      <c r="CF444" s="219"/>
      <c r="CG444" s="219"/>
      <c r="CH444" s="219"/>
      <c r="CI444" s="219"/>
      <c r="CJ444" s="219"/>
      <c r="CK444" s="219"/>
      <c r="CL444" s="219"/>
      <c r="CM444" s="219"/>
    </row>
    <row r="445" spans="81:91" ht="12.75">
      <c r="CC445" s="364"/>
      <c r="CD445" s="219"/>
      <c r="CE445" s="219"/>
      <c r="CF445" s="219"/>
      <c r="CG445" s="219"/>
      <c r="CH445" s="219"/>
      <c r="CI445" s="219"/>
      <c r="CJ445" s="219"/>
      <c r="CK445" s="219"/>
      <c r="CL445" s="219"/>
      <c r="CM445" s="219"/>
    </row>
    <row r="446" spans="81:91" ht="12.75">
      <c r="CC446" s="364"/>
      <c r="CD446" s="219"/>
      <c r="CE446" s="219"/>
      <c r="CF446" s="219"/>
      <c r="CG446" s="219"/>
      <c r="CH446" s="219"/>
      <c r="CI446" s="219"/>
      <c r="CJ446" s="219"/>
      <c r="CK446" s="219"/>
      <c r="CL446" s="219"/>
      <c r="CM446" s="219"/>
    </row>
    <row r="447" spans="81:91" ht="12.75">
      <c r="CC447" s="364"/>
      <c r="CD447" s="219"/>
      <c r="CE447" s="219"/>
      <c r="CF447" s="219"/>
      <c r="CG447" s="219"/>
      <c r="CH447" s="219"/>
      <c r="CI447" s="219"/>
      <c r="CJ447" s="219"/>
      <c r="CK447" s="219"/>
      <c r="CL447" s="219"/>
      <c r="CM447" s="219"/>
    </row>
    <row r="448" spans="81:91" ht="12.75">
      <c r="CC448" s="364"/>
      <c r="CD448" s="219"/>
      <c r="CE448" s="219"/>
      <c r="CF448" s="219"/>
      <c r="CG448" s="219"/>
      <c r="CH448" s="219"/>
      <c r="CI448" s="219"/>
      <c r="CJ448" s="219"/>
      <c r="CK448" s="219"/>
      <c r="CL448" s="219"/>
      <c r="CM448" s="219"/>
    </row>
    <row r="449" spans="81:91" ht="12.75">
      <c r="CC449" s="364"/>
      <c r="CD449" s="219"/>
      <c r="CE449" s="219"/>
      <c r="CF449" s="219"/>
      <c r="CG449" s="219"/>
      <c r="CH449" s="219"/>
      <c r="CI449" s="219"/>
      <c r="CJ449" s="219"/>
      <c r="CK449" s="219"/>
      <c r="CL449" s="219"/>
      <c r="CM449" s="219"/>
    </row>
    <row r="450" spans="81:91" ht="12.75">
      <c r="CC450" s="364"/>
      <c r="CD450" s="219"/>
      <c r="CE450" s="219"/>
      <c r="CF450" s="219"/>
      <c r="CG450" s="219"/>
      <c r="CH450" s="219"/>
      <c r="CI450" s="219"/>
      <c r="CJ450" s="219"/>
      <c r="CK450" s="219"/>
      <c r="CL450" s="219"/>
      <c r="CM450" s="219"/>
    </row>
    <row r="451" spans="81:91" ht="12.75">
      <c r="CC451" s="364"/>
      <c r="CD451" s="219"/>
      <c r="CE451" s="219"/>
      <c r="CF451" s="219"/>
      <c r="CG451" s="219"/>
      <c r="CH451" s="219"/>
      <c r="CI451" s="219"/>
      <c r="CJ451" s="219"/>
      <c r="CK451" s="219"/>
      <c r="CL451" s="219"/>
      <c r="CM451" s="219"/>
    </row>
    <row r="452" spans="81:91" ht="12.75">
      <c r="CC452" s="364"/>
      <c r="CD452" s="219"/>
      <c r="CE452" s="219"/>
      <c r="CF452" s="219"/>
      <c r="CG452" s="219"/>
      <c r="CH452" s="219"/>
      <c r="CI452" s="219"/>
      <c r="CJ452" s="219"/>
      <c r="CK452" s="219"/>
      <c r="CL452" s="219"/>
      <c r="CM452" s="219"/>
    </row>
    <row r="453" spans="81:91" ht="12.75">
      <c r="CC453" s="364"/>
      <c r="CD453" s="219"/>
      <c r="CE453" s="219"/>
      <c r="CF453" s="219"/>
      <c r="CG453" s="219"/>
      <c r="CH453" s="219"/>
      <c r="CI453" s="219"/>
      <c r="CJ453" s="219"/>
      <c r="CK453" s="219"/>
      <c r="CL453" s="219"/>
      <c r="CM453" s="219"/>
    </row>
    <row r="454" spans="81:91" ht="12.75">
      <c r="CC454" s="364"/>
      <c r="CD454" s="219"/>
      <c r="CE454" s="219"/>
      <c r="CF454" s="219"/>
      <c r="CG454" s="219"/>
      <c r="CH454" s="219"/>
      <c r="CI454" s="219"/>
      <c r="CJ454" s="219"/>
      <c r="CK454" s="219"/>
      <c r="CL454" s="219"/>
      <c r="CM454" s="219"/>
    </row>
    <row r="455" spans="81:91" ht="12.75">
      <c r="CC455" s="364"/>
      <c r="CD455" s="219"/>
      <c r="CE455" s="219"/>
      <c r="CF455" s="219"/>
      <c r="CG455" s="219"/>
      <c r="CH455" s="219"/>
      <c r="CI455" s="219"/>
      <c r="CJ455" s="219"/>
      <c r="CK455" s="219"/>
      <c r="CL455" s="219"/>
      <c r="CM455" s="219"/>
    </row>
    <row r="456" spans="81:91" ht="12.75">
      <c r="CC456" s="364"/>
      <c r="CD456" s="219"/>
      <c r="CE456" s="219"/>
      <c r="CF456" s="219"/>
      <c r="CG456" s="219"/>
      <c r="CH456" s="219"/>
      <c r="CI456" s="219"/>
      <c r="CJ456" s="219"/>
      <c r="CK456" s="219"/>
      <c r="CL456" s="219"/>
      <c r="CM456" s="219"/>
    </row>
    <row r="457" spans="81:91" ht="12.75">
      <c r="CC457" s="364"/>
      <c r="CD457" s="219"/>
      <c r="CE457" s="219"/>
      <c r="CF457" s="219"/>
      <c r="CG457" s="219"/>
      <c r="CH457" s="219"/>
      <c r="CI457" s="219"/>
      <c r="CJ457" s="219"/>
      <c r="CK457" s="219"/>
      <c r="CL457" s="219"/>
      <c r="CM457" s="219"/>
    </row>
    <row r="458" spans="81:91" ht="12.75">
      <c r="CC458" s="364"/>
      <c r="CD458" s="219"/>
      <c r="CE458" s="219"/>
      <c r="CF458" s="219"/>
      <c r="CG458" s="219"/>
      <c r="CH458" s="219"/>
      <c r="CI458" s="219"/>
      <c r="CJ458" s="219"/>
      <c r="CK458" s="219"/>
      <c r="CL458" s="219"/>
      <c r="CM458" s="219"/>
    </row>
    <row r="459" spans="81:91" ht="12.75">
      <c r="CC459" s="364"/>
      <c r="CD459" s="219"/>
      <c r="CE459" s="219"/>
      <c r="CF459" s="219"/>
      <c r="CG459" s="219"/>
      <c r="CH459" s="219"/>
      <c r="CI459" s="219"/>
      <c r="CJ459" s="219"/>
      <c r="CK459" s="219"/>
      <c r="CL459" s="219"/>
      <c r="CM459" s="219"/>
    </row>
    <row r="460" spans="81:91" ht="12.75">
      <c r="CC460" s="364"/>
      <c r="CD460" s="219"/>
      <c r="CE460" s="219"/>
      <c r="CF460" s="219"/>
      <c r="CG460" s="219"/>
      <c r="CH460" s="219"/>
      <c r="CI460" s="219"/>
      <c r="CJ460" s="219"/>
      <c r="CK460" s="219"/>
      <c r="CL460" s="219"/>
      <c r="CM460" s="219"/>
    </row>
    <row r="461" spans="81:91" ht="12.75">
      <c r="CC461" s="364"/>
      <c r="CD461" s="219"/>
      <c r="CE461" s="219"/>
      <c r="CF461" s="219"/>
      <c r="CG461" s="219"/>
      <c r="CH461" s="219"/>
      <c r="CI461" s="219"/>
      <c r="CJ461" s="219"/>
      <c r="CK461" s="219"/>
      <c r="CL461" s="219"/>
      <c r="CM461" s="219"/>
    </row>
    <row r="462" spans="81:91" ht="12.75">
      <c r="CC462" s="364"/>
      <c r="CD462" s="219"/>
      <c r="CE462" s="219"/>
      <c r="CF462" s="219"/>
      <c r="CG462" s="219"/>
      <c r="CH462" s="219"/>
      <c r="CI462" s="219"/>
      <c r="CJ462" s="219"/>
      <c r="CK462" s="219"/>
      <c r="CL462" s="219"/>
      <c r="CM462" s="219"/>
    </row>
    <row r="463" spans="81:91" ht="12.75">
      <c r="CC463" s="364"/>
      <c r="CD463" s="219"/>
      <c r="CE463" s="219"/>
      <c r="CF463" s="219"/>
      <c r="CG463" s="219"/>
      <c r="CH463" s="219"/>
      <c r="CI463" s="219"/>
      <c r="CJ463" s="219"/>
      <c r="CK463" s="219"/>
      <c r="CL463" s="219"/>
      <c r="CM463" s="219"/>
    </row>
    <row r="464" spans="81:91" ht="12.75">
      <c r="CC464" s="364"/>
      <c r="CD464" s="219"/>
      <c r="CE464" s="219"/>
      <c r="CF464" s="219"/>
      <c r="CG464" s="219"/>
      <c r="CH464" s="219"/>
      <c r="CI464" s="219"/>
      <c r="CJ464" s="219"/>
      <c r="CK464" s="219"/>
      <c r="CL464" s="219"/>
      <c r="CM464" s="219"/>
    </row>
    <row r="465" spans="81:91" ht="12.75">
      <c r="CC465" s="364"/>
      <c r="CD465" s="219"/>
      <c r="CE465" s="219"/>
      <c r="CF465" s="219"/>
      <c r="CG465" s="219"/>
      <c r="CH465" s="219"/>
      <c r="CI465" s="219"/>
      <c r="CJ465" s="219"/>
      <c r="CK465" s="219"/>
      <c r="CL465" s="219"/>
      <c r="CM465" s="219"/>
    </row>
    <row r="466" spans="81:91" ht="12.75">
      <c r="CC466" s="364"/>
      <c r="CD466" s="219"/>
      <c r="CE466" s="219"/>
      <c r="CF466" s="219"/>
      <c r="CG466" s="219"/>
      <c r="CH466" s="219"/>
      <c r="CI466" s="219"/>
      <c r="CJ466" s="219"/>
      <c r="CK466" s="219"/>
      <c r="CL466" s="219"/>
      <c r="CM466" s="219"/>
    </row>
    <row r="467" spans="81:91" ht="12.75">
      <c r="CC467" s="364"/>
      <c r="CD467" s="219"/>
      <c r="CE467" s="219"/>
      <c r="CF467" s="219"/>
      <c r="CG467" s="219"/>
      <c r="CH467" s="219"/>
      <c r="CI467" s="219"/>
      <c r="CJ467" s="219"/>
      <c r="CK467" s="219"/>
      <c r="CL467" s="219"/>
      <c r="CM467" s="219"/>
    </row>
    <row r="468" spans="81:91" ht="12.75">
      <c r="CC468" s="364"/>
      <c r="CD468" s="219"/>
      <c r="CE468" s="219"/>
      <c r="CF468" s="219"/>
      <c r="CG468" s="219"/>
      <c r="CH468" s="219"/>
      <c r="CI468" s="219"/>
      <c r="CJ468" s="219"/>
      <c r="CK468" s="219"/>
      <c r="CL468" s="219"/>
      <c r="CM468" s="219"/>
    </row>
    <row r="469" spans="81:91" ht="12.75">
      <c r="CC469" s="364"/>
      <c r="CD469" s="219"/>
      <c r="CE469" s="219"/>
      <c r="CF469" s="219"/>
      <c r="CG469" s="219"/>
      <c r="CH469" s="219"/>
      <c r="CI469" s="219"/>
      <c r="CJ469" s="219"/>
      <c r="CK469" s="219"/>
      <c r="CL469" s="219"/>
      <c r="CM469" s="219"/>
    </row>
    <row r="470" spans="81:91" ht="12.75">
      <c r="CC470" s="364"/>
      <c r="CD470" s="219"/>
      <c r="CE470" s="219"/>
      <c r="CF470" s="219"/>
      <c r="CG470" s="219"/>
      <c r="CH470" s="219"/>
      <c r="CI470" s="219"/>
      <c r="CJ470" s="219"/>
      <c r="CK470" s="219"/>
      <c r="CL470" s="219"/>
      <c r="CM470" s="219"/>
    </row>
    <row r="471" spans="81:91" ht="12.75">
      <c r="CC471" s="364"/>
      <c r="CD471" s="219"/>
      <c r="CE471" s="219"/>
      <c r="CF471" s="219"/>
      <c r="CG471" s="219"/>
      <c r="CH471" s="219"/>
      <c r="CI471" s="219"/>
      <c r="CJ471" s="219"/>
      <c r="CK471" s="219"/>
      <c r="CL471" s="219"/>
      <c r="CM471" s="219"/>
    </row>
    <row r="472" spans="81:91" ht="12.75">
      <c r="CC472" s="364"/>
      <c r="CD472" s="219"/>
      <c r="CE472" s="219"/>
      <c r="CF472" s="219"/>
      <c r="CG472" s="219"/>
      <c r="CH472" s="219"/>
      <c r="CI472" s="219"/>
      <c r="CJ472" s="219"/>
      <c r="CK472" s="219"/>
      <c r="CL472" s="219"/>
      <c r="CM472" s="219"/>
    </row>
    <row r="473" spans="81:91" ht="12.75">
      <c r="CC473" s="364"/>
      <c r="CD473" s="219"/>
      <c r="CE473" s="219"/>
      <c r="CF473" s="219"/>
      <c r="CG473" s="219"/>
      <c r="CH473" s="219"/>
      <c r="CI473" s="219"/>
      <c r="CJ473" s="219"/>
      <c r="CK473" s="219"/>
      <c r="CL473" s="219"/>
      <c r="CM473" s="219"/>
    </row>
    <row r="474" spans="81:91" ht="12.75">
      <c r="CC474" s="364"/>
      <c r="CD474" s="219"/>
      <c r="CE474" s="219"/>
      <c r="CF474" s="219"/>
      <c r="CG474" s="219"/>
      <c r="CH474" s="219"/>
      <c r="CI474" s="219"/>
      <c r="CJ474" s="219"/>
      <c r="CK474" s="219"/>
      <c r="CL474" s="219"/>
      <c r="CM474" s="219"/>
    </row>
    <row r="475" spans="81:91" ht="12.75">
      <c r="CC475" s="364"/>
      <c r="CD475" s="219"/>
      <c r="CE475" s="219"/>
      <c r="CF475" s="219"/>
      <c r="CG475" s="219"/>
      <c r="CH475" s="219"/>
      <c r="CI475" s="219"/>
      <c r="CJ475" s="219"/>
      <c r="CK475" s="219"/>
      <c r="CL475" s="219"/>
      <c r="CM475" s="219"/>
    </row>
    <row r="476" spans="81:91" ht="12.75">
      <c r="CC476" s="364"/>
      <c r="CD476" s="219"/>
      <c r="CE476" s="219"/>
      <c r="CF476" s="219"/>
      <c r="CG476" s="219"/>
      <c r="CH476" s="219"/>
      <c r="CI476" s="219"/>
      <c r="CJ476" s="219"/>
      <c r="CK476" s="219"/>
      <c r="CL476" s="219"/>
      <c r="CM476" s="219"/>
    </row>
    <row r="477" spans="81:91" ht="12.75">
      <c r="CC477" s="364"/>
      <c r="CD477" s="219"/>
      <c r="CE477" s="219"/>
      <c r="CF477" s="219"/>
      <c r="CG477" s="219"/>
      <c r="CH477" s="219"/>
      <c r="CI477" s="219"/>
      <c r="CJ477" s="219"/>
      <c r="CK477" s="219"/>
      <c r="CL477" s="219"/>
      <c r="CM477" s="219"/>
    </row>
    <row r="478" spans="81:91" ht="12.75">
      <c r="CC478" s="364"/>
      <c r="CD478" s="219"/>
      <c r="CE478" s="219"/>
      <c r="CF478" s="219"/>
      <c r="CG478" s="219"/>
      <c r="CH478" s="219"/>
      <c r="CI478" s="219"/>
      <c r="CJ478" s="219"/>
      <c r="CK478" s="219"/>
      <c r="CL478" s="219"/>
      <c r="CM478" s="219"/>
    </row>
    <row r="479" spans="81:91" ht="12.75">
      <c r="CC479" s="364"/>
      <c r="CD479" s="219"/>
      <c r="CE479" s="219"/>
      <c r="CF479" s="219"/>
      <c r="CG479" s="219"/>
      <c r="CH479" s="219"/>
      <c r="CI479" s="219"/>
      <c r="CJ479" s="219"/>
      <c r="CK479" s="219"/>
      <c r="CL479" s="219"/>
      <c r="CM479" s="219"/>
    </row>
    <row r="480" spans="81:91" ht="12.75">
      <c r="CC480" s="364"/>
      <c r="CD480" s="219"/>
      <c r="CE480" s="219"/>
      <c r="CF480" s="219"/>
      <c r="CG480" s="219"/>
      <c r="CH480" s="219"/>
      <c r="CI480" s="219"/>
      <c r="CJ480" s="219"/>
      <c r="CK480" s="219"/>
      <c r="CL480" s="219"/>
      <c r="CM480" s="219"/>
    </row>
    <row r="481" spans="81:91" ht="12.75">
      <c r="CC481" s="364"/>
      <c r="CD481" s="219"/>
      <c r="CE481" s="219"/>
      <c r="CF481" s="219"/>
      <c r="CG481" s="219"/>
      <c r="CH481" s="219"/>
      <c r="CI481" s="219"/>
      <c r="CJ481" s="219"/>
      <c r="CK481" s="219"/>
      <c r="CL481" s="219"/>
      <c r="CM481" s="219"/>
    </row>
    <row r="482" spans="81:91" ht="12.75">
      <c r="CC482" s="364"/>
      <c r="CD482" s="219"/>
      <c r="CE482" s="219"/>
      <c r="CF482" s="219"/>
      <c r="CG482" s="219"/>
      <c r="CH482" s="219"/>
      <c r="CI482" s="219"/>
      <c r="CJ482" s="219"/>
      <c r="CK482" s="219"/>
      <c r="CL482" s="219"/>
      <c r="CM482" s="219"/>
    </row>
    <row r="483" spans="81:91" ht="12.75">
      <c r="CC483" s="364"/>
      <c r="CD483" s="219"/>
      <c r="CE483" s="219"/>
      <c r="CF483" s="219"/>
      <c r="CG483" s="219"/>
      <c r="CH483" s="219"/>
      <c r="CI483" s="219"/>
      <c r="CJ483" s="219"/>
      <c r="CK483" s="219"/>
      <c r="CL483" s="219"/>
      <c r="CM483" s="219"/>
    </row>
    <row r="484" spans="81:91" ht="12.75">
      <c r="CC484" s="364"/>
      <c r="CD484" s="219"/>
      <c r="CE484" s="219"/>
      <c r="CF484" s="219"/>
      <c r="CG484" s="219"/>
      <c r="CH484" s="219"/>
      <c r="CI484" s="219"/>
      <c r="CJ484" s="219"/>
      <c r="CK484" s="219"/>
      <c r="CL484" s="219"/>
      <c r="CM484" s="219"/>
    </row>
    <row r="485" spans="81:91" ht="12.75">
      <c r="CC485" s="364"/>
      <c r="CD485" s="219"/>
      <c r="CE485" s="219"/>
      <c r="CF485" s="219"/>
      <c r="CG485" s="219"/>
      <c r="CH485" s="219"/>
      <c r="CI485" s="219"/>
      <c r="CJ485" s="219"/>
      <c r="CK485" s="219"/>
      <c r="CL485" s="219"/>
      <c r="CM485" s="219"/>
    </row>
    <row r="486" spans="81:91" ht="12.75">
      <c r="CC486" s="364"/>
      <c r="CD486" s="219"/>
      <c r="CE486" s="219"/>
      <c r="CF486" s="219"/>
      <c r="CG486" s="219"/>
      <c r="CH486" s="219"/>
      <c r="CI486" s="219"/>
      <c r="CJ486" s="219"/>
      <c r="CK486" s="219"/>
      <c r="CL486" s="219"/>
      <c r="CM486" s="219"/>
    </row>
    <row r="487" spans="81:91" ht="12.75">
      <c r="CC487" s="364"/>
      <c r="CD487" s="219"/>
      <c r="CE487" s="219"/>
      <c r="CF487" s="219"/>
      <c r="CG487" s="219"/>
      <c r="CH487" s="219"/>
      <c r="CI487" s="219"/>
      <c r="CJ487" s="219"/>
      <c r="CK487" s="219"/>
      <c r="CL487" s="219"/>
      <c r="CM487" s="219"/>
    </row>
    <row r="488" spans="81:91" ht="12.75">
      <c r="CC488" s="364"/>
      <c r="CD488" s="219"/>
      <c r="CE488" s="219"/>
      <c r="CF488" s="219"/>
      <c r="CG488" s="219"/>
      <c r="CH488" s="219"/>
      <c r="CI488" s="219"/>
      <c r="CJ488" s="219"/>
      <c r="CK488" s="219"/>
      <c r="CL488" s="219"/>
      <c r="CM488" s="219"/>
    </row>
    <row r="489" spans="81:91" ht="12.75">
      <c r="CC489" s="364"/>
      <c r="CD489" s="219"/>
      <c r="CE489" s="219"/>
      <c r="CF489" s="219"/>
      <c r="CG489" s="219"/>
      <c r="CH489" s="219"/>
      <c r="CI489" s="219"/>
      <c r="CJ489" s="219"/>
      <c r="CK489" s="219"/>
      <c r="CL489" s="219"/>
      <c r="CM489" s="219"/>
    </row>
    <row r="490" spans="81:91" ht="12.75">
      <c r="CC490" s="364"/>
      <c r="CD490" s="219"/>
      <c r="CE490" s="219"/>
      <c r="CF490" s="219"/>
      <c r="CG490" s="219"/>
      <c r="CH490" s="219"/>
      <c r="CI490" s="219"/>
      <c r="CJ490" s="219"/>
      <c r="CK490" s="219"/>
      <c r="CL490" s="219"/>
      <c r="CM490" s="219"/>
    </row>
    <row r="491" spans="81:91" ht="12.75">
      <c r="CC491" s="364"/>
      <c r="CD491" s="219"/>
      <c r="CE491" s="219"/>
      <c r="CF491" s="219"/>
      <c r="CG491" s="219"/>
      <c r="CH491" s="219"/>
      <c r="CI491" s="219"/>
      <c r="CJ491" s="219"/>
      <c r="CK491" s="219"/>
      <c r="CL491" s="219"/>
      <c r="CM491" s="219"/>
    </row>
    <row r="492" spans="81:91" ht="12.75">
      <c r="CC492" s="364"/>
      <c r="CD492" s="219"/>
      <c r="CE492" s="219"/>
      <c r="CF492" s="219"/>
      <c r="CG492" s="219"/>
      <c r="CH492" s="219"/>
      <c r="CI492" s="219"/>
      <c r="CJ492" s="219"/>
      <c r="CK492" s="219"/>
      <c r="CL492" s="219"/>
      <c r="CM492" s="219"/>
    </row>
    <row r="493" spans="81:91" ht="12.75">
      <c r="CC493" s="364"/>
      <c r="CD493" s="219"/>
      <c r="CE493" s="219"/>
      <c r="CF493" s="219"/>
      <c r="CG493" s="219"/>
      <c r="CH493" s="219"/>
      <c r="CI493" s="219"/>
      <c r="CJ493" s="219"/>
      <c r="CK493" s="219"/>
      <c r="CL493" s="219"/>
      <c r="CM493" s="219"/>
    </row>
    <row r="494" spans="81:91" ht="12.75">
      <c r="CC494" s="364"/>
      <c r="CD494" s="219"/>
      <c r="CE494" s="219"/>
      <c r="CF494" s="219"/>
      <c r="CG494" s="219"/>
      <c r="CH494" s="219"/>
      <c r="CI494" s="219"/>
      <c r="CJ494" s="219"/>
      <c r="CK494" s="219"/>
      <c r="CL494" s="219"/>
      <c r="CM494" s="219"/>
    </row>
    <row r="495" spans="81:91" ht="12.75">
      <c r="CC495" s="364"/>
      <c r="CD495" s="219"/>
      <c r="CE495" s="219"/>
      <c r="CF495" s="219"/>
      <c r="CG495" s="219"/>
      <c r="CH495" s="219"/>
      <c r="CI495" s="219"/>
      <c r="CJ495" s="219"/>
      <c r="CK495" s="219"/>
      <c r="CL495" s="219"/>
      <c r="CM495" s="219"/>
    </row>
    <row r="496" spans="81:91" ht="12.75">
      <c r="CC496" s="364"/>
      <c r="CD496" s="219"/>
      <c r="CE496" s="219"/>
      <c r="CF496" s="219"/>
      <c r="CG496" s="219"/>
      <c r="CH496" s="219"/>
      <c r="CI496" s="219"/>
      <c r="CJ496" s="219"/>
      <c r="CK496" s="219"/>
      <c r="CL496" s="219"/>
      <c r="CM496" s="219"/>
    </row>
    <row r="497" spans="81:91" ht="12.75">
      <c r="CC497" s="364"/>
      <c r="CD497" s="219"/>
      <c r="CE497" s="219"/>
      <c r="CF497" s="219"/>
      <c r="CG497" s="219"/>
      <c r="CH497" s="219"/>
      <c r="CI497" s="219"/>
      <c r="CJ497" s="219"/>
      <c r="CK497" s="219"/>
      <c r="CL497" s="219"/>
      <c r="CM497" s="219"/>
    </row>
    <row r="498" spans="81:91" ht="12.75">
      <c r="CC498" s="364"/>
      <c r="CD498" s="219"/>
      <c r="CE498" s="219"/>
      <c r="CF498" s="219"/>
      <c r="CG498" s="219"/>
      <c r="CH498" s="219"/>
      <c r="CI498" s="219"/>
      <c r="CJ498" s="219"/>
      <c r="CK498" s="219"/>
      <c r="CL498" s="219"/>
      <c r="CM498" s="219"/>
    </row>
    <row r="499" spans="81:91" ht="12.75">
      <c r="CC499" s="364"/>
      <c r="CD499" s="219"/>
      <c r="CE499" s="219"/>
      <c r="CF499" s="219"/>
      <c r="CG499" s="219"/>
      <c r="CH499" s="219"/>
      <c r="CI499" s="219"/>
      <c r="CJ499" s="219"/>
      <c r="CK499" s="219"/>
      <c r="CL499" s="219"/>
      <c r="CM499" s="219"/>
    </row>
    <row r="500" spans="81:91" ht="12.75">
      <c r="CC500" s="364"/>
      <c r="CD500" s="219"/>
      <c r="CE500" s="219"/>
      <c r="CF500" s="219"/>
      <c r="CG500" s="219"/>
      <c r="CH500" s="219"/>
      <c r="CI500" s="219"/>
      <c r="CJ500" s="219"/>
      <c r="CK500" s="219"/>
      <c r="CL500" s="219"/>
      <c r="CM500" s="219"/>
    </row>
    <row r="501" spans="81:91" ht="12.75">
      <c r="CC501" s="364"/>
      <c r="CD501" s="219"/>
      <c r="CE501" s="219"/>
      <c r="CF501" s="219"/>
      <c r="CG501" s="219"/>
      <c r="CH501" s="219"/>
      <c r="CI501" s="219"/>
      <c r="CJ501" s="219"/>
      <c r="CK501" s="219"/>
      <c r="CL501" s="219"/>
      <c r="CM501" s="219"/>
    </row>
    <row r="502" spans="81:91" ht="12.75">
      <c r="CC502" s="364"/>
      <c r="CD502" s="219"/>
      <c r="CE502" s="219"/>
      <c r="CF502" s="219"/>
      <c r="CG502" s="219"/>
      <c r="CH502" s="219"/>
      <c r="CI502" s="219"/>
      <c r="CJ502" s="219"/>
      <c r="CK502" s="219"/>
      <c r="CL502" s="219"/>
      <c r="CM502" s="219"/>
    </row>
    <row r="503" spans="81:91" ht="12.75">
      <c r="CC503" s="364"/>
      <c r="CD503" s="219"/>
      <c r="CE503" s="219"/>
      <c r="CF503" s="219"/>
      <c r="CG503" s="219"/>
      <c r="CH503" s="219"/>
      <c r="CI503" s="219"/>
      <c r="CJ503" s="219"/>
      <c r="CK503" s="219"/>
      <c r="CL503" s="219"/>
      <c r="CM503" s="219"/>
    </row>
    <row r="504" spans="81:91" ht="12.75">
      <c r="CC504" s="364"/>
      <c r="CD504" s="219"/>
      <c r="CE504" s="219"/>
      <c r="CF504" s="219"/>
      <c r="CG504" s="219"/>
      <c r="CH504" s="219"/>
      <c r="CI504" s="219"/>
      <c r="CJ504" s="219"/>
      <c r="CK504" s="219"/>
      <c r="CL504" s="219"/>
      <c r="CM504" s="219"/>
    </row>
    <row r="505" spans="81:91" ht="12.75">
      <c r="CC505" s="364"/>
      <c r="CD505" s="219"/>
      <c r="CE505" s="219"/>
      <c r="CF505" s="219"/>
      <c r="CG505" s="219"/>
      <c r="CH505" s="219"/>
      <c r="CI505" s="219"/>
      <c r="CJ505" s="219"/>
      <c r="CK505" s="219"/>
      <c r="CL505" s="219"/>
      <c r="CM505" s="219"/>
    </row>
    <row r="506" spans="81:91" ht="12.75">
      <c r="CC506" s="364"/>
      <c r="CD506" s="219"/>
      <c r="CE506" s="219"/>
      <c r="CF506" s="219"/>
      <c r="CG506" s="219"/>
      <c r="CH506" s="219"/>
      <c r="CI506" s="219"/>
      <c r="CJ506" s="219"/>
      <c r="CK506" s="219"/>
      <c r="CL506" s="219"/>
      <c r="CM506" s="219"/>
    </row>
    <row r="507" spans="81:91" ht="12.75">
      <c r="CC507" s="364"/>
      <c r="CD507" s="219"/>
      <c r="CE507" s="219"/>
      <c r="CF507" s="219"/>
      <c r="CG507" s="219"/>
      <c r="CH507" s="219"/>
      <c r="CI507" s="219"/>
      <c r="CJ507" s="219"/>
      <c r="CK507" s="219"/>
      <c r="CL507" s="219"/>
      <c r="CM507" s="219"/>
    </row>
    <row r="508" spans="81:91" ht="12.75">
      <c r="CC508" s="364"/>
      <c r="CD508" s="219"/>
      <c r="CE508" s="219"/>
      <c r="CF508" s="219"/>
      <c r="CG508" s="219"/>
      <c r="CH508" s="219"/>
      <c r="CI508" s="219"/>
      <c r="CJ508" s="219"/>
      <c r="CK508" s="219"/>
      <c r="CL508" s="219"/>
      <c r="CM508" s="219"/>
    </row>
    <row r="509" spans="81:91" ht="12.75">
      <c r="CC509" s="364"/>
      <c r="CD509" s="219"/>
      <c r="CE509" s="219"/>
      <c r="CF509" s="219"/>
      <c r="CG509" s="219"/>
      <c r="CH509" s="219"/>
      <c r="CI509" s="219"/>
      <c r="CJ509" s="219"/>
      <c r="CK509" s="219"/>
      <c r="CL509" s="219"/>
      <c r="CM509" s="219"/>
    </row>
    <row r="510" spans="81:91" ht="12.75">
      <c r="CC510" s="364"/>
      <c r="CD510" s="219"/>
      <c r="CE510" s="219"/>
      <c r="CF510" s="219"/>
      <c r="CG510" s="219"/>
      <c r="CH510" s="219"/>
      <c r="CI510" s="219"/>
      <c r="CJ510" s="219"/>
      <c r="CK510" s="219"/>
      <c r="CL510" s="219"/>
      <c r="CM510" s="219"/>
    </row>
    <row r="511" spans="81:91" ht="12.75">
      <c r="CC511" s="364"/>
      <c r="CD511" s="219"/>
      <c r="CE511" s="219"/>
      <c r="CF511" s="219"/>
      <c r="CG511" s="219"/>
      <c r="CH511" s="219"/>
      <c r="CI511" s="219"/>
      <c r="CJ511" s="219"/>
      <c r="CK511" s="219"/>
      <c r="CL511" s="219"/>
      <c r="CM511" s="219"/>
    </row>
    <row r="512" spans="81:91" ht="12.75">
      <c r="CC512" s="364"/>
      <c r="CD512" s="219"/>
      <c r="CE512" s="219"/>
      <c r="CF512" s="219"/>
      <c r="CG512" s="219"/>
      <c r="CH512" s="219"/>
      <c r="CI512" s="219"/>
      <c r="CJ512" s="219"/>
      <c r="CK512" s="219"/>
      <c r="CL512" s="219"/>
      <c r="CM512" s="219"/>
    </row>
    <row r="513" spans="81:91" ht="12.75">
      <c r="CC513" s="364"/>
      <c r="CD513" s="219"/>
      <c r="CE513" s="219"/>
      <c r="CF513" s="219"/>
      <c r="CG513" s="219"/>
      <c r="CH513" s="219"/>
      <c r="CI513" s="219"/>
      <c r="CJ513" s="219"/>
      <c r="CK513" s="219"/>
      <c r="CL513" s="219"/>
      <c r="CM513" s="219"/>
    </row>
    <row r="514" spans="81:91" ht="12.75">
      <c r="CC514" s="364"/>
      <c r="CD514" s="219"/>
      <c r="CE514" s="219"/>
      <c r="CF514" s="219"/>
      <c r="CG514" s="219"/>
      <c r="CH514" s="219"/>
      <c r="CI514" s="219"/>
      <c r="CJ514" s="219"/>
      <c r="CK514" s="219"/>
      <c r="CL514" s="219"/>
      <c r="CM514" s="219"/>
    </row>
    <row r="515" spans="81:91" ht="12.75">
      <c r="CC515" s="364"/>
      <c r="CD515" s="219"/>
      <c r="CE515" s="219"/>
      <c r="CF515" s="219"/>
      <c r="CG515" s="219"/>
      <c r="CH515" s="219"/>
      <c r="CI515" s="219"/>
      <c r="CJ515" s="219"/>
      <c r="CK515" s="219"/>
      <c r="CL515" s="219"/>
      <c r="CM515" s="219"/>
    </row>
    <row r="516" spans="81:91" ht="12.75">
      <c r="CC516" s="364"/>
      <c r="CD516" s="219"/>
      <c r="CE516" s="219"/>
      <c r="CF516" s="219"/>
      <c r="CG516" s="219"/>
      <c r="CH516" s="219"/>
      <c r="CI516" s="219"/>
      <c r="CJ516" s="219"/>
      <c r="CK516" s="219"/>
      <c r="CL516" s="219"/>
      <c r="CM516" s="219"/>
    </row>
    <row r="517" spans="81:91" ht="12.75">
      <c r="CC517" s="364"/>
      <c r="CD517" s="219"/>
      <c r="CE517" s="219"/>
      <c r="CF517" s="219"/>
      <c r="CG517" s="219"/>
      <c r="CH517" s="219"/>
      <c r="CI517" s="219"/>
      <c r="CJ517" s="219"/>
      <c r="CK517" s="219"/>
      <c r="CL517" s="219"/>
      <c r="CM517" s="219"/>
    </row>
    <row r="518" spans="81:91" ht="12.75">
      <c r="CC518" s="364"/>
      <c r="CD518" s="219"/>
      <c r="CE518" s="219"/>
      <c r="CF518" s="219"/>
      <c r="CG518" s="219"/>
      <c r="CH518" s="219"/>
      <c r="CI518" s="219"/>
      <c r="CJ518" s="219"/>
      <c r="CK518" s="219"/>
      <c r="CL518" s="219"/>
      <c r="CM518" s="219"/>
    </row>
    <row r="519" spans="81:91" ht="12.75">
      <c r="CC519" s="364"/>
      <c r="CD519" s="219"/>
      <c r="CE519" s="219"/>
      <c r="CF519" s="219"/>
      <c r="CG519" s="219"/>
      <c r="CH519" s="219"/>
      <c r="CI519" s="219"/>
      <c r="CJ519" s="219"/>
      <c r="CK519" s="219"/>
      <c r="CL519" s="219"/>
      <c r="CM519" s="219"/>
    </row>
    <row r="520" spans="81:91" ht="12.75">
      <c r="CC520" s="364"/>
      <c r="CD520" s="219"/>
      <c r="CE520" s="219"/>
      <c r="CF520" s="219"/>
      <c r="CG520" s="219"/>
      <c r="CH520" s="219"/>
      <c r="CI520" s="219"/>
      <c r="CJ520" s="219"/>
      <c r="CK520" s="219"/>
      <c r="CL520" s="219"/>
      <c r="CM520" s="219"/>
    </row>
    <row r="521" spans="81:91" ht="12.75">
      <c r="CC521" s="364"/>
      <c r="CD521" s="219"/>
      <c r="CE521" s="219"/>
      <c r="CF521" s="219"/>
      <c r="CG521" s="219"/>
      <c r="CH521" s="219"/>
      <c r="CI521" s="219"/>
      <c r="CJ521" s="219"/>
      <c r="CK521" s="219"/>
      <c r="CL521" s="219"/>
      <c r="CM521" s="219"/>
    </row>
    <row r="522" spans="81:91" ht="12.75">
      <c r="CC522" s="364"/>
      <c r="CD522" s="219"/>
      <c r="CE522" s="219"/>
      <c r="CF522" s="219"/>
      <c r="CG522" s="219"/>
      <c r="CH522" s="219"/>
      <c r="CI522" s="219"/>
      <c r="CJ522" s="219"/>
      <c r="CK522" s="219"/>
      <c r="CL522" s="219"/>
      <c r="CM522" s="219"/>
    </row>
    <row r="523" spans="81:91" ht="12.75">
      <c r="CC523" s="364"/>
      <c r="CD523" s="219"/>
      <c r="CE523" s="219"/>
      <c r="CF523" s="219"/>
      <c r="CG523" s="219"/>
      <c r="CH523" s="219"/>
      <c r="CI523" s="219"/>
      <c r="CJ523" s="219"/>
      <c r="CK523" s="219"/>
      <c r="CL523" s="219"/>
      <c r="CM523" s="219"/>
    </row>
    <row r="524" spans="81:91" ht="12.75">
      <c r="CC524" s="364"/>
      <c r="CD524" s="219"/>
      <c r="CE524" s="219"/>
      <c r="CF524" s="219"/>
      <c r="CG524" s="219"/>
      <c r="CH524" s="219"/>
      <c r="CI524" s="219"/>
      <c r="CJ524" s="219"/>
      <c r="CK524" s="219"/>
      <c r="CL524" s="219"/>
      <c r="CM524" s="219"/>
    </row>
    <row r="525" spans="81:91" ht="12.75">
      <c r="CC525" s="364"/>
      <c r="CD525" s="219"/>
      <c r="CE525" s="219"/>
      <c r="CF525" s="219"/>
      <c r="CG525" s="219"/>
      <c r="CH525" s="219"/>
      <c r="CI525" s="219"/>
      <c r="CJ525" s="219"/>
      <c r="CK525" s="219"/>
      <c r="CL525" s="219"/>
      <c r="CM525" s="219"/>
    </row>
    <row r="526" spans="81:91" ht="12.75">
      <c r="CC526" s="364"/>
      <c r="CD526" s="219"/>
      <c r="CE526" s="219"/>
      <c r="CF526" s="219"/>
      <c r="CG526" s="219"/>
      <c r="CH526" s="219"/>
      <c r="CI526" s="219"/>
      <c r="CJ526" s="219"/>
      <c r="CK526" s="219"/>
      <c r="CL526" s="219"/>
      <c r="CM526" s="219"/>
    </row>
    <row r="527" spans="81:91" ht="12.75">
      <c r="CC527" s="364"/>
      <c r="CD527" s="219"/>
      <c r="CE527" s="219"/>
      <c r="CF527" s="219"/>
      <c r="CG527" s="219"/>
      <c r="CH527" s="219"/>
      <c r="CI527" s="219"/>
      <c r="CJ527" s="219"/>
      <c r="CK527" s="219"/>
      <c r="CL527" s="219"/>
      <c r="CM527" s="219"/>
    </row>
    <row r="528" spans="81:91" ht="12.75">
      <c r="CC528" s="364"/>
      <c r="CD528" s="219"/>
      <c r="CE528" s="219"/>
      <c r="CF528" s="219"/>
      <c r="CG528" s="219"/>
      <c r="CH528" s="219"/>
      <c r="CI528" s="219"/>
      <c r="CJ528" s="219"/>
      <c r="CK528" s="219"/>
      <c r="CL528" s="219"/>
      <c r="CM528" s="219"/>
    </row>
    <row r="529" spans="81:91" ht="12.75">
      <c r="CC529" s="364"/>
      <c r="CD529" s="219"/>
      <c r="CE529" s="219"/>
      <c r="CF529" s="219"/>
      <c r="CG529" s="219"/>
      <c r="CH529" s="219"/>
      <c r="CI529" s="219"/>
      <c r="CJ529" s="219"/>
      <c r="CK529" s="219"/>
      <c r="CL529" s="219"/>
      <c r="CM529" s="219"/>
    </row>
    <row r="530" spans="81:91" ht="12.75">
      <c r="CC530" s="364"/>
      <c r="CD530" s="219"/>
      <c r="CE530" s="219"/>
      <c r="CF530" s="219"/>
      <c r="CG530" s="219"/>
      <c r="CH530" s="219"/>
      <c r="CI530" s="219"/>
      <c r="CJ530" s="219"/>
      <c r="CK530" s="219"/>
      <c r="CL530" s="219"/>
      <c r="CM530" s="219"/>
    </row>
    <row r="531" spans="81:91" ht="12.75">
      <c r="CC531" s="364"/>
      <c r="CD531" s="219"/>
      <c r="CE531" s="219"/>
      <c r="CF531" s="219"/>
      <c r="CG531" s="219"/>
      <c r="CH531" s="219"/>
      <c r="CI531" s="219"/>
      <c r="CJ531" s="219"/>
      <c r="CK531" s="219"/>
      <c r="CL531" s="219"/>
      <c r="CM531" s="219"/>
    </row>
    <row r="532" spans="81:91" ht="12.75">
      <c r="CC532" s="364"/>
      <c r="CD532" s="219"/>
      <c r="CE532" s="219"/>
      <c r="CF532" s="219"/>
      <c r="CG532" s="219"/>
      <c r="CH532" s="219"/>
      <c r="CI532" s="219"/>
      <c r="CJ532" s="219"/>
      <c r="CK532" s="219"/>
      <c r="CL532" s="219"/>
      <c r="CM532" s="219"/>
    </row>
    <row r="533" spans="81:91" ht="12.75">
      <c r="CC533" s="364"/>
      <c r="CD533" s="219"/>
      <c r="CE533" s="219"/>
      <c r="CF533" s="219"/>
      <c r="CG533" s="219"/>
      <c r="CH533" s="219"/>
      <c r="CI533" s="219"/>
      <c r="CJ533" s="219"/>
      <c r="CK533" s="219"/>
      <c r="CL533" s="219"/>
      <c r="CM533" s="219"/>
    </row>
    <row r="534" spans="81:91" ht="12.75">
      <c r="CC534" s="364"/>
      <c r="CD534" s="219"/>
      <c r="CE534" s="219"/>
      <c r="CF534" s="219"/>
      <c r="CG534" s="219"/>
      <c r="CH534" s="219"/>
      <c r="CI534" s="219"/>
      <c r="CJ534" s="219"/>
      <c r="CK534" s="219"/>
      <c r="CL534" s="219"/>
      <c r="CM534" s="219"/>
    </row>
    <row r="535" spans="81:91" ht="12.75">
      <c r="CC535" s="364"/>
      <c r="CD535" s="219"/>
      <c r="CE535" s="219"/>
      <c r="CF535" s="219"/>
      <c r="CG535" s="219"/>
      <c r="CH535" s="219"/>
      <c r="CI535" s="219"/>
      <c r="CJ535" s="219"/>
      <c r="CK535" s="219"/>
      <c r="CL535" s="219"/>
      <c r="CM535" s="219"/>
    </row>
    <row r="536" spans="81:91" ht="12.75">
      <c r="CC536" s="364"/>
      <c r="CD536" s="219"/>
      <c r="CE536" s="219"/>
      <c r="CF536" s="219"/>
      <c r="CG536" s="219"/>
      <c r="CH536" s="219"/>
      <c r="CI536" s="219"/>
      <c r="CJ536" s="219"/>
      <c r="CK536" s="219"/>
      <c r="CL536" s="219"/>
      <c r="CM536" s="219"/>
    </row>
    <row r="537" spans="81:91" ht="12.75">
      <c r="CC537" s="364"/>
      <c r="CD537" s="219"/>
      <c r="CE537" s="219"/>
      <c r="CF537" s="219"/>
      <c r="CG537" s="219"/>
      <c r="CH537" s="219"/>
      <c r="CI537" s="219"/>
      <c r="CJ537" s="219"/>
      <c r="CK537" s="219"/>
      <c r="CL537" s="219"/>
      <c r="CM537" s="219"/>
    </row>
    <row r="538" spans="81:91" ht="12.75">
      <c r="CC538" s="364"/>
      <c r="CD538" s="219"/>
      <c r="CE538" s="219"/>
      <c r="CF538" s="219"/>
      <c r="CG538" s="219"/>
      <c r="CH538" s="219"/>
      <c r="CI538" s="219"/>
      <c r="CJ538" s="219"/>
      <c r="CK538" s="219"/>
      <c r="CL538" s="219"/>
      <c r="CM538" s="219"/>
    </row>
    <row r="539" spans="81:91" ht="12.75">
      <c r="CC539" s="364"/>
      <c r="CD539" s="219"/>
      <c r="CE539" s="219"/>
      <c r="CF539" s="219"/>
      <c r="CG539" s="219"/>
      <c r="CH539" s="219"/>
      <c r="CI539" s="219"/>
      <c r="CJ539" s="219"/>
      <c r="CK539" s="219"/>
      <c r="CL539" s="219"/>
      <c r="CM539" s="219"/>
    </row>
    <row r="540" spans="81:91" ht="12.75">
      <c r="CC540" s="364"/>
      <c r="CD540" s="219"/>
      <c r="CE540" s="219"/>
      <c r="CF540" s="219"/>
      <c r="CG540" s="219"/>
      <c r="CH540" s="219"/>
      <c r="CI540" s="219"/>
      <c r="CJ540" s="219"/>
      <c r="CK540" s="219"/>
      <c r="CL540" s="219"/>
      <c r="CM540" s="219"/>
    </row>
    <row r="541" spans="81:91" ht="12.75">
      <c r="CC541" s="364"/>
      <c r="CD541" s="219"/>
      <c r="CE541" s="219"/>
      <c r="CF541" s="219"/>
      <c r="CG541" s="219"/>
      <c r="CH541" s="219"/>
      <c r="CI541" s="219"/>
      <c r="CJ541" s="219"/>
      <c r="CK541" s="219"/>
      <c r="CL541" s="219"/>
      <c r="CM541" s="219"/>
    </row>
    <row r="542" spans="81:91" ht="12.75">
      <c r="CC542" s="364"/>
      <c r="CD542" s="219"/>
      <c r="CE542" s="219"/>
      <c r="CF542" s="219"/>
      <c r="CG542" s="219"/>
      <c r="CH542" s="219"/>
      <c r="CI542" s="219"/>
      <c r="CJ542" s="219"/>
      <c r="CK542" s="219"/>
      <c r="CL542" s="219"/>
      <c r="CM542" s="219"/>
    </row>
    <row r="543" spans="81:91" ht="12.75">
      <c r="CC543" s="364"/>
      <c r="CD543" s="219"/>
      <c r="CE543" s="219"/>
      <c r="CF543" s="219"/>
      <c r="CG543" s="219"/>
      <c r="CH543" s="219"/>
      <c r="CI543" s="219"/>
      <c r="CJ543" s="219"/>
      <c r="CK543" s="219"/>
      <c r="CL543" s="219"/>
      <c r="CM543" s="219"/>
    </row>
    <row r="544" spans="81:91" ht="12.75">
      <c r="CC544" s="364"/>
      <c r="CD544" s="219"/>
      <c r="CE544" s="219"/>
      <c r="CF544" s="219"/>
      <c r="CG544" s="219"/>
      <c r="CH544" s="219"/>
      <c r="CI544" s="219"/>
      <c r="CJ544" s="219"/>
      <c r="CK544" s="219"/>
      <c r="CL544" s="219"/>
      <c r="CM544" s="219"/>
    </row>
    <row r="545" spans="81:91" ht="12.75">
      <c r="CC545" s="364"/>
      <c r="CD545" s="219"/>
      <c r="CE545" s="219"/>
      <c r="CF545" s="219"/>
      <c r="CG545" s="219"/>
      <c r="CH545" s="219"/>
      <c r="CI545" s="219"/>
      <c r="CJ545" s="219"/>
      <c r="CK545" s="219"/>
      <c r="CL545" s="219"/>
      <c r="CM545" s="219"/>
    </row>
    <row r="546" spans="81:91" ht="12.75">
      <c r="CC546" s="364"/>
      <c r="CD546" s="219"/>
      <c r="CE546" s="219"/>
      <c r="CF546" s="219"/>
      <c r="CG546" s="219"/>
      <c r="CH546" s="219"/>
      <c r="CI546" s="219"/>
      <c r="CJ546" s="219"/>
      <c r="CK546" s="219"/>
      <c r="CL546" s="219"/>
      <c r="CM546" s="219"/>
    </row>
    <row r="547" spans="81:91" ht="12.75">
      <c r="CC547" s="364"/>
      <c r="CD547" s="219"/>
      <c r="CE547" s="219"/>
      <c r="CF547" s="219"/>
      <c r="CG547" s="219"/>
      <c r="CH547" s="219"/>
      <c r="CI547" s="219"/>
      <c r="CJ547" s="219"/>
      <c r="CK547" s="219"/>
      <c r="CL547" s="219"/>
      <c r="CM547" s="219"/>
    </row>
    <row r="548" spans="81:91" ht="12.75">
      <c r="CC548" s="364"/>
      <c r="CD548" s="219"/>
      <c r="CE548" s="219"/>
      <c r="CF548" s="219"/>
      <c r="CG548" s="219"/>
      <c r="CH548" s="219"/>
      <c r="CI548" s="219"/>
      <c r="CJ548" s="219"/>
      <c r="CK548" s="219"/>
      <c r="CL548" s="219"/>
      <c r="CM548" s="219"/>
    </row>
    <row r="549" spans="81:91" ht="12.75">
      <c r="CC549" s="364"/>
      <c r="CD549" s="219"/>
      <c r="CE549" s="219"/>
      <c r="CF549" s="219"/>
      <c r="CG549" s="219"/>
      <c r="CH549" s="219"/>
      <c r="CI549" s="219"/>
      <c r="CJ549" s="219"/>
      <c r="CK549" s="219"/>
      <c r="CL549" s="219"/>
      <c r="CM549" s="219"/>
    </row>
    <row r="550" spans="81:91" ht="12.75">
      <c r="CC550" s="364"/>
      <c r="CD550" s="219"/>
      <c r="CE550" s="219"/>
      <c r="CF550" s="219"/>
      <c r="CG550" s="219"/>
      <c r="CH550" s="219"/>
      <c r="CI550" s="219"/>
      <c r="CJ550" s="219"/>
      <c r="CK550" s="219"/>
      <c r="CL550" s="219"/>
      <c r="CM550" s="219"/>
    </row>
    <row r="551" spans="81:91" ht="12.75">
      <c r="CC551" s="364"/>
      <c r="CD551" s="219"/>
      <c r="CE551" s="219"/>
      <c r="CF551" s="219"/>
      <c r="CG551" s="219"/>
      <c r="CH551" s="219"/>
      <c r="CI551" s="219"/>
      <c r="CJ551" s="219"/>
      <c r="CK551" s="219"/>
      <c r="CL551" s="219"/>
      <c r="CM551" s="219"/>
    </row>
    <row r="552" spans="81:91" ht="12.75">
      <c r="CC552" s="364"/>
      <c r="CD552" s="219"/>
      <c r="CE552" s="219"/>
      <c r="CF552" s="219"/>
      <c r="CG552" s="219"/>
      <c r="CH552" s="219"/>
      <c r="CI552" s="219"/>
      <c r="CJ552" s="219"/>
      <c r="CK552" s="219"/>
      <c r="CL552" s="219"/>
      <c r="CM552" s="219"/>
    </row>
    <row r="553" spans="81:91" ht="12.75">
      <c r="CC553" s="364"/>
      <c r="CD553" s="219"/>
      <c r="CE553" s="219"/>
      <c r="CF553" s="219"/>
      <c r="CG553" s="219"/>
      <c r="CH553" s="219"/>
      <c r="CI553" s="219"/>
      <c r="CJ553" s="219"/>
      <c r="CK553" s="219"/>
      <c r="CL553" s="219"/>
      <c r="CM553" s="219"/>
    </row>
    <row r="554" spans="81:91" ht="12.75">
      <c r="CC554" s="364"/>
      <c r="CD554" s="219"/>
      <c r="CE554" s="219"/>
      <c r="CF554" s="219"/>
      <c r="CG554" s="219"/>
      <c r="CH554" s="219"/>
      <c r="CI554" s="219"/>
      <c r="CJ554" s="219"/>
      <c r="CK554" s="219"/>
      <c r="CL554" s="219"/>
      <c r="CM554" s="219"/>
    </row>
    <row r="555" spans="81:91" ht="12.75">
      <c r="CC555" s="364"/>
      <c r="CD555" s="219"/>
      <c r="CE555" s="219"/>
      <c r="CF555" s="219"/>
      <c r="CG555" s="219"/>
      <c r="CH555" s="219"/>
      <c r="CI555" s="219"/>
      <c r="CJ555" s="219"/>
      <c r="CK555" s="219"/>
      <c r="CL555" s="219"/>
      <c r="CM555" s="219"/>
    </row>
    <row r="556" spans="81:91" ht="12.75">
      <c r="CC556" s="364"/>
      <c r="CD556" s="219"/>
      <c r="CE556" s="219"/>
      <c r="CF556" s="219"/>
      <c r="CG556" s="219"/>
      <c r="CH556" s="219"/>
      <c r="CI556" s="219"/>
      <c r="CJ556" s="219"/>
      <c r="CK556" s="219"/>
      <c r="CL556" s="219"/>
      <c r="CM556" s="219"/>
    </row>
    <row r="557" spans="81:91" ht="12.75">
      <c r="CC557" s="364"/>
      <c r="CD557" s="219"/>
      <c r="CE557" s="219"/>
      <c r="CF557" s="219"/>
      <c r="CG557" s="219"/>
      <c r="CH557" s="219"/>
      <c r="CI557" s="219"/>
      <c r="CJ557" s="219"/>
      <c r="CK557" s="219"/>
      <c r="CL557" s="219"/>
      <c r="CM557" s="219"/>
    </row>
    <row r="558" spans="81:91" ht="12.75">
      <c r="CC558" s="364"/>
      <c r="CD558" s="219"/>
      <c r="CE558" s="219"/>
      <c r="CF558" s="219"/>
      <c r="CG558" s="219"/>
      <c r="CH558" s="219"/>
      <c r="CI558" s="219"/>
      <c r="CJ558" s="219"/>
      <c r="CK558" s="219"/>
      <c r="CL558" s="219"/>
      <c r="CM558" s="219"/>
    </row>
    <row r="559" spans="81:91" ht="12.75">
      <c r="CC559" s="364"/>
      <c r="CD559" s="219"/>
      <c r="CE559" s="219"/>
      <c r="CF559" s="219"/>
      <c r="CG559" s="219"/>
      <c r="CH559" s="219"/>
      <c r="CI559" s="219"/>
      <c r="CJ559" s="219"/>
      <c r="CK559" s="219"/>
      <c r="CL559" s="219"/>
      <c r="CM559" s="219"/>
    </row>
    <row r="560" spans="81:91" ht="12.75">
      <c r="CC560" s="364"/>
      <c r="CD560" s="219"/>
      <c r="CE560" s="219"/>
      <c r="CF560" s="219"/>
      <c r="CG560" s="219"/>
      <c r="CH560" s="219"/>
      <c r="CI560" s="219"/>
      <c r="CJ560" s="219"/>
      <c r="CK560" s="219"/>
      <c r="CL560" s="219"/>
      <c r="CM560" s="219"/>
    </row>
    <row r="561" spans="81:91" ht="12.75">
      <c r="CC561" s="364"/>
      <c r="CD561" s="219"/>
      <c r="CE561" s="219"/>
      <c r="CF561" s="219"/>
      <c r="CG561" s="219"/>
      <c r="CH561" s="219"/>
      <c r="CI561" s="219"/>
      <c r="CJ561" s="219"/>
      <c r="CK561" s="219"/>
      <c r="CL561" s="219"/>
      <c r="CM561" s="219"/>
    </row>
    <row r="562" spans="81:91" ht="12.75">
      <c r="CC562" s="364"/>
      <c r="CD562" s="219"/>
      <c r="CE562" s="219"/>
      <c r="CF562" s="219"/>
      <c r="CG562" s="219"/>
      <c r="CH562" s="219"/>
      <c r="CI562" s="219"/>
      <c r="CJ562" s="219"/>
      <c r="CK562" s="219"/>
      <c r="CL562" s="219"/>
      <c r="CM562" s="219"/>
    </row>
    <row r="563" spans="81:91" ht="12.75">
      <c r="CC563" s="364"/>
      <c r="CD563" s="219"/>
      <c r="CE563" s="219"/>
      <c r="CF563" s="219"/>
      <c r="CG563" s="219"/>
      <c r="CH563" s="219"/>
      <c r="CI563" s="219"/>
      <c r="CJ563" s="219"/>
      <c r="CK563" s="219"/>
      <c r="CL563" s="219"/>
      <c r="CM563" s="219"/>
    </row>
    <row r="564" spans="81:91" ht="12.75">
      <c r="CC564" s="364"/>
      <c r="CD564" s="219"/>
      <c r="CE564" s="219"/>
      <c r="CF564" s="219"/>
      <c r="CG564" s="219"/>
      <c r="CH564" s="219"/>
      <c r="CI564" s="219"/>
      <c r="CJ564" s="219"/>
      <c r="CK564" s="219"/>
      <c r="CL564" s="219"/>
      <c r="CM564" s="219"/>
    </row>
    <row r="565" spans="81:91" ht="12.75">
      <c r="CC565" s="364"/>
      <c r="CD565" s="219"/>
      <c r="CE565" s="219"/>
      <c r="CF565" s="219"/>
      <c r="CG565" s="219"/>
      <c r="CH565" s="219"/>
      <c r="CI565" s="219"/>
      <c r="CJ565" s="219"/>
      <c r="CK565" s="219"/>
      <c r="CL565" s="219"/>
      <c r="CM565" s="219"/>
    </row>
    <row r="566" spans="81:91" ht="12.75">
      <c r="CC566" s="364"/>
      <c r="CD566" s="219"/>
      <c r="CE566" s="219"/>
      <c r="CF566" s="219"/>
      <c r="CG566" s="219"/>
      <c r="CH566" s="219"/>
      <c r="CI566" s="219"/>
      <c r="CJ566" s="219"/>
      <c r="CK566" s="219"/>
      <c r="CL566" s="219"/>
      <c r="CM566" s="219"/>
    </row>
    <row r="567" spans="81:91" ht="12.75">
      <c r="CC567" s="364"/>
      <c r="CD567" s="219"/>
      <c r="CE567" s="219"/>
      <c r="CF567" s="219"/>
      <c r="CG567" s="219"/>
      <c r="CH567" s="219"/>
      <c r="CI567" s="219"/>
      <c r="CJ567" s="219"/>
      <c r="CK567" s="219"/>
      <c r="CL567" s="219"/>
      <c r="CM567" s="219"/>
    </row>
    <row r="568" spans="81:91" ht="12.75">
      <c r="CC568" s="364"/>
      <c r="CD568" s="219"/>
      <c r="CE568" s="219"/>
      <c r="CF568" s="219"/>
      <c r="CG568" s="219"/>
      <c r="CH568" s="219"/>
      <c r="CI568" s="219"/>
      <c r="CJ568" s="219"/>
      <c r="CK568" s="219"/>
      <c r="CL568" s="219"/>
      <c r="CM568" s="219"/>
    </row>
    <row r="569" spans="81:91" ht="12.75">
      <c r="CC569" s="364"/>
      <c r="CD569" s="219"/>
      <c r="CE569" s="219"/>
      <c r="CF569" s="219"/>
      <c r="CG569" s="219"/>
      <c r="CH569" s="219"/>
      <c r="CI569" s="219"/>
      <c r="CJ569" s="219"/>
      <c r="CK569" s="219"/>
      <c r="CL569" s="219"/>
      <c r="CM569" s="219"/>
    </row>
    <row r="570" spans="81:91" ht="12.75">
      <c r="CC570" s="364"/>
      <c r="CD570" s="219"/>
      <c r="CE570" s="219"/>
      <c r="CF570" s="219"/>
      <c r="CG570" s="219"/>
      <c r="CH570" s="219"/>
      <c r="CI570" s="219"/>
      <c r="CJ570" s="219"/>
      <c r="CK570" s="219"/>
      <c r="CL570" s="219"/>
      <c r="CM570" s="219"/>
    </row>
    <row r="571" spans="81:91" ht="12.75">
      <c r="CC571" s="364"/>
      <c r="CD571" s="219"/>
      <c r="CE571" s="219"/>
      <c r="CF571" s="219"/>
      <c r="CG571" s="219"/>
      <c r="CH571" s="219"/>
      <c r="CI571" s="219"/>
      <c r="CJ571" s="219"/>
      <c r="CK571" s="219"/>
      <c r="CL571" s="219"/>
      <c r="CM571" s="219"/>
    </row>
    <row r="572" spans="81:91" ht="12.75">
      <c r="CC572" s="364"/>
      <c r="CD572" s="219"/>
      <c r="CE572" s="219"/>
      <c r="CF572" s="219"/>
      <c r="CG572" s="219"/>
      <c r="CH572" s="219"/>
      <c r="CI572" s="219"/>
      <c r="CJ572" s="219"/>
      <c r="CK572" s="219"/>
      <c r="CL572" s="219"/>
      <c r="CM572" s="219"/>
    </row>
    <row r="573" spans="81:91" ht="12.75">
      <c r="CC573" s="364"/>
      <c r="CD573" s="219"/>
      <c r="CE573" s="219"/>
      <c r="CF573" s="219"/>
      <c r="CG573" s="219"/>
      <c r="CH573" s="219"/>
      <c r="CI573" s="219"/>
      <c r="CJ573" s="219"/>
      <c r="CK573" s="219"/>
      <c r="CL573" s="219"/>
      <c r="CM573" s="219"/>
    </row>
    <row r="574" spans="81:91" ht="12.75">
      <c r="CC574" s="364"/>
      <c r="CD574" s="219"/>
      <c r="CE574" s="219"/>
      <c r="CF574" s="219"/>
      <c r="CG574" s="219"/>
      <c r="CH574" s="219"/>
      <c r="CI574" s="219"/>
      <c r="CJ574" s="219"/>
      <c r="CK574" s="219"/>
      <c r="CL574" s="219"/>
      <c r="CM574" s="219"/>
    </row>
    <row r="575" spans="81:91" ht="12.75">
      <c r="CC575" s="364"/>
      <c r="CD575" s="219"/>
      <c r="CE575" s="219"/>
      <c r="CF575" s="219"/>
      <c r="CG575" s="219"/>
      <c r="CH575" s="219"/>
      <c r="CI575" s="219"/>
      <c r="CJ575" s="219"/>
      <c r="CK575" s="219"/>
      <c r="CL575" s="219"/>
      <c r="CM575" s="219"/>
    </row>
    <row r="576" spans="81:91" ht="12.75">
      <c r="CC576" s="364"/>
      <c r="CD576" s="219"/>
      <c r="CE576" s="219"/>
      <c r="CF576" s="219"/>
      <c r="CG576" s="219"/>
      <c r="CH576" s="219"/>
      <c r="CI576" s="219"/>
      <c r="CJ576" s="219"/>
      <c r="CK576" s="219"/>
      <c r="CL576" s="219"/>
      <c r="CM576" s="219"/>
    </row>
    <row r="577" spans="81:91" ht="12.75">
      <c r="CC577" s="364"/>
      <c r="CD577" s="219"/>
      <c r="CE577" s="219"/>
      <c r="CF577" s="219"/>
      <c r="CG577" s="219"/>
      <c r="CH577" s="219"/>
      <c r="CI577" s="219"/>
      <c r="CJ577" s="219"/>
      <c r="CK577" s="219"/>
      <c r="CL577" s="219"/>
      <c r="CM577" s="219"/>
    </row>
    <row r="578" spans="81:91" ht="12.75">
      <c r="CC578" s="364"/>
      <c r="CD578" s="219"/>
      <c r="CE578" s="219"/>
      <c r="CF578" s="219"/>
      <c r="CG578" s="219"/>
      <c r="CH578" s="219"/>
      <c r="CI578" s="219"/>
      <c r="CJ578" s="219"/>
      <c r="CK578" s="219"/>
      <c r="CL578" s="219"/>
      <c r="CM578" s="219"/>
    </row>
    <row r="579" spans="81:91" ht="12.75">
      <c r="CC579" s="364"/>
      <c r="CD579" s="219"/>
      <c r="CE579" s="219"/>
      <c r="CF579" s="219"/>
      <c r="CG579" s="219"/>
      <c r="CH579" s="219"/>
      <c r="CI579" s="219"/>
      <c r="CJ579" s="219"/>
      <c r="CK579" s="219"/>
      <c r="CL579" s="219"/>
      <c r="CM579" s="219"/>
    </row>
    <row r="580" spans="81:91" ht="12.75">
      <c r="CC580" s="364"/>
      <c r="CD580" s="219"/>
      <c r="CE580" s="219"/>
      <c r="CF580" s="219"/>
      <c r="CG580" s="219"/>
      <c r="CH580" s="219"/>
      <c r="CI580" s="219"/>
      <c r="CJ580" s="219"/>
      <c r="CK580" s="219"/>
      <c r="CL580" s="219"/>
      <c r="CM580" s="219"/>
    </row>
    <row r="581" spans="81:91" ht="12.75">
      <c r="CC581" s="364"/>
      <c r="CD581" s="219"/>
      <c r="CE581" s="219"/>
      <c r="CF581" s="219"/>
      <c r="CG581" s="219"/>
      <c r="CH581" s="219"/>
      <c r="CI581" s="219"/>
      <c r="CJ581" s="219"/>
      <c r="CK581" s="219"/>
      <c r="CL581" s="219"/>
      <c r="CM581" s="219"/>
    </row>
    <row r="582" spans="81:91" ht="12.75">
      <c r="CC582" s="364"/>
      <c r="CD582" s="219"/>
      <c r="CE582" s="219"/>
      <c r="CF582" s="219"/>
      <c r="CG582" s="219"/>
      <c r="CH582" s="219"/>
      <c r="CI582" s="219"/>
      <c r="CJ582" s="219"/>
      <c r="CK582" s="219"/>
      <c r="CL582" s="219"/>
      <c r="CM582" s="219"/>
    </row>
    <row r="583" spans="81:91" ht="12.75">
      <c r="CC583" s="364"/>
      <c r="CD583" s="219"/>
      <c r="CE583" s="219"/>
      <c r="CF583" s="219"/>
      <c r="CG583" s="219"/>
      <c r="CH583" s="219"/>
      <c r="CI583" s="219"/>
      <c r="CJ583" s="219"/>
      <c r="CK583" s="219"/>
      <c r="CL583" s="219"/>
      <c r="CM583" s="219"/>
    </row>
    <row r="584" spans="81:91" ht="12.75">
      <c r="CC584" s="364"/>
      <c r="CD584" s="219"/>
      <c r="CE584" s="219"/>
      <c r="CF584" s="219"/>
      <c r="CG584" s="219"/>
      <c r="CH584" s="219"/>
      <c r="CI584" s="219"/>
      <c r="CJ584" s="219"/>
      <c r="CK584" s="219"/>
      <c r="CL584" s="219"/>
      <c r="CM584" s="219"/>
    </row>
    <row r="585" spans="81:91" ht="12.75">
      <c r="CC585" s="364"/>
      <c r="CD585" s="219"/>
      <c r="CE585" s="219"/>
      <c r="CF585" s="219"/>
      <c r="CG585" s="219"/>
      <c r="CH585" s="219"/>
      <c r="CI585" s="219"/>
      <c r="CJ585" s="219"/>
      <c r="CK585" s="219"/>
      <c r="CL585" s="219"/>
      <c r="CM585" s="219"/>
    </row>
    <row r="586" spans="81:91" ht="12.75">
      <c r="CC586" s="364"/>
      <c r="CD586" s="219"/>
      <c r="CE586" s="219"/>
      <c r="CF586" s="219"/>
      <c r="CG586" s="219"/>
      <c r="CH586" s="219"/>
      <c r="CI586" s="219"/>
      <c r="CJ586" s="219"/>
      <c r="CK586" s="219"/>
      <c r="CL586" s="219"/>
      <c r="CM586" s="219"/>
    </row>
    <row r="587" spans="81:91" ht="12.75">
      <c r="CC587" s="364"/>
      <c r="CD587" s="219"/>
      <c r="CE587" s="219"/>
      <c r="CF587" s="219"/>
      <c r="CG587" s="219"/>
      <c r="CH587" s="219"/>
      <c r="CI587" s="219"/>
      <c r="CJ587" s="219"/>
      <c r="CK587" s="219"/>
      <c r="CL587" s="219"/>
      <c r="CM587" s="219"/>
    </row>
    <row r="588" spans="81:91" ht="12.75">
      <c r="CC588" s="364"/>
      <c r="CD588" s="219"/>
      <c r="CE588" s="219"/>
      <c r="CF588" s="219"/>
      <c r="CG588" s="219"/>
      <c r="CH588" s="219"/>
      <c r="CI588" s="219"/>
      <c r="CJ588" s="219"/>
      <c r="CK588" s="219"/>
      <c r="CL588" s="219"/>
      <c r="CM588" s="219"/>
    </row>
    <row r="589" spans="81:91" ht="12.75">
      <c r="CC589" s="364"/>
      <c r="CD589" s="219"/>
      <c r="CE589" s="219"/>
      <c r="CF589" s="219"/>
      <c r="CG589" s="219"/>
      <c r="CH589" s="219"/>
      <c r="CI589" s="219"/>
      <c r="CJ589" s="219"/>
      <c r="CK589" s="219"/>
      <c r="CL589" s="219"/>
      <c r="CM589" s="219"/>
    </row>
    <row r="590" spans="81:91" ht="12.75">
      <c r="CC590" s="364"/>
      <c r="CD590" s="219"/>
      <c r="CE590" s="219"/>
      <c r="CF590" s="219"/>
      <c r="CG590" s="219"/>
      <c r="CH590" s="219"/>
      <c r="CI590" s="219"/>
      <c r="CJ590" s="219"/>
      <c r="CK590" s="219"/>
      <c r="CL590" s="219"/>
      <c r="CM590" s="219"/>
    </row>
    <row r="591" spans="81:91" ht="12.75">
      <c r="CC591" s="364"/>
      <c r="CD591" s="219"/>
      <c r="CE591" s="219"/>
      <c r="CF591" s="219"/>
      <c r="CG591" s="219"/>
      <c r="CH591" s="219"/>
      <c r="CI591" s="219"/>
      <c r="CJ591" s="219"/>
      <c r="CK591" s="219"/>
      <c r="CL591" s="219"/>
      <c r="CM591" s="219"/>
    </row>
    <row r="592" spans="81:91" ht="12.75">
      <c r="CC592" s="364"/>
      <c r="CD592" s="219"/>
      <c r="CE592" s="219"/>
      <c r="CF592" s="219"/>
      <c r="CG592" s="219"/>
      <c r="CH592" s="219"/>
      <c r="CI592" s="219"/>
      <c r="CJ592" s="219"/>
      <c r="CK592" s="219"/>
      <c r="CL592" s="219"/>
      <c r="CM592" s="219"/>
    </row>
    <row r="593" spans="81:91" ht="12.75">
      <c r="CC593" s="364"/>
      <c r="CD593" s="219"/>
      <c r="CE593" s="219"/>
      <c r="CF593" s="219"/>
      <c r="CG593" s="219"/>
      <c r="CH593" s="219"/>
      <c r="CI593" s="219"/>
      <c r="CJ593" s="219"/>
      <c r="CK593" s="219"/>
      <c r="CL593" s="219"/>
      <c r="CM593" s="219"/>
    </row>
    <row r="594" spans="81:91" ht="12.75">
      <c r="CC594" s="364"/>
      <c r="CD594" s="219"/>
      <c r="CE594" s="219"/>
      <c r="CF594" s="219"/>
      <c r="CG594" s="219"/>
      <c r="CH594" s="219"/>
      <c r="CI594" s="219"/>
      <c r="CJ594" s="219"/>
      <c r="CK594" s="219"/>
      <c r="CL594" s="219"/>
      <c r="CM594" s="219"/>
    </row>
    <row r="595" spans="81:91" ht="12.75">
      <c r="CC595" s="364"/>
      <c r="CD595" s="219"/>
      <c r="CE595" s="219"/>
      <c r="CF595" s="219"/>
      <c r="CG595" s="219"/>
      <c r="CH595" s="219"/>
      <c r="CI595" s="219"/>
      <c r="CJ595" s="219"/>
      <c r="CK595" s="219"/>
      <c r="CL595" s="219"/>
      <c r="CM595" s="219"/>
    </row>
    <row r="596" spans="81:91" ht="12.75">
      <c r="CC596" s="364"/>
      <c r="CD596" s="219"/>
      <c r="CE596" s="219"/>
      <c r="CF596" s="219"/>
      <c r="CG596" s="219"/>
      <c r="CH596" s="219"/>
      <c r="CI596" s="219"/>
      <c r="CJ596" s="219"/>
      <c r="CK596" s="219"/>
      <c r="CL596" s="219"/>
      <c r="CM596" s="219"/>
    </row>
    <row r="597" spans="81:91" ht="12.75">
      <c r="CC597" s="364"/>
      <c r="CD597" s="219"/>
      <c r="CE597" s="219"/>
      <c r="CF597" s="219"/>
      <c r="CG597" s="219"/>
      <c r="CH597" s="219"/>
      <c r="CI597" s="219"/>
      <c r="CJ597" s="219"/>
      <c r="CK597" s="219"/>
      <c r="CL597" s="219"/>
      <c r="CM597" s="219"/>
    </row>
    <row r="598" spans="81:91" ht="12.75">
      <c r="CC598" s="364"/>
      <c r="CD598" s="219"/>
      <c r="CE598" s="219"/>
      <c r="CF598" s="219"/>
      <c r="CG598" s="219"/>
      <c r="CH598" s="219"/>
      <c r="CI598" s="219"/>
      <c r="CJ598" s="219"/>
      <c r="CK598" s="219"/>
      <c r="CL598" s="219"/>
      <c r="CM598" s="219"/>
    </row>
    <row r="599" spans="81:91" ht="12.75">
      <c r="CC599" s="364"/>
      <c r="CD599" s="219"/>
      <c r="CE599" s="219"/>
      <c r="CF599" s="219"/>
      <c r="CG599" s="219"/>
      <c r="CH599" s="219"/>
      <c r="CI599" s="219"/>
      <c r="CJ599" s="219"/>
      <c r="CK599" s="219"/>
      <c r="CL599" s="219"/>
      <c r="CM599" s="219"/>
    </row>
    <row r="600" spans="81:91" ht="12.75">
      <c r="CC600" s="364"/>
      <c r="CD600" s="219"/>
      <c r="CE600" s="219"/>
      <c r="CF600" s="219"/>
      <c r="CG600" s="219"/>
      <c r="CH600" s="219"/>
      <c r="CI600" s="219"/>
      <c r="CJ600" s="219"/>
      <c r="CK600" s="219"/>
      <c r="CL600" s="219"/>
      <c r="CM600" s="219"/>
    </row>
    <row r="601" spans="81:91" ht="12.75">
      <c r="CC601" s="364"/>
      <c r="CD601" s="219"/>
      <c r="CE601" s="219"/>
      <c r="CF601" s="219"/>
      <c r="CG601" s="219"/>
      <c r="CH601" s="219"/>
      <c r="CI601" s="219"/>
      <c r="CJ601" s="219"/>
      <c r="CK601" s="219"/>
      <c r="CL601" s="219"/>
      <c r="CM601" s="219"/>
    </row>
    <row r="602" spans="81:91" ht="12.75">
      <c r="CC602" s="364"/>
      <c r="CD602" s="219"/>
      <c r="CE602" s="219"/>
      <c r="CF602" s="219"/>
      <c r="CG602" s="219"/>
      <c r="CH602" s="219"/>
      <c r="CI602" s="219"/>
      <c r="CJ602" s="219"/>
      <c r="CK602" s="219"/>
      <c r="CL602" s="219"/>
      <c r="CM602" s="219"/>
    </row>
    <row r="603" spans="81:91" ht="12.75">
      <c r="CC603" s="364"/>
      <c r="CD603" s="219"/>
      <c r="CE603" s="219"/>
      <c r="CF603" s="219"/>
      <c r="CG603" s="219"/>
      <c r="CH603" s="219"/>
      <c r="CI603" s="219"/>
      <c r="CJ603" s="219"/>
      <c r="CK603" s="219"/>
      <c r="CL603" s="219"/>
      <c r="CM603" s="219"/>
    </row>
    <row r="604" spans="81:91" ht="12.75">
      <c r="CC604" s="364"/>
      <c r="CD604" s="219"/>
      <c r="CE604" s="219"/>
      <c r="CF604" s="219"/>
      <c r="CG604" s="219"/>
      <c r="CH604" s="219"/>
      <c r="CI604" s="219"/>
      <c r="CJ604" s="219"/>
      <c r="CK604" s="219"/>
      <c r="CL604" s="219"/>
      <c r="CM604" s="219"/>
    </row>
    <row r="605" spans="81:91" ht="12.75">
      <c r="CC605" s="364"/>
      <c r="CD605" s="219"/>
      <c r="CE605" s="219"/>
      <c r="CF605" s="219"/>
      <c r="CG605" s="219"/>
      <c r="CH605" s="219"/>
      <c r="CI605" s="219"/>
      <c r="CJ605" s="219"/>
      <c r="CK605" s="219"/>
      <c r="CL605" s="219"/>
      <c r="CM605" s="219"/>
    </row>
    <row r="606" spans="81:91" ht="12.75">
      <c r="CC606" s="364"/>
      <c r="CD606" s="219"/>
      <c r="CE606" s="219"/>
      <c r="CF606" s="219"/>
      <c r="CG606" s="219"/>
      <c r="CH606" s="219"/>
      <c r="CI606" s="219"/>
      <c r="CJ606" s="219"/>
      <c r="CK606" s="219"/>
      <c r="CL606" s="219"/>
      <c r="CM606" s="219"/>
    </row>
    <row r="607" spans="81:91" ht="12.75">
      <c r="CC607" s="364"/>
      <c r="CD607" s="219"/>
      <c r="CE607" s="219"/>
      <c r="CF607" s="219"/>
      <c r="CG607" s="219"/>
      <c r="CH607" s="219"/>
      <c r="CI607" s="219"/>
      <c r="CJ607" s="219"/>
      <c r="CK607" s="219"/>
      <c r="CL607" s="219"/>
      <c r="CM607" s="219"/>
    </row>
    <row r="608" spans="81:91" ht="12.75">
      <c r="CC608" s="364"/>
      <c r="CD608" s="219"/>
      <c r="CE608" s="219"/>
      <c r="CF608" s="219"/>
      <c r="CG608" s="219"/>
      <c r="CH608" s="219"/>
      <c r="CI608" s="219"/>
      <c r="CJ608" s="219"/>
      <c r="CK608" s="219"/>
      <c r="CL608" s="219"/>
      <c r="CM608" s="219"/>
    </row>
    <row r="609" spans="81:91" ht="12.75">
      <c r="CC609" s="364"/>
      <c r="CD609" s="219"/>
      <c r="CE609" s="219"/>
      <c r="CF609" s="219"/>
      <c r="CG609" s="219"/>
      <c r="CH609" s="219"/>
      <c r="CI609" s="219"/>
      <c r="CJ609" s="219"/>
      <c r="CK609" s="219"/>
      <c r="CL609" s="219"/>
      <c r="CM609" s="219"/>
    </row>
    <row r="610" spans="81:91" ht="12.75">
      <c r="CC610" s="364"/>
      <c r="CD610" s="219"/>
      <c r="CE610" s="219"/>
      <c r="CF610" s="219"/>
      <c r="CG610" s="219"/>
      <c r="CH610" s="219"/>
      <c r="CI610" s="219"/>
      <c r="CJ610" s="219"/>
      <c r="CK610" s="219"/>
      <c r="CL610" s="219"/>
      <c r="CM610" s="219"/>
    </row>
    <row r="611" spans="81:91" ht="12.75">
      <c r="CC611" s="364"/>
      <c r="CD611" s="219"/>
      <c r="CE611" s="219"/>
      <c r="CF611" s="219"/>
      <c r="CG611" s="219"/>
      <c r="CH611" s="219"/>
      <c r="CI611" s="219"/>
      <c r="CJ611" s="219"/>
      <c r="CK611" s="219"/>
      <c r="CL611" s="219"/>
      <c r="CM611" s="219"/>
    </row>
    <row r="612" spans="81:91" ht="12.75">
      <c r="CC612" s="364"/>
      <c r="CD612" s="219"/>
      <c r="CE612" s="219"/>
      <c r="CF612" s="219"/>
      <c r="CG612" s="219"/>
      <c r="CH612" s="219"/>
      <c r="CI612" s="219"/>
      <c r="CJ612" s="219"/>
      <c r="CK612" s="219"/>
      <c r="CL612" s="219"/>
      <c r="CM612" s="219"/>
    </row>
    <row r="613" spans="81:91" ht="12.75">
      <c r="CC613" s="364"/>
      <c r="CD613" s="219"/>
      <c r="CE613" s="219"/>
      <c r="CF613" s="219"/>
      <c r="CG613" s="219"/>
      <c r="CH613" s="219"/>
      <c r="CI613" s="219"/>
      <c r="CJ613" s="219"/>
      <c r="CK613" s="219"/>
      <c r="CL613" s="219"/>
      <c r="CM613" s="219"/>
    </row>
    <row r="614" spans="81:91" ht="12.75">
      <c r="CC614" s="364"/>
      <c r="CD614" s="219"/>
      <c r="CE614" s="219"/>
      <c r="CF614" s="219"/>
      <c r="CG614" s="219"/>
      <c r="CH614" s="219"/>
      <c r="CI614" s="219"/>
      <c r="CJ614" s="219"/>
      <c r="CK614" s="219"/>
      <c r="CL614" s="219"/>
      <c r="CM614" s="219"/>
    </row>
    <row r="615" spans="81:91" ht="12.75">
      <c r="CC615" s="364"/>
      <c r="CD615" s="219"/>
      <c r="CE615" s="219"/>
      <c r="CF615" s="219"/>
      <c r="CG615" s="219"/>
      <c r="CH615" s="219"/>
      <c r="CI615" s="219"/>
      <c r="CJ615" s="219"/>
      <c r="CK615" s="219"/>
      <c r="CL615" s="219"/>
      <c r="CM615" s="219"/>
    </row>
    <row r="616" spans="81:91" ht="12.75">
      <c r="CC616" s="364"/>
      <c r="CD616" s="219"/>
      <c r="CE616" s="219"/>
      <c r="CF616" s="219"/>
      <c r="CG616" s="219"/>
      <c r="CH616" s="219"/>
      <c r="CI616" s="219"/>
      <c r="CJ616" s="219"/>
      <c r="CK616" s="219"/>
      <c r="CL616" s="219"/>
      <c r="CM616" s="219"/>
    </row>
    <row r="617" spans="81:91" ht="12.75">
      <c r="CC617" s="364"/>
      <c r="CD617" s="219"/>
      <c r="CE617" s="219"/>
      <c r="CF617" s="219"/>
      <c r="CG617" s="219"/>
      <c r="CH617" s="219"/>
      <c r="CI617" s="219"/>
      <c r="CJ617" s="219"/>
      <c r="CK617" s="219"/>
      <c r="CL617" s="219"/>
      <c r="CM617" s="219"/>
    </row>
    <row r="618" spans="81:91" ht="12.75">
      <c r="CC618" s="364"/>
      <c r="CD618" s="219"/>
      <c r="CE618" s="219"/>
      <c r="CF618" s="219"/>
      <c r="CG618" s="219"/>
      <c r="CH618" s="219"/>
      <c r="CI618" s="219"/>
      <c r="CJ618" s="219"/>
      <c r="CK618" s="219"/>
      <c r="CL618" s="219"/>
      <c r="CM618" s="219"/>
    </row>
    <row r="619" spans="81:91" ht="12.75">
      <c r="CC619" s="364"/>
      <c r="CD619" s="219"/>
      <c r="CE619" s="219"/>
      <c r="CF619" s="219"/>
      <c r="CG619" s="219"/>
      <c r="CH619" s="219"/>
      <c r="CI619" s="219"/>
      <c r="CJ619" s="219"/>
      <c r="CK619" s="219"/>
      <c r="CL619" s="219"/>
      <c r="CM619" s="219"/>
    </row>
    <row r="620" spans="81:91" ht="12.75">
      <c r="CC620" s="364"/>
      <c r="CD620" s="219"/>
      <c r="CE620" s="219"/>
      <c r="CF620" s="219"/>
      <c r="CG620" s="219"/>
      <c r="CH620" s="219"/>
      <c r="CI620" s="219"/>
      <c r="CJ620" s="219"/>
      <c r="CK620" s="219"/>
      <c r="CL620" s="219"/>
      <c r="CM620" s="219"/>
    </row>
    <row r="621" spans="81:91" ht="12.75">
      <c r="CC621" s="364"/>
      <c r="CD621" s="219"/>
      <c r="CE621" s="219"/>
      <c r="CF621" s="219"/>
      <c r="CG621" s="219"/>
      <c r="CH621" s="219"/>
      <c r="CI621" s="219"/>
      <c r="CJ621" s="219"/>
      <c r="CK621" s="219"/>
      <c r="CL621" s="219"/>
      <c r="CM621" s="219"/>
    </row>
    <row r="622" spans="81:91" ht="12.75">
      <c r="CC622" s="364"/>
      <c r="CD622" s="219"/>
      <c r="CE622" s="219"/>
      <c r="CF622" s="219"/>
      <c r="CG622" s="219"/>
      <c r="CH622" s="219"/>
      <c r="CI622" s="219"/>
      <c r="CJ622" s="219"/>
      <c r="CK622" s="219"/>
      <c r="CL622" s="219"/>
      <c r="CM622" s="219"/>
    </row>
    <row r="623" spans="81:91" ht="12.75">
      <c r="CC623" s="364"/>
      <c r="CD623" s="219"/>
      <c r="CE623" s="219"/>
      <c r="CF623" s="219"/>
      <c r="CG623" s="219"/>
      <c r="CH623" s="219"/>
      <c r="CI623" s="219"/>
      <c r="CJ623" s="219"/>
      <c r="CK623" s="219"/>
      <c r="CL623" s="219"/>
      <c r="CM623" s="219"/>
    </row>
    <row r="624" spans="81:91" ht="12.75">
      <c r="CC624" s="364"/>
      <c r="CD624" s="219"/>
      <c r="CE624" s="219"/>
      <c r="CF624" s="219"/>
      <c r="CG624" s="219"/>
      <c r="CH624" s="219"/>
      <c r="CI624" s="219"/>
      <c r="CJ624" s="219"/>
      <c r="CK624" s="219"/>
      <c r="CL624" s="219"/>
      <c r="CM624" s="219"/>
    </row>
    <row r="625" spans="81:91" ht="12.75">
      <c r="CC625" s="364"/>
      <c r="CD625" s="219"/>
      <c r="CE625" s="219"/>
      <c r="CF625" s="219"/>
      <c r="CG625" s="219"/>
      <c r="CH625" s="219"/>
      <c r="CI625" s="219"/>
      <c r="CJ625" s="219"/>
      <c r="CK625" s="219"/>
      <c r="CL625" s="219"/>
      <c r="CM625" s="219"/>
    </row>
    <row r="626" spans="81:91" ht="12.75">
      <c r="CC626" s="364"/>
      <c r="CD626" s="219"/>
      <c r="CE626" s="219"/>
      <c r="CF626" s="219"/>
      <c r="CG626" s="219"/>
      <c r="CH626" s="219"/>
      <c r="CI626" s="219"/>
      <c r="CJ626" s="219"/>
      <c r="CK626" s="219"/>
      <c r="CL626" s="219"/>
      <c r="CM626" s="219"/>
    </row>
    <row r="627" spans="81:91" ht="12.75">
      <c r="CC627" s="364"/>
      <c r="CD627" s="219"/>
      <c r="CE627" s="219"/>
      <c r="CF627" s="219"/>
      <c r="CG627" s="219"/>
      <c r="CH627" s="219"/>
      <c r="CI627" s="219"/>
      <c r="CJ627" s="219"/>
      <c r="CK627" s="219"/>
      <c r="CL627" s="219"/>
      <c r="CM627" s="219"/>
    </row>
    <row r="628" spans="81:91" ht="12.75">
      <c r="CC628" s="364"/>
      <c r="CD628" s="219"/>
      <c r="CE628" s="219"/>
      <c r="CF628" s="219"/>
      <c r="CG628" s="219"/>
      <c r="CH628" s="219"/>
      <c r="CI628" s="219"/>
      <c r="CJ628" s="219"/>
      <c r="CK628" s="219"/>
      <c r="CL628" s="219"/>
      <c r="CM628" s="219"/>
    </row>
    <row r="629" spans="81:91" ht="12.75">
      <c r="CC629" s="364"/>
      <c r="CD629" s="219"/>
      <c r="CE629" s="219"/>
      <c r="CF629" s="219"/>
      <c r="CG629" s="219"/>
      <c r="CH629" s="219"/>
      <c r="CI629" s="219"/>
      <c r="CJ629" s="219"/>
      <c r="CK629" s="219"/>
      <c r="CL629" s="219"/>
      <c r="CM629" s="219"/>
    </row>
    <row r="630" spans="81:91" ht="12.75">
      <c r="CC630" s="364"/>
      <c r="CD630" s="219"/>
      <c r="CE630" s="219"/>
      <c r="CF630" s="219"/>
      <c r="CG630" s="219"/>
      <c r="CH630" s="219"/>
      <c r="CI630" s="219"/>
      <c r="CJ630" s="219"/>
      <c r="CK630" s="219"/>
      <c r="CL630" s="219"/>
      <c r="CM630" s="219"/>
    </row>
    <row r="631" spans="81:91" ht="12.75">
      <c r="CC631" s="364"/>
      <c r="CD631" s="219"/>
      <c r="CE631" s="219"/>
      <c r="CF631" s="219"/>
      <c r="CG631" s="219"/>
      <c r="CH631" s="219"/>
      <c r="CI631" s="219"/>
      <c r="CJ631" s="219"/>
      <c r="CK631" s="219"/>
      <c r="CL631" s="219"/>
      <c r="CM631" s="219"/>
    </row>
    <row r="632" spans="81:91" ht="12.75">
      <c r="CC632" s="364"/>
      <c r="CD632" s="219"/>
      <c r="CE632" s="219"/>
      <c r="CF632" s="219"/>
      <c r="CG632" s="219"/>
      <c r="CH632" s="219"/>
      <c r="CI632" s="219"/>
      <c r="CJ632" s="219"/>
      <c r="CK632" s="219"/>
      <c r="CL632" s="219"/>
      <c r="CM632" s="219"/>
    </row>
    <row r="633" spans="81:91" ht="12.75">
      <c r="CC633" s="364"/>
      <c r="CD633" s="219"/>
      <c r="CE633" s="219"/>
      <c r="CF633" s="219"/>
      <c r="CG633" s="219"/>
      <c r="CH633" s="219"/>
      <c r="CI633" s="219"/>
      <c r="CJ633" s="219"/>
      <c r="CK633" s="219"/>
      <c r="CL633" s="219"/>
      <c r="CM633" s="219"/>
    </row>
    <row r="634" spans="81:91" ht="12.75">
      <c r="CC634" s="364"/>
      <c r="CD634" s="219"/>
      <c r="CE634" s="219"/>
      <c r="CF634" s="219"/>
      <c r="CG634" s="219"/>
      <c r="CH634" s="219"/>
      <c r="CI634" s="219"/>
      <c r="CJ634" s="219"/>
      <c r="CK634" s="219"/>
      <c r="CL634" s="219"/>
      <c r="CM634" s="219"/>
    </row>
    <row r="635" spans="81:91" ht="12.75">
      <c r="CC635" s="364"/>
      <c r="CD635" s="219"/>
      <c r="CE635" s="219"/>
      <c r="CF635" s="219"/>
      <c r="CG635" s="219"/>
      <c r="CH635" s="219"/>
      <c r="CI635" s="219"/>
      <c r="CJ635" s="219"/>
      <c r="CK635" s="219"/>
      <c r="CL635" s="219"/>
      <c r="CM635" s="219"/>
    </row>
    <row r="636" spans="81:91" ht="12.75">
      <c r="CC636" s="364"/>
      <c r="CD636" s="219"/>
      <c r="CE636" s="219"/>
      <c r="CF636" s="219"/>
      <c r="CG636" s="219"/>
      <c r="CH636" s="219"/>
      <c r="CI636" s="219"/>
      <c r="CJ636" s="219"/>
      <c r="CK636" s="219"/>
      <c r="CL636" s="219"/>
      <c r="CM636" s="219"/>
    </row>
    <row r="637" spans="81:91" ht="12.75">
      <c r="CC637" s="364"/>
      <c r="CD637" s="219"/>
      <c r="CE637" s="219"/>
      <c r="CF637" s="219"/>
      <c r="CG637" s="219"/>
      <c r="CH637" s="219"/>
      <c r="CI637" s="219"/>
      <c r="CJ637" s="219"/>
      <c r="CK637" s="219"/>
      <c r="CL637" s="219"/>
      <c r="CM637" s="219"/>
    </row>
    <row r="638" spans="81:91" ht="12.75">
      <c r="CC638" s="364"/>
      <c r="CD638" s="219"/>
      <c r="CE638" s="219"/>
      <c r="CF638" s="219"/>
      <c r="CG638" s="219"/>
      <c r="CH638" s="219"/>
      <c r="CI638" s="219"/>
      <c r="CJ638" s="219"/>
      <c r="CK638" s="219"/>
      <c r="CL638" s="219"/>
      <c r="CM638" s="219"/>
    </row>
    <row r="639" spans="81:91" ht="12.75">
      <c r="CC639" s="364"/>
      <c r="CD639" s="219"/>
      <c r="CE639" s="219"/>
      <c r="CF639" s="219"/>
      <c r="CG639" s="219"/>
      <c r="CH639" s="219"/>
      <c r="CI639" s="219"/>
      <c r="CJ639" s="219"/>
      <c r="CK639" s="219"/>
      <c r="CL639" s="219"/>
      <c r="CM639" s="219"/>
    </row>
    <row r="640" spans="81:91" ht="12.75">
      <c r="CC640" s="364"/>
      <c r="CD640" s="219"/>
      <c r="CE640" s="219"/>
      <c r="CF640" s="219"/>
      <c r="CG640" s="219"/>
      <c r="CH640" s="219"/>
      <c r="CI640" s="219"/>
      <c r="CJ640" s="219"/>
      <c r="CK640" s="219"/>
      <c r="CL640" s="219"/>
      <c r="CM640" s="219"/>
    </row>
    <row r="641" spans="81:91" ht="12.75">
      <c r="CC641" s="364"/>
      <c r="CD641" s="219"/>
      <c r="CE641" s="219"/>
      <c r="CF641" s="219"/>
      <c r="CG641" s="219"/>
      <c r="CH641" s="219"/>
      <c r="CI641" s="219"/>
      <c r="CJ641" s="219"/>
      <c r="CK641" s="219"/>
      <c r="CL641" s="219"/>
      <c r="CM641" s="219"/>
    </row>
    <row r="642" spans="81:91" ht="12.75">
      <c r="CC642" s="364"/>
      <c r="CD642" s="219"/>
      <c r="CE642" s="219"/>
      <c r="CF642" s="219"/>
      <c r="CG642" s="219"/>
      <c r="CH642" s="219"/>
      <c r="CI642" s="219"/>
      <c r="CJ642" s="219"/>
      <c r="CK642" s="219"/>
      <c r="CL642" s="219"/>
      <c r="CM642" s="219"/>
    </row>
    <row r="643" spans="81:91" ht="12.75">
      <c r="CC643" s="364"/>
      <c r="CD643" s="219"/>
      <c r="CE643" s="219"/>
      <c r="CF643" s="219"/>
      <c r="CG643" s="219"/>
      <c r="CH643" s="219"/>
      <c r="CI643" s="219"/>
      <c r="CJ643" s="219"/>
      <c r="CK643" s="219"/>
      <c r="CL643" s="219"/>
      <c r="CM643" s="219"/>
    </row>
    <row r="644" spans="81:91" ht="12.75">
      <c r="CC644" s="364"/>
      <c r="CD644" s="219"/>
      <c r="CE644" s="219"/>
      <c r="CF644" s="219"/>
      <c r="CG644" s="219"/>
      <c r="CH644" s="219"/>
      <c r="CI644" s="219"/>
      <c r="CJ644" s="219"/>
      <c r="CK644" s="219"/>
      <c r="CL644" s="219"/>
      <c r="CM644" s="219"/>
    </row>
    <row r="645" spans="81:91" ht="12.75">
      <c r="CC645" s="364"/>
      <c r="CD645" s="219"/>
      <c r="CE645" s="219"/>
      <c r="CF645" s="219"/>
      <c r="CG645" s="219"/>
      <c r="CH645" s="219"/>
      <c r="CI645" s="219"/>
      <c r="CJ645" s="219"/>
      <c r="CK645" s="219"/>
      <c r="CL645" s="219"/>
      <c r="CM645" s="219"/>
    </row>
    <row r="646" spans="81:91" ht="12.75">
      <c r="CC646" s="364"/>
      <c r="CD646" s="219"/>
      <c r="CE646" s="219"/>
      <c r="CF646" s="219"/>
      <c r="CG646" s="219"/>
      <c r="CH646" s="219"/>
      <c r="CI646" s="219"/>
      <c r="CJ646" s="219"/>
      <c r="CK646" s="219"/>
      <c r="CL646" s="219"/>
      <c r="CM646" s="219"/>
    </row>
    <row r="647" spans="81:91" ht="12.75">
      <c r="CC647" s="364"/>
      <c r="CD647" s="219"/>
      <c r="CE647" s="219"/>
      <c r="CF647" s="219"/>
      <c r="CG647" s="219"/>
      <c r="CH647" s="219"/>
      <c r="CI647" s="219"/>
      <c r="CJ647" s="219"/>
      <c r="CK647" s="219"/>
      <c r="CL647" s="219"/>
      <c r="CM647" s="219"/>
    </row>
    <row r="648" spans="81:91" ht="12.75">
      <c r="CC648" s="364"/>
      <c r="CD648" s="219"/>
      <c r="CE648" s="219"/>
      <c r="CF648" s="219"/>
      <c r="CG648" s="219"/>
      <c r="CH648" s="219"/>
      <c r="CI648" s="219"/>
      <c r="CJ648" s="219"/>
      <c r="CK648" s="219"/>
      <c r="CL648" s="219"/>
      <c r="CM648" s="219"/>
    </row>
    <row r="649" spans="81:91" ht="12.75">
      <c r="CC649" s="364"/>
      <c r="CD649" s="219"/>
      <c r="CE649" s="219"/>
      <c r="CF649" s="219"/>
      <c r="CG649" s="219"/>
      <c r="CH649" s="219"/>
      <c r="CI649" s="219"/>
      <c r="CJ649" s="219"/>
      <c r="CK649" s="219"/>
      <c r="CL649" s="219"/>
      <c r="CM649" s="219"/>
    </row>
    <row r="650" spans="81:91" ht="12.75">
      <c r="CC650" s="364"/>
      <c r="CD650" s="219"/>
      <c r="CE650" s="219"/>
      <c r="CF650" s="219"/>
      <c r="CG650" s="219"/>
      <c r="CH650" s="219"/>
      <c r="CI650" s="219"/>
      <c r="CJ650" s="219"/>
      <c r="CK650" s="219"/>
      <c r="CL650" s="219"/>
      <c r="CM650" s="219"/>
    </row>
    <row r="651" spans="81:91" ht="12.75">
      <c r="CC651" s="364"/>
      <c r="CD651" s="219"/>
      <c r="CE651" s="219"/>
      <c r="CF651" s="219"/>
      <c r="CG651" s="219"/>
      <c r="CH651" s="219"/>
      <c r="CI651" s="219"/>
      <c r="CJ651" s="219"/>
      <c r="CK651" s="219"/>
      <c r="CL651" s="219"/>
      <c r="CM651" s="219"/>
    </row>
    <row r="652" spans="81:91" ht="12.75">
      <c r="CC652" s="364"/>
      <c r="CD652" s="219"/>
      <c r="CE652" s="219"/>
      <c r="CF652" s="219"/>
      <c r="CG652" s="219"/>
      <c r="CH652" s="219"/>
      <c r="CI652" s="219"/>
      <c r="CJ652" s="219"/>
      <c r="CK652" s="219"/>
      <c r="CL652" s="219"/>
      <c r="CM652" s="219"/>
    </row>
    <row r="653" spans="81:91" ht="12.75">
      <c r="CC653" s="364"/>
      <c r="CD653" s="219"/>
      <c r="CE653" s="219"/>
      <c r="CF653" s="219"/>
      <c r="CG653" s="219"/>
      <c r="CH653" s="219"/>
      <c r="CI653" s="219"/>
      <c r="CJ653" s="219"/>
      <c r="CK653" s="219"/>
      <c r="CL653" s="219"/>
      <c r="CM653" s="219"/>
    </row>
    <row r="654" spans="81:91" ht="12.75">
      <c r="CC654" s="364"/>
      <c r="CD654" s="219"/>
      <c r="CE654" s="219"/>
      <c r="CF654" s="219"/>
      <c r="CG654" s="219"/>
      <c r="CH654" s="219"/>
      <c r="CI654" s="219"/>
      <c r="CJ654" s="219"/>
      <c r="CK654" s="219"/>
      <c r="CL654" s="219"/>
      <c r="CM654" s="219"/>
    </row>
    <row r="655" spans="81:91" ht="12.75">
      <c r="CC655" s="364"/>
      <c r="CD655" s="219"/>
      <c r="CE655" s="219"/>
      <c r="CF655" s="219"/>
      <c r="CG655" s="219"/>
      <c r="CH655" s="219"/>
      <c r="CI655" s="219"/>
      <c r="CJ655" s="219"/>
      <c r="CK655" s="219"/>
      <c r="CL655" s="219"/>
      <c r="CM655" s="219"/>
    </row>
    <row r="656" spans="81:91" ht="12.75">
      <c r="CC656" s="364"/>
      <c r="CD656" s="219"/>
      <c r="CE656" s="219"/>
      <c r="CF656" s="219"/>
      <c r="CG656" s="219"/>
      <c r="CH656" s="219"/>
      <c r="CI656" s="219"/>
      <c r="CJ656" s="219"/>
      <c r="CK656" s="219"/>
      <c r="CL656" s="219"/>
      <c r="CM656" s="219"/>
    </row>
    <row r="657" spans="81:91" ht="12.75">
      <c r="CC657" s="364"/>
      <c r="CD657" s="219"/>
      <c r="CE657" s="219"/>
      <c r="CF657" s="219"/>
      <c r="CG657" s="219"/>
      <c r="CH657" s="219"/>
      <c r="CI657" s="219"/>
      <c r="CJ657" s="219"/>
      <c r="CK657" s="219"/>
      <c r="CL657" s="219"/>
      <c r="CM657" s="219"/>
    </row>
    <row r="658" spans="81:91" ht="12.75">
      <c r="CC658" s="364"/>
      <c r="CD658" s="219"/>
      <c r="CE658" s="219"/>
      <c r="CF658" s="219"/>
      <c r="CG658" s="219"/>
      <c r="CH658" s="219"/>
      <c r="CI658" s="219"/>
      <c r="CJ658" s="219"/>
      <c r="CK658" s="219"/>
      <c r="CL658" s="219"/>
      <c r="CM658" s="219"/>
    </row>
    <row r="659" spans="81:91" ht="12.75">
      <c r="CC659" s="364"/>
      <c r="CD659" s="219"/>
      <c r="CE659" s="219"/>
      <c r="CF659" s="219"/>
      <c r="CG659" s="219"/>
      <c r="CH659" s="219"/>
      <c r="CI659" s="219"/>
      <c r="CJ659" s="219"/>
      <c r="CK659" s="219"/>
      <c r="CL659" s="219"/>
      <c r="CM659" s="219"/>
    </row>
    <row r="660" spans="81:91" ht="12.75">
      <c r="CC660" s="364"/>
      <c r="CD660" s="219"/>
      <c r="CE660" s="219"/>
      <c r="CF660" s="219"/>
      <c r="CG660" s="219"/>
      <c r="CH660" s="219"/>
      <c r="CI660" s="219"/>
      <c r="CJ660" s="219"/>
      <c r="CK660" s="219"/>
      <c r="CL660" s="219"/>
      <c r="CM660" s="219"/>
    </row>
    <row r="661" spans="81:91" ht="12.75">
      <c r="CC661" s="364"/>
      <c r="CD661" s="219"/>
      <c r="CE661" s="219"/>
      <c r="CF661" s="219"/>
      <c r="CG661" s="219"/>
      <c r="CH661" s="219"/>
      <c r="CI661" s="219"/>
      <c r="CJ661" s="219"/>
      <c r="CK661" s="219"/>
      <c r="CL661" s="219"/>
      <c r="CM661" s="219"/>
    </row>
    <row r="662" spans="81:91" ht="12.75">
      <c r="CC662" s="364"/>
      <c r="CD662" s="219"/>
      <c r="CE662" s="219"/>
      <c r="CF662" s="219"/>
      <c r="CG662" s="219"/>
      <c r="CH662" s="219"/>
      <c r="CI662" s="219"/>
      <c r="CJ662" s="219"/>
      <c r="CK662" s="219"/>
      <c r="CL662" s="219"/>
      <c r="CM662" s="219"/>
    </row>
    <row r="663" spans="81:91" ht="12.75">
      <c r="CC663" s="364"/>
      <c r="CD663" s="219"/>
      <c r="CE663" s="219"/>
      <c r="CF663" s="219"/>
      <c r="CG663" s="219"/>
      <c r="CH663" s="219"/>
      <c r="CI663" s="219"/>
      <c r="CJ663" s="219"/>
      <c r="CK663" s="219"/>
      <c r="CL663" s="219"/>
      <c r="CM663" s="219"/>
    </row>
    <row r="664" spans="81:91" ht="12.75">
      <c r="CC664" s="364"/>
      <c r="CD664" s="219"/>
      <c r="CE664" s="219"/>
      <c r="CF664" s="219"/>
      <c r="CG664" s="219"/>
      <c r="CH664" s="219"/>
      <c r="CI664" s="219"/>
      <c r="CJ664" s="219"/>
      <c r="CK664" s="219"/>
      <c r="CL664" s="219"/>
      <c r="CM664" s="219"/>
    </row>
    <row r="665" spans="81:91" ht="12.75">
      <c r="CC665" s="364"/>
      <c r="CD665" s="219"/>
      <c r="CE665" s="219"/>
      <c r="CF665" s="219"/>
      <c r="CG665" s="219"/>
      <c r="CH665" s="219"/>
      <c r="CI665" s="219"/>
      <c r="CJ665" s="219"/>
      <c r="CK665" s="219"/>
      <c r="CL665" s="219"/>
      <c r="CM665" s="219"/>
    </row>
    <row r="666" spans="81:91" ht="12.75">
      <c r="CC666" s="364"/>
      <c r="CD666" s="219"/>
      <c r="CE666" s="219"/>
      <c r="CF666" s="219"/>
      <c r="CG666" s="219"/>
      <c r="CH666" s="219"/>
      <c r="CI666" s="219"/>
      <c r="CJ666" s="219"/>
      <c r="CK666" s="219"/>
      <c r="CL666" s="219"/>
      <c r="CM666" s="219"/>
    </row>
    <row r="667" spans="81:91" ht="12.75">
      <c r="CC667" s="364"/>
      <c r="CD667" s="219"/>
      <c r="CE667" s="219"/>
      <c r="CF667" s="219"/>
      <c r="CG667" s="219"/>
      <c r="CH667" s="219"/>
      <c r="CI667" s="219"/>
      <c r="CJ667" s="219"/>
      <c r="CK667" s="219"/>
      <c r="CL667" s="219"/>
      <c r="CM667" s="219"/>
    </row>
    <row r="668" spans="81:91" ht="12.75">
      <c r="CC668" s="364"/>
      <c r="CD668" s="219"/>
      <c r="CE668" s="219"/>
      <c r="CF668" s="219"/>
      <c r="CG668" s="219"/>
      <c r="CH668" s="219"/>
      <c r="CI668" s="219"/>
      <c r="CJ668" s="219"/>
      <c r="CK668" s="219"/>
      <c r="CL668" s="219"/>
      <c r="CM668" s="219"/>
    </row>
    <row r="669" spans="81:91" ht="12.75">
      <c r="CC669" s="364"/>
      <c r="CD669" s="219"/>
      <c r="CE669" s="219"/>
      <c r="CF669" s="219"/>
      <c r="CG669" s="219"/>
      <c r="CH669" s="219"/>
      <c r="CI669" s="219"/>
      <c r="CJ669" s="219"/>
      <c r="CK669" s="219"/>
      <c r="CL669" s="219"/>
      <c r="CM669" s="219"/>
    </row>
    <row r="670" spans="81:91" ht="12.75">
      <c r="CC670" s="364"/>
      <c r="CD670" s="219"/>
      <c r="CE670" s="219"/>
      <c r="CF670" s="219"/>
      <c r="CG670" s="219"/>
      <c r="CH670" s="219"/>
      <c r="CI670" s="219"/>
      <c r="CJ670" s="219"/>
      <c r="CK670" s="219"/>
      <c r="CL670" s="219"/>
      <c r="CM670" s="219"/>
    </row>
    <row r="671" spans="81:91" ht="12.75">
      <c r="CC671" s="364"/>
      <c r="CD671" s="219"/>
      <c r="CE671" s="219"/>
      <c r="CF671" s="219"/>
      <c r="CG671" s="219"/>
      <c r="CH671" s="219"/>
      <c r="CI671" s="219"/>
      <c r="CJ671" s="219"/>
      <c r="CK671" s="219"/>
      <c r="CL671" s="219"/>
      <c r="CM671" s="219"/>
    </row>
    <row r="672" spans="81:91" ht="12.75">
      <c r="CC672" s="364"/>
      <c r="CD672" s="219"/>
      <c r="CE672" s="219"/>
      <c r="CF672" s="219"/>
      <c r="CG672" s="219"/>
      <c r="CH672" s="219"/>
      <c r="CI672" s="219"/>
      <c r="CJ672" s="219"/>
      <c r="CK672" s="219"/>
      <c r="CL672" s="219"/>
      <c r="CM672" s="219"/>
    </row>
    <row r="673" spans="81:91" ht="12.75">
      <c r="CC673" s="364"/>
      <c r="CD673" s="219"/>
      <c r="CE673" s="219"/>
      <c r="CF673" s="219"/>
      <c r="CG673" s="219"/>
      <c r="CH673" s="219"/>
      <c r="CI673" s="219"/>
      <c r="CJ673" s="219"/>
      <c r="CK673" s="219"/>
      <c r="CL673" s="219"/>
      <c r="CM673" s="219"/>
    </row>
    <row r="674" spans="81:91" ht="12.75">
      <c r="CC674" s="364"/>
      <c r="CD674" s="219"/>
      <c r="CE674" s="219"/>
      <c r="CF674" s="219"/>
      <c r="CG674" s="219"/>
      <c r="CH674" s="219"/>
      <c r="CI674" s="219"/>
      <c r="CJ674" s="219"/>
      <c r="CK674" s="219"/>
      <c r="CL674" s="219"/>
      <c r="CM674" s="219"/>
    </row>
    <row r="675" spans="81:91" ht="12.75">
      <c r="CC675" s="364"/>
      <c r="CD675" s="219"/>
      <c r="CE675" s="219"/>
      <c r="CF675" s="219"/>
      <c r="CG675" s="219"/>
      <c r="CH675" s="219"/>
      <c r="CI675" s="219"/>
      <c r="CJ675" s="219"/>
      <c r="CK675" s="219"/>
      <c r="CL675" s="219"/>
      <c r="CM675" s="219"/>
    </row>
    <row r="676" spans="81:91" ht="12.75">
      <c r="CC676" s="364"/>
      <c r="CD676" s="219"/>
      <c r="CE676" s="219"/>
      <c r="CF676" s="219"/>
      <c r="CG676" s="219"/>
      <c r="CH676" s="219"/>
      <c r="CI676" s="219"/>
      <c r="CJ676" s="219"/>
      <c r="CK676" s="219"/>
      <c r="CL676" s="219"/>
      <c r="CM676" s="219"/>
    </row>
    <row r="677" spans="81:91" ht="12.75">
      <c r="CC677" s="364"/>
      <c r="CD677" s="219"/>
      <c r="CE677" s="219"/>
      <c r="CF677" s="219"/>
      <c r="CG677" s="219"/>
      <c r="CH677" s="219"/>
      <c r="CI677" s="219"/>
      <c r="CJ677" s="219"/>
      <c r="CK677" s="219"/>
      <c r="CL677" s="219"/>
      <c r="CM677" s="219"/>
    </row>
    <row r="678" spans="81:91" ht="12.75">
      <c r="CC678" s="364"/>
      <c r="CD678" s="219"/>
      <c r="CE678" s="219"/>
      <c r="CF678" s="219"/>
      <c r="CG678" s="219"/>
      <c r="CH678" s="219"/>
      <c r="CI678" s="219"/>
      <c r="CJ678" s="219"/>
      <c r="CK678" s="219"/>
      <c r="CL678" s="219"/>
      <c r="CM678" s="219"/>
    </row>
    <row r="679" spans="81:91" ht="12.75">
      <c r="CC679" s="364"/>
      <c r="CD679" s="219"/>
      <c r="CE679" s="219"/>
      <c r="CF679" s="219"/>
      <c r="CG679" s="219"/>
      <c r="CH679" s="219"/>
      <c r="CI679" s="219"/>
      <c r="CJ679" s="219"/>
      <c r="CK679" s="219"/>
      <c r="CL679" s="219"/>
      <c r="CM679" s="219"/>
    </row>
    <row r="680" spans="81:91" ht="12.75">
      <c r="CC680" s="364"/>
      <c r="CD680" s="219"/>
      <c r="CE680" s="219"/>
      <c r="CF680" s="219"/>
      <c r="CG680" s="219"/>
      <c r="CH680" s="219"/>
      <c r="CI680" s="219"/>
      <c r="CJ680" s="219"/>
      <c r="CK680" s="219"/>
      <c r="CL680" s="219"/>
      <c r="CM680" s="219"/>
    </row>
    <row r="681" spans="81:91" ht="12.75">
      <c r="CC681" s="364"/>
      <c r="CD681" s="219"/>
      <c r="CE681" s="219"/>
      <c r="CF681" s="219"/>
      <c r="CG681" s="219"/>
      <c r="CH681" s="219"/>
      <c r="CI681" s="219"/>
      <c r="CJ681" s="219"/>
      <c r="CK681" s="219"/>
      <c r="CL681" s="219"/>
      <c r="CM681" s="219"/>
    </row>
    <row r="682" spans="81:91" ht="12.75">
      <c r="CC682" s="364"/>
      <c r="CD682" s="219"/>
      <c r="CE682" s="219"/>
      <c r="CF682" s="219"/>
      <c r="CG682" s="219"/>
      <c r="CH682" s="219"/>
      <c r="CI682" s="219"/>
      <c r="CJ682" s="219"/>
      <c r="CK682" s="219"/>
      <c r="CL682" s="219"/>
      <c r="CM682" s="219"/>
    </row>
    <row r="683" spans="81:91" ht="12.75">
      <c r="CC683" s="364"/>
      <c r="CD683" s="219"/>
      <c r="CE683" s="219"/>
      <c r="CF683" s="219"/>
      <c r="CG683" s="219"/>
      <c r="CH683" s="219"/>
      <c r="CI683" s="219"/>
      <c r="CJ683" s="219"/>
      <c r="CK683" s="219"/>
      <c r="CL683" s="219"/>
      <c r="CM683" s="219"/>
    </row>
    <row r="684" spans="81:91" ht="12.75">
      <c r="CC684" s="364"/>
      <c r="CD684" s="219"/>
      <c r="CE684" s="219"/>
      <c r="CF684" s="219"/>
      <c r="CG684" s="219"/>
      <c r="CH684" s="219"/>
      <c r="CI684" s="219"/>
      <c r="CJ684" s="219"/>
      <c r="CK684" s="219"/>
      <c r="CL684" s="219"/>
      <c r="CM684" s="219"/>
    </row>
    <row r="685" spans="81:91" ht="12.75">
      <c r="CC685" s="364"/>
      <c r="CD685" s="219"/>
      <c r="CE685" s="219"/>
      <c r="CF685" s="219"/>
      <c r="CG685" s="219"/>
      <c r="CH685" s="219"/>
      <c r="CI685" s="219"/>
      <c r="CJ685" s="219"/>
      <c r="CK685" s="219"/>
      <c r="CL685" s="219"/>
      <c r="CM685" s="219"/>
    </row>
    <row r="686" spans="81:91" ht="12.75">
      <c r="CC686" s="364"/>
      <c r="CD686" s="219"/>
      <c r="CE686" s="219"/>
      <c r="CF686" s="219"/>
      <c r="CG686" s="219"/>
      <c r="CH686" s="219"/>
      <c r="CI686" s="219"/>
      <c r="CJ686" s="219"/>
      <c r="CK686" s="219"/>
      <c r="CL686" s="219"/>
      <c r="CM686" s="219"/>
    </row>
    <row r="687" spans="81:91" ht="12.75">
      <c r="CC687" s="364"/>
      <c r="CD687" s="219"/>
      <c r="CE687" s="219"/>
      <c r="CF687" s="219"/>
      <c r="CG687" s="219"/>
      <c r="CH687" s="219"/>
      <c r="CI687" s="219"/>
      <c r="CJ687" s="219"/>
      <c r="CK687" s="219"/>
      <c r="CL687" s="219"/>
      <c r="CM687" s="219"/>
    </row>
    <row r="688" spans="81:91" ht="12.75">
      <c r="CC688" s="364"/>
      <c r="CD688" s="219"/>
      <c r="CE688" s="219"/>
      <c r="CF688" s="219"/>
      <c r="CG688" s="219"/>
      <c r="CH688" s="219"/>
      <c r="CI688" s="219"/>
      <c r="CJ688" s="219"/>
      <c r="CK688" s="219"/>
      <c r="CL688" s="219"/>
      <c r="CM688" s="219"/>
    </row>
    <row r="689" spans="81:91" ht="12.75">
      <c r="CC689" s="364"/>
      <c r="CD689" s="219"/>
      <c r="CE689" s="219"/>
      <c r="CF689" s="219"/>
      <c r="CG689" s="219"/>
      <c r="CH689" s="219"/>
      <c r="CI689" s="219"/>
      <c r="CJ689" s="219"/>
      <c r="CK689" s="219"/>
      <c r="CL689" s="219"/>
      <c r="CM689" s="219"/>
    </row>
    <row r="690" spans="81:91" ht="12.75">
      <c r="CC690" s="364"/>
      <c r="CD690" s="219"/>
      <c r="CE690" s="219"/>
      <c r="CF690" s="219"/>
      <c r="CG690" s="219"/>
      <c r="CH690" s="219"/>
      <c r="CI690" s="219"/>
      <c r="CJ690" s="219"/>
      <c r="CK690" s="219"/>
      <c r="CL690" s="219"/>
      <c r="CM690" s="219"/>
    </row>
    <row r="691" spans="81:91" ht="12.75">
      <c r="CC691" s="364"/>
      <c r="CD691" s="219"/>
      <c r="CE691" s="219"/>
      <c r="CF691" s="219"/>
      <c r="CG691" s="219"/>
      <c r="CH691" s="219"/>
      <c r="CI691" s="219"/>
      <c r="CJ691" s="219"/>
      <c r="CK691" s="219"/>
      <c r="CL691" s="219"/>
      <c r="CM691" s="219"/>
    </row>
    <row r="692" spans="81:91" ht="12.75">
      <c r="CC692" s="364"/>
      <c r="CD692" s="219"/>
      <c r="CE692" s="219"/>
      <c r="CF692" s="219"/>
      <c r="CG692" s="219"/>
      <c r="CH692" s="219"/>
      <c r="CI692" s="219"/>
      <c r="CJ692" s="219"/>
      <c r="CK692" s="219"/>
      <c r="CL692" s="219"/>
      <c r="CM692" s="219"/>
    </row>
    <row r="693" spans="81:91" ht="12.75">
      <c r="CC693" s="364"/>
      <c r="CD693" s="219"/>
      <c r="CE693" s="219"/>
      <c r="CF693" s="219"/>
      <c r="CG693" s="219"/>
      <c r="CH693" s="219"/>
      <c r="CI693" s="219"/>
      <c r="CJ693" s="219"/>
      <c r="CK693" s="219"/>
      <c r="CL693" s="219"/>
      <c r="CM693" s="219"/>
    </row>
    <row r="694" spans="81:91" ht="12.75">
      <c r="CC694" s="364"/>
      <c r="CD694" s="219"/>
      <c r="CE694" s="219"/>
      <c r="CF694" s="219"/>
      <c r="CG694" s="219"/>
      <c r="CH694" s="219"/>
      <c r="CI694" s="219"/>
      <c r="CJ694" s="219"/>
      <c r="CK694" s="219"/>
      <c r="CL694" s="219"/>
      <c r="CM694" s="219"/>
    </row>
    <row r="695" spans="81:91" ht="12.75">
      <c r="CC695" s="364"/>
      <c r="CD695" s="219"/>
      <c r="CE695" s="219"/>
      <c r="CF695" s="219"/>
      <c r="CG695" s="219"/>
      <c r="CH695" s="219"/>
      <c r="CI695" s="219"/>
      <c r="CJ695" s="219"/>
      <c r="CK695" s="219"/>
      <c r="CL695" s="219"/>
      <c r="CM695" s="219"/>
    </row>
    <row r="696" spans="81:91" ht="12.75">
      <c r="CC696" s="364"/>
      <c r="CD696" s="219"/>
      <c r="CE696" s="219"/>
      <c r="CF696" s="219"/>
      <c r="CG696" s="219"/>
      <c r="CH696" s="219"/>
      <c r="CI696" s="219"/>
      <c r="CJ696" s="219"/>
      <c r="CK696" s="219"/>
      <c r="CL696" s="219"/>
      <c r="CM696" s="219"/>
    </row>
    <row r="697" spans="81:91" ht="12.75">
      <c r="CC697" s="364"/>
      <c r="CD697" s="219"/>
      <c r="CE697" s="219"/>
      <c r="CF697" s="219"/>
      <c r="CG697" s="219"/>
      <c r="CH697" s="219"/>
      <c r="CI697" s="219"/>
      <c r="CJ697" s="219"/>
      <c r="CK697" s="219"/>
      <c r="CL697" s="219"/>
      <c r="CM697" s="219"/>
    </row>
    <row r="698" spans="81:91" ht="12.75">
      <c r="CC698" s="364"/>
      <c r="CD698" s="219"/>
      <c r="CE698" s="219"/>
      <c r="CF698" s="219"/>
      <c r="CG698" s="219"/>
      <c r="CH698" s="219"/>
      <c r="CI698" s="219"/>
      <c r="CJ698" s="219"/>
      <c r="CK698" s="219"/>
      <c r="CL698" s="219"/>
      <c r="CM698" s="219"/>
    </row>
    <row r="699" spans="81:91" ht="12.75">
      <c r="CC699" s="364"/>
      <c r="CD699" s="219"/>
      <c r="CE699" s="219"/>
      <c r="CF699" s="219"/>
      <c r="CG699" s="219"/>
      <c r="CH699" s="219"/>
      <c r="CI699" s="219"/>
      <c r="CJ699" s="219"/>
      <c r="CK699" s="219"/>
      <c r="CL699" s="219"/>
      <c r="CM699" s="219"/>
    </row>
    <row r="700" spans="81:91" ht="12.75">
      <c r="CC700" s="364"/>
      <c r="CD700" s="219"/>
      <c r="CE700" s="219"/>
      <c r="CF700" s="219"/>
      <c r="CG700" s="219"/>
      <c r="CH700" s="219"/>
      <c r="CI700" s="219"/>
      <c r="CJ700" s="219"/>
      <c r="CK700" s="219"/>
      <c r="CL700" s="219"/>
      <c r="CM700" s="219"/>
    </row>
    <row r="701" spans="81:91" ht="12.75">
      <c r="CC701" s="364"/>
      <c r="CD701" s="219"/>
      <c r="CE701" s="219"/>
      <c r="CF701" s="219"/>
      <c r="CG701" s="219"/>
      <c r="CH701" s="219"/>
      <c r="CI701" s="219"/>
      <c r="CJ701" s="219"/>
      <c r="CK701" s="219"/>
      <c r="CL701" s="219"/>
      <c r="CM701" s="219"/>
    </row>
    <row r="702" spans="81:91" ht="12.75">
      <c r="CC702" s="364"/>
      <c r="CD702" s="219"/>
      <c r="CE702" s="219"/>
      <c r="CF702" s="219"/>
      <c r="CG702" s="219"/>
      <c r="CH702" s="219"/>
      <c r="CI702" s="219"/>
      <c r="CJ702" s="219"/>
      <c r="CK702" s="219"/>
      <c r="CL702" s="219"/>
      <c r="CM702" s="219"/>
    </row>
    <row r="703" spans="81:91" ht="12.75">
      <c r="CC703" s="364"/>
      <c r="CD703" s="219"/>
      <c r="CE703" s="219"/>
      <c r="CF703" s="219"/>
      <c r="CG703" s="219"/>
      <c r="CH703" s="219"/>
      <c r="CI703" s="219"/>
      <c r="CJ703" s="219"/>
      <c r="CK703" s="219"/>
      <c r="CL703" s="219"/>
      <c r="CM703" s="219"/>
    </row>
    <row r="704" spans="81:91" ht="12.75">
      <c r="CC704" s="364"/>
      <c r="CD704" s="219"/>
      <c r="CE704" s="219"/>
      <c r="CF704" s="219"/>
      <c r="CG704" s="219"/>
      <c r="CH704" s="219"/>
      <c r="CI704" s="219"/>
      <c r="CJ704" s="219"/>
      <c r="CK704" s="219"/>
      <c r="CL704" s="219"/>
      <c r="CM704" s="219"/>
    </row>
    <row r="705" spans="81:91" ht="12.75">
      <c r="CC705" s="364"/>
      <c r="CD705" s="219"/>
      <c r="CE705" s="219"/>
      <c r="CF705" s="219"/>
      <c r="CG705" s="219"/>
      <c r="CH705" s="219"/>
      <c r="CI705" s="219"/>
      <c r="CJ705" s="219"/>
      <c r="CK705" s="219"/>
      <c r="CL705" s="219"/>
      <c r="CM705" s="219"/>
    </row>
    <row r="706" spans="81:91" ht="12.75">
      <c r="CC706" s="364"/>
      <c r="CD706" s="219"/>
      <c r="CE706" s="219"/>
      <c r="CF706" s="219"/>
      <c r="CG706" s="219"/>
      <c r="CH706" s="219"/>
      <c r="CI706" s="219"/>
      <c r="CJ706" s="219"/>
      <c r="CK706" s="219"/>
      <c r="CL706" s="219"/>
      <c r="CM706" s="219"/>
    </row>
    <row r="707" spans="81:91" ht="12.75">
      <c r="CC707" s="364"/>
      <c r="CD707" s="219"/>
      <c r="CE707" s="219"/>
      <c r="CF707" s="219"/>
      <c r="CG707" s="219"/>
      <c r="CH707" s="219"/>
      <c r="CI707" s="219"/>
      <c r="CJ707" s="219"/>
      <c r="CK707" s="219"/>
      <c r="CL707" s="219"/>
      <c r="CM707" s="219"/>
    </row>
    <row r="708" spans="81:91" ht="12.75">
      <c r="CC708" s="364"/>
      <c r="CD708" s="219"/>
      <c r="CE708" s="219"/>
      <c r="CF708" s="219"/>
      <c r="CG708" s="219"/>
      <c r="CH708" s="219"/>
      <c r="CI708" s="219"/>
      <c r="CJ708" s="219"/>
      <c r="CK708" s="219"/>
      <c r="CL708" s="219"/>
      <c r="CM708" s="219"/>
    </row>
    <row r="709" spans="81:91" ht="12.75">
      <c r="CC709" s="364"/>
      <c r="CD709" s="219"/>
      <c r="CE709" s="219"/>
      <c r="CF709" s="219"/>
      <c r="CG709" s="219"/>
      <c r="CH709" s="219"/>
      <c r="CI709" s="219"/>
      <c r="CJ709" s="219"/>
      <c r="CK709" s="219"/>
      <c r="CL709" s="219"/>
      <c r="CM709" s="219"/>
    </row>
    <row r="710" spans="81:91" ht="12.75">
      <c r="CC710" s="364"/>
      <c r="CD710" s="219"/>
      <c r="CE710" s="219"/>
      <c r="CF710" s="219"/>
      <c r="CG710" s="219"/>
      <c r="CH710" s="219"/>
      <c r="CI710" s="219"/>
      <c r="CJ710" s="219"/>
      <c r="CK710" s="219"/>
      <c r="CL710" s="219"/>
      <c r="CM710" s="219"/>
    </row>
    <row r="711" spans="81:91" ht="12.75">
      <c r="CC711" s="364"/>
      <c r="CD711" s="219"/>
      <c r="CE711" s="219"/>
      <c r="CF711" s="219"/>
      <c r="CG711" s="219"/>
      <c r="CH711" s="219"/>
      <c r="CI711" s="219"/>
      <c r="CJ711" s="219"/>
      <c r="CK711" s="219"/>
      <c r="CL711" s="219"/>
      <c r="CM711" s="219"/>
    </row>
    <row r="712" spans="81:91" ht="12.75">
      <c r="CC712" s="364"/>
      <c r="CD712" s="219"/>
      <c r="CE712" s="219"/>
      <c r="CF712" s="219"/>
      <c r="CG712" s="219"/>
      <c r="CH712" s="219"/>
      <c r="CI712" s="219"/>
      <c r="CJ712" s="219"/>
      <c r="CK712" s="219"/>
      <c r="CL712" s="219"/>
      <c r="CM712" s="219"/>
    </row>
    <row r="713" spans="81:91" ht="12.75">
      <c r="CC713" s="364"/>
      <c r="CD713" s="219"/>
      <c r="CE713" s="219"/>
      <c r="CF713" s="219"/>
      <c r="CG713" s="219"/>
      <c r="CH713" s="219"/>
      <c r="CI713" s="219"/>
      <c r="CJ713" s="219"/>
      <c r="CK713" s="219"/>
      <c r="CL713" s="219"/>
      <c r="CM713" s="219"/>
    </row>
    <row r="714" spans="81:91" ht="12.75">
      <c r="CC714" s="364"/>
      <c r="CD714" s="219"/>
      <c r="CE714" s="219"/>
      <c r="CF714" s="219"/>
      <c r="CG714" s="219"/>
      <c r="CH714" s="219"/>
      <c r="CI714" s="219"/>
      <c r="CJ714" s="219"/>
      <c r="CK714" s="219"/>
      <c r="CL714" s="219"/>
      <c r="CM714" s="219"/>
    </row>
    <row r="715" spans="81:91" ht="12.75">
      <c r="CC715" s="364"/>
      <c r="CD715" s="219"/>
      <c r="CE715" s="219"/>
      <c r="CF715" s="219"/>
      <c r="CG715" s="219"/>
      <c r="CH715" s="219"/>
      <c r="CI715" s="219"/>
      <c r="CJ715" s="219"/>
      <c r="CK715" s="219"/>
      <c r="CL715" s="219"/>
      <c r="CM715" s="219"/>
    </row>
    <row r="716" spans="81:91" ht="12.75">
      <c r="CC716" s="364"/>
      <c r="CD716" s="219"/>
      <c r="CE716" s="219"/>
      <c r="CF716" s="219"/>
      <c r="CG716" s="219"/>
      <c r="CH716" s="219"/>
      <c r="CI716" s="219"/>
      <c r="CJ716" s="219"/>
      <c r="CK716" s="219"/>
      <c r="CL716" s="219"/>
      <c r="CM716" s="219"/>
    </row>
    <row r="717" spans="81:91" ht="12.75">
      <c r="CC717" s="364"/>
      <c r="CD717" s="219"/>
      <c r="CE717" s="219"/>
      <c r="CF717" s="219"/>
      <c r="CG717" s="219"/>
      <c r="CH717" s="219"/>
      <c r="CI717" s="219"/>
      <c r="CJ717" s="219"/>
      <c r="CK717" s="219"/>
      <c r="CL717" s="219"/>
      <c r="CM717" s="219"/>
    </row>
    <row r="718" spans="81:91" ht="12.75">
      <c r="CC718" s="364"/>
      <c r="CD718" s="219"/>
      <c r="CE718" s="219"/>
      <c r="CF718" s="219"/>
      <c r="CG718" s="219"/>
      <c r="CH718" s="219"/>
      <c r="CI718" s="219"/>
      <c r="CJ718" s="219"/>
      <c r="CK718" s="219"/>
      <c r="CL718" s="219"/>
      <c r="CM718" s="219"/>
    </row>
    <row r="719" spans="81:91" ht="12.75">
      <c r="CC719" s="364"/>
      <c r="CD719" s="219"/>
      <c r="CE719" s="219"/>
      <c r="CF719" s="219"/>
      <c r="CG719" s="219"/>
      <c r="CH719" s="219"/>
      <c r="CI719" s="219"/>
      <c r="CJ719" s="219"/>
      <c r="CK719" s="219"/>
      <c r="CL719" s="219"/>
      <c r="CM719" s="219"/>
    </row>
    <row r="720" spans="81:91" ht="12.75">
      <c r="CC720" s="364"/>
      <c r="CD720" s="219"/>
      <c r="CE720" s="219"/>
      <c r="CF720" s="219"/>
      <c r="CG720" s="219"/>
      <c r="CH720" s="219"/>
      <c r="CI720" s="219"/>
      <c r="CJ720" s="219"/>
      <c r="CK720" s="219"/>
      <c r="CL720" s="219"/>
      <c r="CM720" s="219"/>
    </row>
    <row r="721" spans="81:91" ht="12.75">
      <c r="CC721" s="364"/>
      <c r="CD721" s="219"/>
      <c r="CE721" s="219"/>
      <c r="CF721" s="219"/>
      <c r="CG721" s="219"/>
      <c r="CH721" s="219"/>
      <c r="CI721" s="219"/>
      <c r="CJ721" s="219"/>
      <c r="CK721" s="219"/>
      <c r="CL721" s="219"/>
      <c r="CM721" s="219"/>
    </row>
    <row r="722" spans="81:91" ht="12.75">
      <c r="CC722" s="364"/>
      <c r="CD722" s="219"/>
      <c r="CE722" s="219"/>
      <c r="CF722" s="219"/>
      <c r="CG722" s="219"/>
      <c r="CH722" s="219"/>
      <c r="CI722" s="219"/>
      <c r="CJ722" s="219"/>
      <c r="CK722" s="219"/>
      <c r="CL722" s="219"/>
      <c r="CM722" s="219"/>
    </row>
    <row r="723" spans="81:91" ht="12.75">
      <c r="CC723" s="364"/>
      <c r="CD723" s="219"/>
      <c r="CE723" s="219"/>
      <c r="CF723" s="219"/>
      <c r="CG723" s="219"/>
      <c r="CH723" s="219"/>
      <c r="CI723" s="219"/>
      <c r="CJ723" s="219"/>
      <c r="CK723" s="219"/>
      <c r="CL723" s="219"/>
      <c r="CM723" s="219"/>
    </row>
    <row r="724" spans="81:91" ht="12.75">
      <c r="CC724" s="364"/>
      <c r="CD724" s="219"/>
      <c r="CE724" s="219"/>
      <c r="CF724" s="219"/>
      <c r="CG724" s="219"/>
      <c r="CH724" s="219"/>
      <c r="CI724" s="219"/>
      <c r="CJ724" s="219"/>
      <c r="CK724" s="219"/>
      <c r="CL724" s="219"/>
      <c r="CM724" s="219"/>
    </row>
    <row r="725" spans="81:91" ht="12.75">
      <c r="CC725" s="364"/>
      <c r="CD725" s="219"/>
      <c r="CE725" s="219"/>
      <c r="CF725" s="219"/>
      <c r="CG725" s="219"/>
      <c r="CH725" s="219"/>
      <c r="CI725" s="219"/>
      <c r="CJ725" s="219"/>
      <c r="CK725" s="219"/>
      <c r="CL725" s="219"/>
      <c r="CM725" s="219"/>
    </row>
    <row r="726" spans="81:91" ht="12.75">
      <c r="CC726" s="364"/>
      <c r="CD726" s="219"/>
      <c r="CE726" s="219"/>
      <c r="CF726" s="219"/>
      <c r="CG726" s="219"/>
      <c r="CH726" s="219"/>
      <c r="CI726" s="219"/>
      <c r="CJ726" s="219"/>
      <c r="CK726" s="219"/>
      <c r="CL726" s="219"/>
      <c r="CM726" s="219"/>
    </row>
    <row r="727" spans="81:91" ht="12.75">
      <c r="CC727" s="364"/>
      <c r="CD727" s="219"/>
      <c r="CE727" s="219"/>
      <c r="CF727" s="219"/>
      <c r="CG727" s="219"/>
      <c r="CH727" s="219"/>
      <c r="CI727" s="219"/>
      <c r="CJ727" s="219"/>
      <c r="CK727" s="219"/>
      <c r="CL727" s="219"/>
      <c r="CM727" s="219"/>
    </row>
    <row r="728" spans="81:91" ht="12.75">
      <c r="CC728" s="364"/>
      <c r="CD728" s="219"/>
      <c r="CE728" s="219"/>
      <c r="CF728" s="219"/>
      <c r="CG728" s="219"/>
      <c r="CH728" s="219"/>
      <c r="CI728" s="219"/>
      <c r="CJ728" s="219"/>
      <c r="CK728" s="219"/>
      <c r="CL728" s="219"/>
      <c r="CM728" s="219"/>
    </row>
    <row r="729" spans="81:91" ht="12.75">
      <c r="CC729" s="364"/>
      <c r="CD729" s="219"/>
      <c r="CE729" s="219"/>
      <c r="CF729" s="219"/>
      <c r="CG729" s="219"/>
      <c r="CH729" s="219"/>
      <c r="CI729" s="219"/>
      <c r="CJ729" s="219"/>
      <c r="CK729" s="219"/>
      <c r="CL729" s="219"/>
      <c r="CM729" s="219"/>
    </row>
    <row r="730" spans="81:91" ht="12.75">
      <c r="CC730" s="364"/>
      <c r="CD730" s="219"/>
      <c r="CE730" s="219"/>
      <c r="CF730" s="219"/>
      <c r="CG730" s="219"/>
      <c r="CH730" s="219"/>
      <c r="CI730" s="219"/>
      <c r="CJ730" s="219"/>
      <c r="CK730" s="219"/>
      <c r="CL730" s="219"/>
      <c r="CM730" s="219"/>
    </row>
    <row r="731" spans="81:91" ht="12.75">
      <c r="CC731" s="364"/>
      <c r="CD731" s="219"/>
      <c r="CE731" s="219"/>
      <c r="CF731" s="219"/>
      <c r="CG731" s="219"/>
      <c r="CH731" s="219"/>
      <c r="CI731" s="219"/>
      <c r="CJ731" s="219"/>
      <c r="CK731" s="219"/>
      <c r="CL731" s="219"/>
      <c r="CM731" s="219"/>
    </row>
    <row r="732" spans="81:91" ht="12.75">
      <c r="CC732" s="364"/>
      <c r="CD732" s="219"/>
      <c r="CE732" s="219"/>
      <c r="CF732" s="219"/>
      <c r="CG732" s="219"/>
      <c r="CH732" s="219"/>
      <c r="CI732" s="219"/>
      <c r="CJ732" s="219"/>
      <c r="CK732" s="219"/>
      <c r="CL732" s="219"/>
      <c r="CM732" s="219"/>
    </row>
    <row r="733" spans="81:91" ht="12.75">
      <c r="CC733" s="364"/>
      <c r="CD733" s="219"/>
      <c r="CE733" s="219"/>
      <c r="CF733" s="219"/>
      <c r="CG733" s="219"/>
      <c r="CH733" s="219"/>
      <c r="CI733" s="219"/>
      <c r="CJ733" s="219"/>
      <c r="CK733" s="219"/>
      <c r="CL733" s="219"/>
      <c r="CM733" s="219"/>
    </row>
    <row r="734" spans="81:91" ht="12.75">
      <c r="CC734" s="364"/>
      <c r="CD734" s="219"/>
      <c r="CE734" s="219"/>
      <c r="CF734" s="219"/>
      <c r="CG734" s="219"/>
      <c r="CH734" s="219"/>
      <c r="CI734" s="219"/>
      <c r="CJ734" s="219"/>
      <c r="CK734" s="219"/>
      <c r="CL734" s="219"/>
      <c r="CM734" s="219"/>
    </row>
    <row r="735" spans="81:91" ht="12.75">
      <c r="CC735" s="364"/>
      <c r="CD735" s="219"/>
      <c r="CE735" s="219"/>
      <c r="CF735" s="219"/>
      <c r="CG735" s="219"/>
      <c r="CH735" s="219"/>
      <c r="CI735" s="219"/>
      <c r="CJ735" s="219"/>
      <c r="CK735" s="219"/>
      <c r="CL735" s="219"/>
      <c r="CM735" s="219"/>
    </row>
    <row r="736" spans="81:91" ht="12.75">
      <c r="CC736" s="364"/>
      <c r="CD736" s="219"/>
      <c r="CE736" s="219"/>
      <c r="CF736" s="219"/>
      <c r="CG736" s="219"/>
      <c r="CH736" s="219"/>
      <c r="CI736" s="219"/>
      <c r="CJ736" s="219"/>
      <c r="CK736" s="219"/>
      <c r="CL736" s="219"/>
      <c r="CM736" s="219"/>
    </row>
    <row r="737" spans="81:91" ht="12.75">
      <c r="CC737" s="364"/>
      <c r="CD737" s="219"/>
      <c r="CE737" s="219"/>
      <c r="CF737" s="219"/>
      <c r="CG737" s="219"/>
      <c r="CH737" s="219"/>
      <c r="CI737" s="219"/>
      <c r="CJ737" s="219"/>
      <c r="CK737" s="219"/>
      <c r="CL737" s="219"/>
      <c r="CM737" s="219"/>
    </row>
    <row r="738" spans="81:91" ht="12.75">
      <c r="CC738" s="364"/>
      <c r="CD738" s="219"/>
      <c r="CE738" s="219"/>
      <c r="CF738" s="219"/>
      <c r="CG738" s="219"/>
      <c r="CH738" s="219"/>
      <c r="CI738" s="219"/>
      <c r="CJ738" s="219"/>
      <c r="CK738" s="219"/>
      <c r="CL738" s="219"/>
      <c r="CM738" s="219"/>
    </row>
    <row r="739" spans="81:91" ht="12.75">
      <c r="CC739" s="364"/>
      <c r="CD739" s="219"/>
      <c r="CE739" s="219"/>
      <c r="CF739" s="219"/>
      <c r="CG739" s="219"/>
      <c r="CH739" s="219"/>
      <c r="CI739" s="219"/>
      <c r="CJ739" s="219"/>
      <c r="CK739" s="219"/>
      <c r="CL739" s="219"/>
      <c r="CM739" s="219"/>
    </row>
    <row r="740" spans="81:91" ht="12.75">
      <c r="CC740" s="364"/>
      <c r="CD740" s="219"/>
      <c r="CE740" s="219"/>
      <c r="CF740" s="219"/>
      <c r="CG740" s="219"/>
      <c r="CH740" s="219"/>
      <c r="CI740" s="219"/>
      <c r="CJ740" s="219"/>
      <c r="CK740" s="219"/>
      <c r="CL740" s="219"/>
      <c r="CM740" s="219"/>
    </row>
    <row r="741" spans="81:91" ht="12.75">
      <c r="CC741" s="364"/>
      <c r="CD741" s="219"/>
      <c r="CE741" s="219"/>
      <c r="CF741" s="219"/>
      <c r="CG741" s="219"/>
      <c r="CH741" s="219"/>
      <c r="CI741" s="219"/>
      <c r="CJ741" s="219"/>
      <c r="CK741" s="219"/>
      <c r="CL741" s="219"/>
      <c r="CM741" s="219"/>
    </row>
    <row r="742" spans="81:91" ht="12.75">
      <c r="CC742" s="364"/>
      <c r="CD742" s="219"/>
      <c r="CE742" s="219"/>
      <c r="CF742" s="219"/>
      <c r="CG742" s="219"/>
      <c r="CH742" s="219"/>
      <c r="CI742" s="219"/>
      <c r="CJ742" s="219"/>
      <c r="CK742" s="219"/>
      <c r="CL742" s="219"/>
      <c r="CM742" s="219"/>
    </row>
    <row r="743" spans="81:91" ht="12.75">
      <c r="CC743" s="364"/>
      <c r="CD743" s="219"/>
      <c r="CE743" s="219"/>
      <c r="CF743" s="219"/>
      <c r="CG743" s="219"/>
      <c r="CH743" s="219"/>
      <c r="CI743" s="219"/>
      <c r="CJ743" s="219"/>
      <c r="CK743" s="219"/>
      <c r="CL743" s="219"/>
      <c r="CM743" s="219"/>
    </row>
    <row r="744" spans="81:91" ht="12.75">
      <c r="CC744" s="364"/>
      <c r="CD744" s="219"/>
      <c r="CE744" s="219"/>
      <c r="CF744" s="219"/>
      <c r="CG744" s="219"/>
      <c r="CH744" s="219"/>
      <c r="CI744" s="219"/>
      <c r="CJ744" s="219"/>
      <c r="CK744" s="219"/>
      <c r="CL744" s="219"/>
      <c r="CM744" s="219"/>
    </row>
    <row r="745" spans="81:91" ht="12.75">
      <c r="CC745" s="364"/>
      <c r="CD745" s="219"/>
      <c r="CE745" s="219"/>
      <c r="CF745" s="219"/>
      <c r="CG745" s="219"/>
      <c r="CH745" s="219"/>
      <c r="CI745" s="219"/>
      <c r="CJ745" s="219"/>
      <c r="CK745" s="219"/>
      <c r="CL745" s="219"/>
      <c r="CM745" s="219"/>
    </row>
    <row r="746" spans="81:91" ht="12.75">
      <c r="CC746" s="364"/>
      <c r="CD746" s="219"/>
      <c r="CE746" s="219"/>
      <c r="CF746" s="219"/>
      <c r="CG746" s="219"/>
      <c r="CH746" s="219"/>
      <c r="CI746" s="219"/>
      <c r="CJ746" s="219"/>
      <c r="CK746" s="219"/>
      <c r="CL746" s="219"/>
      <c r="CM746" s="219"/>
    </row>
    <row r="747" spans="81:91" ht="12.75">
      <c r="CC747" s="364"/>
      <c r="CD747" s="219"/>
      <c r="CE747" s="219"/>
      <c r="CF747" s="219"/>
      <c r="CG747" s="219"/>
      <c r="CH747" s="219"/>
      <c r="CI747" s="219"/>
      <c r="CJ747" s="219"/>
      <c r="CK747" s="219"/>
      <c r="CL747" s="219"/>
      <c r="CM747" s="219"/>
    </row>
    <row r="748" spans="81:91" ht="12.75">
      <c r="CC748" s="364"/>
      <c r="CD748" s="219"/>
      <c r="CE748" s="219"/>
      <c r="CF748" s="219"/>
      <c r="CG748" s="219"/>
      <c r="CH748" s="219"/>
      <c r="CI748" s="219"/>
      <c r="CJ748" s="219"/>
      <c r="CK748" s="219"/>
      <c r="CL748" s="219"/>
      <c r="CM748" s="219"/>
    </row>
    <row r="749" spans="81:91" ht="12.75">
      <c r="CC749" s="364"/>
      <c r="CD749" s="219"/>
      <c r="CE749" s="219"/>
      <c r="CF749" s="219"/>
      <c r="CG749" s="219"/>
      <c r="CH749" s="219"/>
      <c r="CI749" s="219"/>
      <c r="CJ749" s="219"/>
      <c r="CK749" s="219"/>
      <c r="CL749" s="219"/>
      <c r="CM749" s="219"/>
    </row>
    <row r="750" spans="81:91" ht="12.75">
      <c r="CC750" s="364"/>
      <c r="CD750" s="219"/>
      <c r="CE750" s="219"/>
      <c r="CF750" s="219"/>
      <c r="CG750" s="219"/>
      <c r="CH750" s="219"/>
      <c r="CI750" s="219"/>
      <c r="CJ750" s="219"/>
      <c r="CK750" s="219"/>
      <c r="CL750" s="219"/>
      <c r="CM750" s="219"/>
    </row>
    <row r="751" spans="81:91" ht="12.75">
      <c r="CC751" s="364"/>
      <c r="CD751" s="219"/>
      <c r="CE751" s="219"/>
      <c r="CF751" s="219"/>
      <c r="CG751" s="219"/>
      <c r="CH751" s="219"/>
      <c r="CI751" s="219"/>
      <c r="CJ751" s="219"/>
      <c r="CK751" s="219"/>
      <c r="CL751" s="219"/>
      <c r="CM751" s="219"/>
    </row>
    <row r="752" spans="81:91" ht="12.75">
      <c r="CC752" s="364"/>
      <c r="CD752" s="219"/>
      <c r="CE752" s="219"/>
      <c r="CF752" s="219"/>
      <c r="CG752" s="219"/>
      <c r="CH752" s="219"/>
      <c r="CI752" s="219"/>
      <c r="CJ752" s="219"/>
      <c r="CK752" s="219"/>
      <c r="CL752" s="219"/>
      <c r="CM752" s="219"/>
    </row>
    <row r="753" spans="81:91" ht="12.75">
      <c r="CC753" s="364"/>
      <c r="CD753" s="219"/>
      <c r="CE753" s="219"/>
      <c r="CF753" s="219"/>
      <c r="CG753" s="219"/>
      <c r="CH753" s="219"/>
      <c r="CI753" s="219"/>
      <c r="CJ753" s="219"/>
      <c r="CK753" s="219"/>
      <c r="CL753" s="219"/>
      <c r="CM753" s="219"/>
    </row>
    <row r="754" spans="81:91" ht="12.75">
      <c r="CC754" s="364"/>
      <c r="CD754" s="219"/>
      <c r="CE754" s="219"/>
      <c r="CF754" s="219"/>
      <c r="CG754" s="219"/>
      <c r="CH754" s="219"/>
      <c r="CI754" s="219"/>
      <c r="CJ754" s="219"/>
      <c r="CK754" s="219"/>
      <c r="CL754" s="219"/>
      <c r="CM754" s="219"/>
    </row>
    <row r="755" spans="81:91" ht="12.75">
      <c r="CC755" s="364"/>
      <c r="CD755" s="219"/>
      <c r="CE755" s="219"/>
      <c r="CF755" s="219"/>
      <c r="CG755" s="219"/>
      <c r="CH755" s="219"/>
      <c r="CI755" s="219"/>
      <c r="CJ755" s="219"/>
      <c r="CK755" s="219"/>
      <c r="CL755" s="219"/>
      <c r="CM755" s="219"/>
    </row>
    <row r="756" spans="81:91" ht="12.75">
      <c r="CC756" s="364"/>
      <c r="CD756" s="219"/>
      <c r="CE756" s="219"/>
      <c r="CF756" s="219"/>
      <c r="CG756" s="219"/>
      <c r="CH756" s="219"/>
      <c r="CI756" s="219"/>
      <c r="CJ756" s="219"/>
      <c r="CK756" s="219"/>
      <c r="CL756" s="219"/>
      <c r="CM756" s="219"/>
    </row>
    <row r="757" spans="81:91" ht="12.75">
      <c r="CC757" s="364"/>
      <c r="CD757" s="219"/>
      <c r="CE757" s="219"/>
      <c r="CF757" s="219"/>
      <c r="CG757" s="219"/>
      <c r="CH757" s="219"/>
      <c r="CI757" s="219"/>
      <c r="CJ757" s="219"/>
      <c r="CK757" s="219"/>
      <c r="CL757" s="219"/>
      <c r="CM757" s="219"/>
    </row>
    <row r="758" spans="81:91" ht="12.75">
      <c r="CC758" s="364"/>
      <c r="CD758" s="219"/>
      <c r="CE758" s="219"/>
      <c r="CF758" s="219"/>
      <c r="CG758" s="219"/>
      <c r="CH758" s="219"/>
      <c r="CI758" s="219"/>
      <c r="CJ758" s="219"/>
      <c r="CK758" s="219"/>
      <c r="CL758" s="219"/>
      <c r="CM758" s="219"/>
    </row>
    <row r="759" spans="81:91" ht="12.75">
      <c r="CC759" s="364"/>
      <c r="CD759" s="219"/>
      <c r="CE759" s="219"/>
      <c r="CF759" s="219"/>
      <c r="CG759" s="219"/>
      <c r="CH759" s="219"/>
      <c r="CI759" s="219"/>
      <c r="CJ759" s="219"/>
      <c r="CK759" s="219"/>
      <c r="CL759" s="219"/>
      <c r="CM759" s="219"/>
    </row>
    <row r="760" spans="81:91" ht="12.75">
      <c r="CC760" s="364"/>
      <c r="CD760" s="219"/>
      <c r="CE760" s="219"/>
      <c r="CF760" s="219"/>
      <c r="CG760" s="219"/>
      <c r="CH760" s="219"/>
      <c r="CI760" s="219"/>
      <c r="CJ760" s="219"/>
      <c r="CK760" s="219"/>
      <c r="CL760" s="219"/>
      <c r="CM760" s="219"/>
    </row>
    <row r="761" spans="81:91" ht="12.75">
      <c r="CC761" s="364"/>
      <c r="CD761" s="219"/>
      <c r="CE761" s="219"/>
      <c r="CF761" s="219"/>
      <c r="CG761" s="219"/>
      <c r="CH761" s="219"/>
      <c r="CI761" s="219"/>
      <c r="CJ761" s="219"/>
      <c r="CK761" s="219"/>
      <c r="CL761" s="219"/>
      <c r="CM761" s="219"/>
    </row>
    <row r="762" spans="81:91" ht="12.75">
      <c r="CC762" s="364"/>
      <c r="CD762" s="219"/>
      <c r="CE762" s="219"/>
      <c r="CF762" s="219"/>
      <c r="CG762" s="219"/>
      <c r="CH762" s="219"/>
      <c r="CI762" s="219"/>
      <c r="CJ762" s="219"/>
      <c r="CK762" s="219"/>
      <c r="CL762" s="219"/>
      <c r="CM762" s="219"/>
    </row>
    <row r="763" spans="81:91" ht="12.75">
      <c r="CC763" s="364"/>
      <c r="CD763" s="219"/>
      <c r="CE763" s="219"/>
      <c r="CF763" s="219"/>
      <c r="CG763" s="219"/>
      <c r="CH763" s="219"/>
      <c r="CI763" s="219"/>
      <c r="CJ763" s="219"/>
      <c r="CK763" s="219"/>
      <c r="CL763" s="219"/>
      <c r="CM763" s="219"/>
    </row>
    <row r="764" spans="81:91" ht="12.75">
      <c r="CC764" s="364"/>
      <c r="CD764" s="219"/>
      <c r="CE764" s="219"/>
      <c r="CF764" s="219"/>
      <c r="CG764" s="219"/>
      <c r="CH764" s="219"/>
      <c r="CI764" s="219"/>
      <c r="CJ764" s="219"/>
      <c r="CK764" s="219"/>
      <c r="CL764" s="219"/>
      <c r="CM764" s="219"/>
    </row>
    <row r="765" spans="81:91" ht="12.75">
      <c r="CC765" s="364"/>
      <c r="CD765" s="219"/>
      <c r="CE765" s="219"/>
      <c r="CF765" s="219"/>
      <c r="CG765" s="219"/>
      <c r="CH765" s="219"/>
      <c r="CI765" s="219"/>
      <c r="CJ765" s="219"/>
      <c r="CK765" s="219"/>
      <c r="CL765" s="219"/>
      <c r="CM765" s="219"/>
    </row>
    <row r="766" spans="81:91" ht="12.75">
      <c r="CC766" s="364"/>
      <c r="CD766" s="219"/>
      <c r="CE766" s="219"/>
      <c r="CF766" s="219"/>
      <c r="CG766" s="219"/>
      <c r="CH766" s="219"/>
      <c r="CI766" s="219"/>
      <c r="CJ766" s="219"/>
      <c r="CK766" s="219"/>
      <c r="CL766" s="219"/>
      <c r="CM766" s="219"/>
    </row>
    <row r="767" spans="81:91" ht="12.75">
      <c r="CC767" s="364"/>
      <c r="CD767" s="219"/>
      <c r="CE767" s="219"/>
      <c r="CF767" s="219"/>
      <c r="CG767" s="219"/>
      <c r="CH767" s="219"/>
      <c r="CI767" s="219"/>
      <c r="CJ767" s="219"/>
      <c r="CK767" s="219"/>
      <c r="CL767" s="219"/>
      <c r="CM767" s="219"/>
    </row>
    <row r="768" spans="81:91" ht="12.75">
      <c r="CC768" s="364"/>
      <c r="CD768" s="219"/>
      <c r="CE768" s="219"/>
      <c r="CF768" s="219"/>
      <c r="CG768" s="219"/>
      <c r="CH768" s="219"/>
      <c r="CI768" s="219"/>
      <c r="CJ768" s="219"/>
      <c r="CK768" s="219"/>
      <c r="CL768" s="219"/>
      <c r="CM768" s="219"/>
    </row>
    <row r="769" spans="81:91" ht="12.75">
      <c r="CC769" s="364"/>
      <c r="CD769" s="219"/>
      <c r="CE769" s="219"/>
      <c r="CF769" s="219"/>
      <c r="CG769" s="219"/>
      <c r="CH769" s="219"/>
      <c r="CI769" s="219"/>
      <c r="CJ769" s="219"/>
      <c r="CK769" s="219"/>
      <c r="CL769" s="219"/>
      <c r="CM769" s="219"/>
    </row>
    <row r="770" spans="81:91" ht="12.75">
      <c r="CC770" s="364"/>
      <c r="CD770" s="219"/>
      <c r="CE770" s="219"/>
      <c r="CF770" s="219"/>
      <c r="CG770" s="219"/>
      <c r="CH770" s="219"/>
      <c r="CI770" s="219"/>
      <c r="CJ770" s="219"/>
      <c r="CK770" s="219"/>
      <c r="CL770" s="219"/>
      <c r="CM770" s="219"/>
    </row>
    <row r="771" spans="81:91" ht="12.75">
      <c r="CC771" s="364"/>
      <c r="CD771" s="219"/>
      <c r="CE771" s="219"/>
      <c r="CF771" s="219"/>
      <c r="CG771" s="219"/>
      <c r="CH771" s="219"/>
      <c r="CI771" s="219"/>
      <c r="CJ771" s="219"/>
      <c r="CK771" s="219"/>
      <c r="CL771" s="219"/>
      <c r="CM771" s="219"/>
    </row>
    <row r="772" spans="81:91" ht="12.75">
      <c r="CC772" s="364"/>
      <c r="CD772" s="219"/>
      <c r="CE772" s="219"/>
      <c r="CF772" s="219"/>
      <c r="CG772" s="219"/>
      <c r="CH772" s="219"/>
      <c r="CI772" s="219"/>
      <c r="CJ772" s="219"/>
      <c r="CK772" s="219"/>
      <c r="CL772" s="219"/>
      <c r="CM772" s="219"/>
    </row>
    <row r="773" spans="81:91" ht="12.75">
      <c r="CC773" s="364"/>
      <c r="CD773" s="219"/>
      <c r="CE773" s="219"/>
      <c r="CF773" s="219"/>
      <c r="CG773" s="219"/>
      <c r="CH773" s="219"/>
      <c r="CI773" s="219"/>
      <c r="CJ773" s="219"/>
      <c r="CK773" s="219"/>
      <c r="CL773" s="219"/>
      <c r="CM773" s="219"/>
    </row>
    <row r="774" spans="81:91" ht="12.75">
      <c r="CC774" s="364"/>
      <c r="CD774" s="219"/>
      <c r="CE774" s="219"/>
      <c r="CF774" s="219"/>
      <c r="CG774" s="219"/>
      <c r="CH774" s="219"/>
      <c r="CI774" s="219"/>
      <c r="CJ774" s="219"/>
      <c r="CK774" s="219"/>
      <c r="CL774" s="219"/>
      <c r="CM774" s="219"/>
    </row>
    <row r="775" spans="81:91" ht="12.75">
      <c r="CC775" s="364"/>
      <c r="CD775" s="219"/>
      <c r="CE775" s="219"/>
      <c r="CF775" s="219"/>
      <c r="CG775" s="219"/>
      <c r="CH775" s="219"/>
      <c r="CI775" s="219"/>
      <c r="CJ775" s="219"/>
      <c r="CK775" s="219"/>
      <c r="CL775" s="219"/>
      <c r="CM775" s="219"/>
    </row>
    <row r="776" spans="81:91" ht="12.75">
      <c r="CC776" s="364"/>
      <c r="CD776" s="219"/>
      <c r="CE776" s="219"/>
      <c r="CF776" s="219"/>
      <c r="CG776" s="219"/>
      <c r="CH776" s="219"/>
      <c r="CI776" s="219"/>
      <c r="CJ776" s="219"/>
      <c r="CK776" s="219"/>
      <c r="CL776" s="219"/>
      <c r="CM776" s="219"/>
    </row>
    <row r="777" spans="81:91" ht="12.75">
      <c r="CC777" s="364"/>
      <c r="CD777" s="219"/>
      <c r="CE777" s="219"/>
      <c r="CF777" s="219"/>
      <c r="CG777" s="219"/>
      <c r="CH777" s="219"/>
      <c r="CI777" s="219"/>
      <c r="CJ777" s="219"/>
      <c r="CK777" s="219"/>
      <c r="CL777" s="219"/>
      <c r="CM777" s="219"/>
    </row>
    <row r="778" spans="81:91" ht="12.75">
      <c r="CC778" s="364"/>
      <c r="CD778" s="219"/>
      <c r="CE778" s="219"/>
      <c r="CF778" s="219"/>
      <c r="CG778" s="219"/>
      <c r="CH778" s="219"/>
      <c r="CI778" s="219"/>
      <c r="CJ778" s="219"/>
      <c r="CK778" s="219"/>
      <c r="CL778" s="219"/>
      <c r="CM778" s="219"/>
    </row>
    <row r="779" spans="81:91" ht="12.75">
      <c r="CC779" s="364"/>
      <c r="CD779" s="219"/>
      <c r="CE779" s="219"/>
      <c r="CF779" s="219"/>
      <c r="CG779" s="219"/>
      <c r="CH779" s="219"/>
      <c r="CI779" s="219"/>
      <c r="CJ779" s="219"/>
      <c r="CK779" s="219"/>
      <c r="CL779" s="219"/>
      <c r="CM779" s="219"/>
    </row>
    <row r="780" spans="81:91" ht="12.75">
      <c r="CC780" s="364"/>
      <c r="CD780" s="219"/>
      <c r="CE780" s="219"/>
      <c r="CF780" s="219"/>
      <c r="CG780" s="219"/>
      <c r="CH780" s="219"/>
      <c r="CI780" s="219"/>
      <c r="CJ780" s="219"/>
      <c r="CK780" s="219"/>
      <c r="CL780" s="219"/>
      <c r="CM780" s="219"/>
    </row>
    <row r="781" spans="81:91" ht="12.75">
      <c r="CC781" s="364"/>
      <c r="CD781" s="219"/>
      <c r="CE781" s="219"/>
      <c r="CF781" s="219"/>
      <c r="CG781" s="219"/>
      <c r="CH781" s="219"/>
      <c r="CI781" s="219"/>
      <c r="CJ781" s="219"/>
      <c r="CK781" s="219"/>
      <c r="CL781" s="219"/>
      <c r="CM781" s="219"/>
    </row>
    <row r="782" spans="81:91" ht="12.75">
      <c r="CC782" s="364"/>
      <c r="CD782" s="219"/>
      <c r="CE782" s="219"/>
      <c r="CF782" s="219"/>
      <c r="CG782" s="219"/>
      <c r="CH782" s="219"/>
      <c r="CI782" s="219"/>
      <c r="CJ782" s="219"/>
      <c r="CK782" s="219"/>
      <c r="CL782" s="219"/>
      <c r="CM782" s="219"/>
    </row>
    <row r="783" spans="81:91" ht="12.75">
      <c r="CC783" s="364"/>
      <c r="CD783" s="219"/>
      <c r="CE783" s="219"/>
      <c r="CF783" s="219"/>
      <c r="CG783" s="219"/>
      <c r="CH783" s="219"/>
      <c r="CI783" s="219"/>
      <c r="CJ783" s="219"/>
      <c r="CK783" s="219"/>
      <c r="CL783" s="219"/>
      <c r="CM783" s="219"/>
    </row>
    <row r="784" spans="81:91" ht="12.75">
      <c r="CC784" s="364"/>
      <c r="CD784" s="219"/>
      <c r="CE784" s="219"/>
      <c r="CF784" s="219"/>
      <c r="CG784" s="219"/>
      <c r="CH784" s="219"/>
      <c r="CI784" s="219"/>
      <c r="CJ784" s="219"/>
      <c r="CK784" s="219"/>
      <c r="CL784" s="219"/>
      <c r="CM784" s="219"/>
    </row>
    <row r="785" spans="81:91" ht="12.75">
      <c r="CC785" s="364"/>
      <c r="CD785" s="219"/>
      <c r="CE785" s="219"/>
      <c r="CF785" s="219"/>
      <c r="CG785" s="219"/>
      <c r="CH785" s="219"/>
      <c r="CI785" s="219"/>
      <c r="CJ785" s="219"/>
      <c r="CK785" s="219"/>
      <c r="CL785" s="219"/>
      <c r="CM785" s="219"/>
    </row>
    <row r="786" spans="81:91" ht="12.75">
      <c r="CC786" s="364"/>
      <c r="CD786" s="219"/>
      <c r="CE786" s="219"/>
      <c r="CF786" s="219"/>
      <c r="CG786" s="219"/>
      <c r="CH786" s="219"/>
      <c r="CI786" s="219"/>
      <c r="CJ786" s="219"/>
      <c r="CK786" s="219"/>
      <c r="CL786" s="219"/>
      <c r="CM786" s="219"/>
    </row>
    <row r="787" spans="81:91" ht="12.75">
      <c r="CC787" s="364"/>
      <c r="CD787" s="219"/>
      <c r="CE787" s="219"/>
      <c r="CF787" s="219"/>
      <c r="CG787" s="219"/>
      <c r="CH787" s="219"/>
      <c r="CI787" s="219"/>
      <c r="CJ787" s="219"/>
      <c r="CK787" s="219"/>
      <c r="CL787" s="219"/>
      <c r="CM787" s="219"/>
    </row>
    <row r="788" spans="81:91" ht="12.75">
      <c r="CC788" s="364"/>
      <c r="CD788" s="219"/>
      <c r="CE788" s="219"/>
      <c r="CF788" s="219"/>
      <c r="CG788" s="219"/>
      <c r="CH788" s="219"/>
      <c r="CI788" s="219"/>
      <c r="CJ788" s="219"/>
      <c r="CK788" s="219"/>
      <c r="CL788" s="219"/>
      <c r="CM788" s="219"/>
    </row>
    <row r="789" spans="81:91" ht="12.75">
      <c r="CC789" s="364"/>
      <c r="CD789" s="219"/>
      <c r="CE789" s="219"/>
      <c r="CF789" s="219"/>
      <c r="CG789" s="219"/>
      <c r="CH789" s="219"/>
      <c r="CI789" s="219"/>
      <c r="CJ789" s="219"/>
      <c r="CK789" s="219"/>
      <c r="CL789" s="219"/>
      <c r="CM789" s="219"/>
    </row>
    <row r="790" spans="81:91" ht="12.75">
      <c r="CC790" s="364"/>
      <c r="CD790" s="219"/>
      <c r="CE790" s="219"/>
      <c r="CF790" s="219"/>
      <c r="CG790" s="219"/>
      <c r="CH790" s="219"/>
      <c r="CI790" s="219"/>
      <c r="CJ790" s="219"/>
      <c r="CK790" s="219"/>
      <c r="CL790" s="219"/>
      <c r="CM790" s="219"/>
    </row>
    <row r="791" spans="81:91" ht="12.75">
      <c r="CC791" s="364"/>
      <c r="CD791" s="219"/>
      <c r="CE791" s="219"/>
      <c r="CF791" s="219"/>
      <c r="CG791" s="219"/>
      <c r="CH791" s="219"/>
      <c r="CI791" s="219"/>
      <c r="CJ791" s="219"/>
      <c r="CK791" s="219"/>
      <c r="CL791" s="219"/>
      <c r="CM791" s="219"/>
    </row>
    <row r="792" spans="81:91" ht="12.75">
      <c r="CC792" s="364"/>
      <c r="CD792" s="219"/>
      <c r="CE792" s="219"/>
      <c r="CF792" s="219"/>
      <c r="CG792" s="219"/>
      <c r="CH792" s="219"/>
      <c r="CI792" s="219"/>
      <c r="CJ792" s="219"/>
      <c r="CK792" s="219"/>
      <c r="CL792" s="219"/>
      <c r="CM792" s="219"/>
    </row>
    <row r="793" spans="81:91" ht="12.75">
      <c r="CC793" s="364"/>
      <c r="CD793" s="219"/>
      <c r="CE793" s="219"/>
      <c r="CF793" s="219"/>
      <c r="CG793" s="219"/>
      <c r="CH793" s="219"/>
      <c r="CI793" s="219"/>
      <c r="CJ793" s="219"/>
      <c r="CK793" s="219"/>
      <c r="CL793" s="219"/>
      <c r="CM793" s="219"/>
    </row>
    <row r="794" spans="81:91" ht="12.75">
      <c r="CC794" s="364"/>
      <c r="CD794" s="219"/>
      <c r="CE794" s="219"/>
      <c r="CF794" s="219"/>
      <c r="CG794" s="219"/>
      <c r="CH794" s="219"/>
      <c r="CI794" s="219"/>
      <c r="CJ794" s="219"/>
      <c r="CK794" s="219"/>
      <c r="CL794" s="219"/>
      <c r="CM794" s="219"/>
    </row>
    <row r="795" spans="81:91" ht="12.75">
      <c r="CC795" s="364"/>
      <c r="CD795" s="219"/>
      <c r="CE795" s="219"/>
      <c r="CF795" s="219"/>
      <c r="CG795" s="219"/>
      <c r="CH795" s="219"/>
      <c r="CI795" s="219"/>
      <c r="CJ795" s="219"/>
      <c r="CK795" s="219"/>
      <c r="CL795" s="219"/>
      <c r="CM795" s="219"/>
    </row>
    <row r="796" spans="81:91" ht="12.75">
      <c r="CC796" s="364"/>
      <c r="CD796" s="219"/>
      <c r="CE796" s="219"/>
      <c r="CF796" s="219"/>
      <c r="CG796" s="219"/>
      <c r="CH796" s="219"/>
      <c r="CI796" s="219"/>
      <c r="CJ796" s="219"/>
      <c r="CK796" s="219"/>
      <c r="CL796" s="219"/>
      <c r="CM796" s="219"/>
    </row>
    <row r="797" spans="81:91" ht="12.75">
      <c r="CC797" s="364"/>
      <c r="CD797" s="219"/>
      <c r="CE797" s="219"/>
      <c r="CF797" s="219"/>
      <c r="CG797" s="219"/>
      <c r="CH797" s="219"/>
      <c r="CI797" s="219"/>
      <c r="CJ797" s="219"/>
      <c r="CK797" s="219"/>
      <c r="CL797" s="219"/>
      <c r="CM797" s="219"/>
    </row>
    <row r="798" spans="81:91" ht="12.75">
      <c r="CC798" s="364"/>
      <c r="CD798" s="219"/>
      <c r="CE798" s="219"/>
      <c r="CF798" s="219"/>
      <c r="CG798" s="219"/>
      <c r="CH798" s="219"/>
      <c r="CI798" s="219"/>
      <c r="CJ798" s="219"/>
      <c r="CK798" s="219"/>
      <c r="CL798" s="219"/>
      <c r="CM798" s="219"/>
    </row>
    <row r="799" spans="81:91" ht="12.75">
      <c r="CC799" s="364"/>
      <c r="CD799" s="219"/>
      <c r="CE799" s="219"/>
      <c r="CF799" s="219"/>
      <c r="CG799" s="219"/>
      <c r="CH799" s="219"/>
      <c r="CI799" s="219"/>
      <c r="CJ799" s="219"/>
      <c r="CK799" s="219"/>
      <c r="CL799" s="219"/>
      <c r="CM799" s="219"/>
    </row>
    <row r="800" spans="81:91" ht="12.75">
      <c r="CC800" s="364"/>
      <c r="CD800" s="219"/>
      <c r="CE800" s="219"/>
      <c r="CF800" s="219"/>
      <c r="CG800" s="219"/>
      <c r="CH800" s="219"/>
      <c r="CI800" s="219"/>
      <c r="CJ800" s="219"/>
      <c r="CK800" s="219"/>
      <c r="CL800" s="219"/>
      <c r="CM800" s="219"/>
    </row>
    <row r="801" spans="81:91" ht="12.75">
      <c r="CC801" s="364"/>
      <c r="CD801" s="219"/>
      <c r="CE801" s="219"/>
      <c r="CF801" s="219"/>
      <c r="CG801" s="219"/>
      <c r="CH801" s="219"/>
      <c r="CI801" s="219"/>
      <c r="CJ801" s="219"/>
      <c r="CK801" s="219"/>
      <c r="CL801" s="219"/>
      <c r="CM801" s="219"/>
    </row>
    <row r="802" spans="81:91" ht="12.75">
      <c r="CC802" s="364"/>
      <c r="CD802" s="219"/>
      <c r="CE802" s="219"/>
      <c r="CF802" s="219"/>
      <c r="CG802" s="219"/>
      <c r="CH802" s="219"/>
      <c r="CI802" s="219"/>
      <c r="CJ802" s="219"/>
      <c r="CK802" s="219"/>
      <c r="CL802" s="219"/>
      <c r="CM802" s="219"/>
    </row>
    <row r="803" spans="81:91" ht="12.75">
      <c r="CC803" s="364"/>
      <c r="CD803" s="219"/>
      <c r="CE803" s="219"/>
      <c r="CF803" s="219"/>
      <c r="CG803" s="219"/>
      <c r="CH803" s="219"/>
      <c r="CI803" s="219"/>
      <c r="CJ803" s="219"/>
      <c r="CK803" s="219"/>
      <c r="CL803" s="219"/>
      <c r="CM803" s="219"/>
    </row>
    <row r="804" spans="81:91" ht="12.75">
      <c r="CC804" s="364"/>
      <c r="CD804" s="219"/>
      <c r="CE804" s="219"/>
      <c r="CF804" s="219"/>
      <c r="CG804" s="219"/>
      <c r="CH804" s="219"/>
      <c r="CI804" s="219"/>
      <c r="CJ804" s="219"/>
      <c r="CK804" s="219"/>
      <c r="CL804" s="219"/>
      <c r="CM804" s="219"/>
    </row>
    <row r="805" spans="81:91" ht="12.75">
      <c r="CC805" s="364"/>
      <c r="CD805" s="219"/>
      <c r="CE805" s="219"/>
      <c r="CF805" s="219"/>
      <c r="CG805" s="219"/>
      <c r="CH805" s="219"/>
      <c r="CI805" s="219"/>
      <c r="CJ805" s="219"/>
      <c r="CK805" s="219"/>
      <c r="CL805" s="219"/>
      <c r="CM805" s="219"/>
    </row>
    <row r="806" spans="81:91" ht="12.75">
      <c r="CC806" s="364"/>
      <c r="CD806" s="219"/>
      <c r="CE806" s="219"/>
      <c r="CF806" s="219"/>
      <c r="CG806" s="219"/>
      <c r="CH806" s="219"/>
      <c r="CI806" s="219"/>
      <c r="CJ806" s="219"/>
      <c r="CK806" s="219"/>
      <c r="CL806" s="219"/>
      <c r="CM806" s="219"/>
    </row>
    <row r="807" spans="81:91" ht="12.75">
      <c r="CC807" s="364"/>
      <c r="CD807" s="219"/>
      <c r="CE807" s="219"/>
      <c r="CF807" s="219"/>
      <c r="CG807" s="219"/>
      <c r="CH807" s="219"/>
      <c r="CI807" s="219"/>
      <c r="CJ807" s="219"/>
      <c r="CK807" s="219"/>
      <c r="CL807" s="219"/>
      <c r="CM807" s="219"/>
    </row>
    <row r="808" spans="81:91" ht="12.75">
      <c r="CC808" s="364"/>
      <c r="CD808" s="219"/>
      <c r="CE808" s="219"/>
      <c r="CF808" s="219"/>
      <c r="CG808" s="219"/>
      <c r="CH808" s="219"/>
      <c r="CI808" s="219"/>
      <c r="CJ808" s="219"/>
      <c r="CK808" s="219"/>
      <c r="CL808" s="219"/>
      <c r="CM808" s="219"/>
    </row>
    <row r="809" spans="81:91" ht="12.75">
      <c r="CC809" s="364"/>
      <c r="CD809" s="219"/>
      <c r="CE809" s="219"/>
      <c r="CF809" s="219"/>
      <c r="CG809" s="219"/>
      <c r="CH809" s="219"/>
      <c r="CI809" s="219"/>
      <c r="CJ809" s="219"/>
      <c r="CK809" s="219"/>
      <c r="CL809" s="219"/>
      <c r="CM809" s="219"/>
    </row>
    <row r="810" spans="81:91" ht="12.75">
      <c r="CC810" s="364"/>
      <c r="CD810" s="219"/>
      <c r="CE810" s="219"/>
      <c r="CF810" s="219"/>
      <c r="CG810" s="219"/>
      <c r="CH810" s="219"/>
      <c r="CI810" s="219"/>
      <c r="CJ810" s="219"/>
      <c r="CK810" s="219"/>
      <c r="CL810" s="219"/>
      <c r="CM810" s="219"/>
    </row>
    <row r="811" spans="81:91" ht="12.75">
      <c r="CC811" s="364"/>
      <c r="CD811" s="219"/>
      <c r="CE811" s="219"/>
      <c r="CF811" s="219"/>
      <c r="CG811" s="219"/>
      <c r="CH811" s="219"/>
      <c r="CI811" s="219"/>
      <c r="CJ811" s="219"/>
      <c r="CK811" s="219"/>
      <c r="CL811" s="219"/>
      <c r="CM811" s="219"/>
    </row>
    <row r="812" spans="81:91" ht="12.75">
      <c r="CC812" s="364"/>
      <c r="CD812" s="219"/>
      <c r="CE812" s="219"/>
      <c r="CF812" s="219"/>
      <c r="CG812" s="219"/>
      <c r="CH812" s="219"/>
      <c r="CI812" s="219"/>
      <c r="CJ812" s="219"/>
      <c r="CK812" s="219"/>
      <c r="CL812" s="219"/>
      <c r="CM812" s="219"/>
    </row>
    <row r="813" spans="81:91" ht="12.75">
      <c r="CC813" s="364"/>
      <c r="CD813" s="219"/>
      <c r="CE813" s="219"/>
      <c r="CF813" s="219"/>
      <c r="CG813" s="219"/>
      <c r="CH813" s="219"/>
      <c r="CI813" s="219"/>
      <c r="CJ813" s="219"/>
      <c r="CK813" s="219"/>
      <c r="CL813" s="219"/>
      <c r="CM813" s="219"/>
    </row>
    <row r="814" spans="81:91" ht="12.75">
      <c r="CC814" s="364"/>
      <c r="CD814" s="219"/>
      <c r="CE814" s="219"/>
      <c r="CF814" s="219"/>
      <c r="CG814" s="219"/>
      <c r="CH814" s="219"/>
      <c r="CI814" s="219"/>
      <c r="CJ814" s="219"/>
      <c r="CK814" s="219"/>
      <c r="CL814" s="219"/>
      <c r="CM814" s="219"/>
    </row>
    <row r="815" spans="81:91" ht="12.75">
      <c r="CC815" s="364"/>
      <c r="CD815" s="219"/>
      <c r="CE815" s="219"/>
      <c r="CF815" s="219"/>
      <c r="CG815" s="219"/>
      <c r="CH815" s="219"/>
      <c r="CI815" s="219"/>
      <c r="CJ815" s="219"/>
      <c r="CK815" s="219"/>
      <c r="CL815" s="219"/>
      <c r="CM815" s="219"/>
    </row>
    <row r="816" spans="81:91" ht="12.75">
      <c r="CC816" s="364"/>
      <c r="CD816" s="219"/>
      <c r="CE816" s="219"/>
      <c r="CF816" s="219"/>
      <c r="CG816" s="219"/>
      <c r="CH816" s="219"/>
      <c r="CI816" s="219"/>
      <c r="CJ816" s="219"/>
      <c r="CK816" s="219"/>
      <c r="CL816" s="219"/>
      <c r="CM816" s="219"/>
    </row>
    <row r="817" spans="81:91" ht="12.75">
      <c r="CC817" s="364"/>
      <c r="CD817" s="219"/>
      <c r="CE817" s="219"/>
      <c r="CF817" s="219"/>
      <c r="CG817" s="219"/>
      <c r="CH817" s="219"/>
      <c r="CI817" s="219"/>
      <c r="CJ817" s="219"/>
      <c r="CK817" s="219"/>
      <c r="CL817" s="219"/>
      <c r="CM817" s="219"/>
    </row>
    <row r="818" spans="81:91" ht="12.75">
      <c r="CC818" s="364"/>
      <c r="CD818" s="219"/>
      <c r="CE818" s="219"/>
      <c r="CF818" s="219"/>
      <c r="CG818" s="219"/>
      <c r="CH818" s="219"/>
      <c r="CI818" s="219"/>
      <c r="CJ818" s="219"/>
      <c r="CK818" s="219"/>
      <c r="CL818" s="219"/>
      <c r="CM818" s="219"/>
    </row>
    <row r="819" spans="81:91" ht="12.75">
      <c r="CC819" s="364"/>
      <c r="CD819" s="219"/>
      <c r="CE819" s="219"/>
      <c r="CF819" s="219"/>
      <c r="CG819" s="219"/>
      <c r="CH819" s="219"/>
      <c r="CI819" s="219"/>
      <c r="CJ819" s="219"/>
      <c r="CK819" s="219"/>
      <c r="CL819" s="219"/>
      <c r="CM819" s="219"/>
    </row>
    <row r="820" spans="81:91" ht="12.75">
      <c r="CC820" s="364"/>
      <c r="CD820" s="219"/>
      <c r="CE820" s="219"/>
      <c r="CF820" s="219"/>
      <c r="CG820" s="219"/>
      <c r="CH820" s="219"/>
      <c r="CI820" s="219"/>
      <c r="CJ820" s="219"/>
      <c r="CK820" s="219"/>
      <c r="CL820" s="219"/>
      <c r="CM820" s="219"/>
    </row>
    <row r="821" spans="81:91" ht="12.75">
      <c r="CC821" s="364"/>
      <c r="CD821" s="219"/>
      <c r="CE821" s="219"/>
      <c r="CF821" s="219"/>
      <c r="CG821" s="219"/>
      <c r="CH821" s="219"/>
      <c r="CI821" s="219"/>
      <c r="CJ821" s="219"/>
      <c r="CK821" s="219"/>
      <c r="CL821" s="219"/>
      <c r="CM821" s="219"/>
    </row>
    <row r="822" spans="81:91" ht="12.75">
      <c r="CC822" s="364"/>
      <c r="CD822" s="219"/>
      <c r="CE822" s="219"/>
      <c r="CF822" s="219"/>
      <c r="CG822" s="219"/>
      <c r="CH822" s="219"/>
      <c r="CI822" s="219"/>
      <c r="CJ822" s="219"/>
      <c r="CK822" s="219"/>
      <c r="CL822" s="219"/>
      <c r="CM822" s="219"/>
    </row>
    <row r="823" spans="81:91" ht="12.75">
      <c r="CC823" s="364"/>
      <c r="CD823" s="219"/>
      <c r="CE823" s="219"/>
      <c r="CF823" s="219"/>
      <c r="CG823" s="219"/>
      <c r="CH823" s="219"/>
      <c r="CI823" s="219"/>
      <c r="CJ823" s="219"/>
      <c r="CK823" s="219"/>
      <c r="CL823" s="219"/>
      <c r="CM823" s="219"/>
    </row>
    <row r="824" spans="81:91" ht="12.75">
      <c r="CC824" s="364"/>
      <c r="CD824" s="219"/>
      <c r="CE824" s="219"/>
      <c r="CF824" s="219"/>
      <c r="CG824" s="219"/>
      <c r="CH824" s="219"/>
      <c r="CI824" s="219"/>
      <c r="CJ824" s="219"/>
      <c r="CK824" s="219"/>
      <c r="CL824" s="219"/>
      <c r="CM824" s="219"/>
    </row>
    <row r="825" spans="81:91" ht="12.75">
      <c r="CC825" s="364"/>
      <c r="CD825" s="219"/>
      <c r="CE825" s="219"/>
      <c r="CF825" s="219"/>
      <c r="CG825" s="219"/>
      <c r="CH825" s="219"/>
      <c r="CI825" s="219"/>
      <c r="CJ825" s="219"/>
      <c r="CK825" s="219"/>
      <c r="CL825" s="219"/>
      <c r="CM825" s="219"/>
    </row>
    <row r="826" spans="81:91" ht="12.75">
      <c r="CC826" s="364"/>
      <c r="CD826" s="219"/>
      <c r="CE826" s="219"/>
      <c r="CF826" s="219"/>
      <c r="CG826" s="219"/>
      <c r="CH826" s="219"/>
      <c r="CI826" s="219"/>
      <c r="CJ826" s="219"/>
      <c r="CK826" s="219"/>
      <c r="CL826" s="219"/>
      <c r="CM826" s="219"/>
    </row>
    <row r="827" spans="81:91" ht="12.75">
      <c r="CC827" s="364"/>
      <c r="CD827" s="219"/>
      <c r="CE827" s="219"/>
      <c r="CF827" s="219"/>
      <c r="CG827" s="219"/>
      <c r="CH827" s="219"/>
      <c r="CI827" s="219"/>
      <c r="CJ827" s="219"/>
      <c r="CK827" s="219"/>
      <c r="CL827" s="219"/>
      <c r="CM827" s="219"/>
    </row>
    <row r="828" spans="81:91" ht="12.75">
      <c r="CC828" s="364"/>
      <c r="CD828" s="219"/>
      <c r="CE828" s="219"/>
      <c r="CF828" s="219"/>
      <c r="CG828" s="219"/>
      <c r="CH828" s="219"/>
      <c r="CI828" s="219"/>
      <c r="CJ828" s="219"/>
      <c r="CK828" s="219"/>
      <c r="CL828" s="219"/>
      <c r="CM828" s="219"/>
    </row>
    <row r="829" spans="81:91" ht="12.75">
      <c r="CC829" s="364"/>
      <c r="CD829" s="219"/>
      <c r="CE829" s="219"/>
      <c r="CF829" s="219"/>
      <c r="CG829" s="219"/>
      <c r="CH829" s="219"/>
      <c r="CI829" s="219"/>
      <c r="CJ829" s="219"/>
      <c r="CK829" s="219"/>
      <c r="CL829" s="219"/>
      <c r="CM829" s="219"/>
    </row>
    <row r="830" spans="81:91" ht="12.75">
      <c r="CC830" s="364"/>
      <c r="CD830" s="219"/>
      <c r="CE830" s="219"/>
      <c r="CF830" s="219"/>
      <c r="CG830" s="219"/>
      <c r="CH830" s="219"/>
      <c r="CI830" s="219"/>
      <c r="CJ830" s="219"/>
      <c r="CK830" s="219"/>
      <c r="CL830" s="219"/>
      <c r="CM830" s="219"/>
    </row>
    <row r="831" spans="81:91" ht="12.75">
      <c r="CC831" s="364"/>
      <c r="CD831" s="219"/>
      <c r="CE831" s="219"/>
      <c r="CF831" s="219"/>
      <c r="CG831" s="219"/>
      <c r="CH831" s="219"/>
      <c r="CI831" s="219"/>
      <c r="CJ831" s="219"/>
      <c r="CK831" s="219"/>
      <c r="CL831" s="219"/>
      <c r="CM831" s="219"/>
    </row>
    <row r="832" spans="81:91" ht="12.75">
      <c r="CC832" s="364"/>
      <c r="CD832" s="219"/>
      <c r="CE832" s="219"/>
      <c r="CF832" s="219"/>
      <c r="CG832" s="219"/>
      <c r="CH832" s="219"/>
      <c r="CI832" s="219"/>
      <c r="CJ832" s="219"/>
      <c r="CK832" s="219"/>
      <c r="CL832" s="219"/>
      <c r="CM832" s="219"/>
    </row>
    <row r="833" spans="81:91" ht="12.75">
      <c r="CC833" s="364"/>
      <c r="CD833" s="219"/>
      <c r="CE833" s="219"/>
      <c r="CF833" s="219"/>
      <c r="CG833" s="219"/>
      <c r="CH833" s="219"/>
      <c r="CI833" s="219"/>
      <c r="CJ833" s="219"/>
      <c r="CK833" s="219"/>
      <c r="CL833" s="219"/>
      <c r="CM833" s="219"/>
    </row>
    <row r="834" spans="81:91" ht="12.75">
      <c r="CC834" s="364"/>
      <c r="CD834" s="219"/>
      <c r="CE834" s="219"/>
      <c r="CF834" s="219"/>
      <c r="CG834" s="219"/>
      <c r="CH834" s="219"/>
      <c r="CI834" s="219"/>
      <c r="CJ834" s="219"/>
      <c r="CK834" s="219"/>
      <c r="CL834" s="219"/>
      <c r="CM834" s="219"/>
    </row>
    <row r="835" spans="81:91" ht="12.75">
      <c r="CC835" s="364"/>
      <c r="CD835" s="219"/>
      <c r="CE835" s="219"/>
      <c r="CF835" s="219"/>
      <c r="CG835" s="219"/>
      <c r="CH835" s="219"/>
      <c r="CI835" s="219"/>
      <c r="CJ835" s="219"/>
      <c r="CK835" s="219"/>
      <c r="CL835" s="219"/>
      <c r="CM835" s="219"/>
    </row>
    <row r="836" spans="81:91" ht="12.75">
      <c r="CC836" s="364"/>
      <c r="CD836" s="219"/>
      <c r="CE836" s="219"/>
      <c r="CF836" s="219"/>
      <c r="CG836" s="219"/>
      <c r="CH836" s="219"/>
      <c r="CI836" s="219"/>
      <c r="CJ836" s="219"/>
      <c r="CK836" s="219"/>
      <c r="CL836" s="219"/>
      <c r="CM836" s="219"/>
    </row>
    <row r="837" spans="81:91" ht="12.75">
      <c r="CC837" s="364"/>
      <c r="CD837" s="219"/>
      <c r="CE837" s="219"/>
      <c r="CF837" s="219"/>
      <c r="CG837" s="219"/>
      <c r="CH837" s="219"/>
      <c r="CI837" s="219"/>
      <c r="CJ837" s="219"/>
      <c r="CK837" s="219"/>
      <c r="CL837" s="219"/>
      <c r="CM837" s="219"/>
    </row>
    <row r="838" spans="81:91" ht="12.75">
      <c r="CC838" s="364"/>
      <c r="CD838" s="219"/>
      <c r="CE838" s="219"/>
      <c r="CF838" s="219"/>
      <c r="CG838" s="219"/>
      <c r="CH838" s="219"/>
      <c r="CI838" s="219"/>
      <c r="CJ838" s="219"/>
      <c r="CK838" s="219"/>
      <c r="CL838" s="219"/>
      <c r="CM838" s="219"/>
    </row>
    <row r="839" spans="81:91" ht="12.75">
      <c r="CC839" s="364"/>
      <c r="CD839" s="219"/>
      <c r="CE839" s="219"/>
      <c r="CF839" s="219"/>
      <c r="CG839" s="219"/>
      <c r="CH839" s="219"/>
      <c r="CI839" s="219"/>
      <c r="CJ839" s="219"/>
      <c r="CK839" s="219"/>
      <c r="CL839" s="219"/>
      <c r="CM839" s="219"/>
    </row>
    <row r="840" spans="81:91" ht="12.75">
      <c r="CC840" s="364"/>
      <c r="CD840" s="219"/>
      <c r="CE840" s="219"/>
      <c r="CF840" s="219"/>
      <c r="CG840" s="219"/>
      <c r="CH840" s="219"/>
      <c r="CI840" s="219"/>
      <c r="CJ840" s="219"/>
      <c r="CK840" s="219"/>
      <c r="CL840" s="219"/>
      <c r="CM840" s="219"/>
    </row>
    <row r="841" spans="81:91" ht="12.75">
      <c r="CC841" s="364"/>
      <c r="CD841" s="219"/>
      <c r="CE841" s="219"/>
      <c r="CF841" s="219"/>
      <c r="CG841" s="219"/>
      <c r="CH841" s="219"/>
      <c r="CI841" s="219"/>
      <c r="CJ841" s="219"/>
      <c r="CK841" s="219"/>
      <c r="CL841" s="219"/>
      <c r="CM841" s="219"/>
    </row>
    <row r="842" spans="81:91" ht="12.75">
      <c r="CC842" s="364"/>
      <c r="CD842" s="219"/>
      <c r="CE842" s="219"/>
      <c r="CF842" s="219"/>
      <c r="CG842" s="219"/>
      <c r="CH842" s="219"/>
      <c r="CI842" s="219"/>
      <c r="CJ842" s="219"/>
      <c r="CK842" s="219"/>
      <c r="CL842" s="219"/>
      <c r="CM842" s="219"/>
    </row>
    <row r="843" spans="81:91" ht="12.75">
      <c r="CC843" s="364"/>
      <c r="CD843" s="219"/>
      <c r="CE843" s="219"/>
      <c r="CF843" s="219"/>
      <c r="CG843" s="219"/>
      <c r="CH843" s="219"/>
      <c r="CI843" s="219"/>
      <c r="CJ843" s="219"/>
      <c r="CK843" s="219"/>
      <c r="CL843" s="219"/>
      <c r="CM843" s="219"/>
    </row>
    <row r="844" spans="81:91" ht="12.75">
      <c r="CC844" s="364"/>
      <c r="CD844" s="219"/>
      <c r="CE844" s="219"/>
      <c r="CF844" s="219"/>
      <c r="CG844" s="219"/>
      <c r="CH844" s="219"/>
      <c r="CI844" s="219"/>
      <c r="CJ844" s="219"/>
      <c r="CK844" s="219"/>
      <c r="CL844" s="219"/>
      <c r="CM844" s="219"/>
    </row>
    <row r="845" spans="81:91" ht="12.75">
      <c r="CC845" s="364"/>
      <c r="CD845" s="219"/>
      <c r="CE845" s="219"/>
      <c r="CF845" s="219"/>
      <c r="CG845" s="219"/>
      <c r="CH845" s="219"/>
      <c r="CI845" s="219"/>
      <c r="CJ845" s="219"/>
      <c r="CK845" s="219"/>
      <c r="CL845" s="219"/>
      <c r="CM845" s="219"/>
    </row>
    <row r="846" spans="81:91" ht="12.75">
      <c r="CC846" s="364"/>
      <c r="CD846" s="219"/>
      <c r="CE846" s="219"/>
      <c r="CF846" s="219"/>
      <c r="CG846" s="219"/>
      <c r="CH846" s="219"/>
      <c r="CI846" s="219"/>
      <c r="CJ846" s="219"/>
      <c r="CK846" s="219"/>
      <c r="CL846" s="219"/>
      <c r="CM846" s="219"/>
    </row>
    <row r="847" spans="81:91" ht="12.75">
      <c r="CC847" s="364"/>
      <c r="CD847" s="219"/>
      <c r="CE847" s="219"/>
      <c r="CF847" s="219"/>
      <c r="CG847" s="219"/>
      <c r="CH847" s="219"/>
      <c r="CI847" s="219"/>
      <c r="CJ847" s="219"/>
      <c r="CK847" s="219"/>
      <c r="CL847" s="219"/>
      <c r="CM847" s="219"/>
    </row>
    <row r="848" spans="81:91" ht="12.75">
      <c r="CC848" s="364"/>
      <c r="CD848" s="219"/>
      <c r="CE848" s="219"/>
      <c r="CF848" s="219"/>
      <c r="CG848" s="219"/>
      <c r="CH848" s="219"/>
      <c r="CI848" s="219"/>
      <c r="CJ848" s="219"/>
      <c r="CK848" s="219"/>
      <c r="CL848" s="219"/>
      <c r="CM848" s="219"/>
    </row>
    <row r="849" spans="81:91" ht="12.75">
      <c r="CC849" s="364"/>
      <c r="CD849" s="219"/>
      <c r="CE849" s="219"/>
      <c r="CF849" s="219"/>
      <c r="CG849" s="219"/>
      <c r="CH849" s="219"/>
      <c r="CI849" s="219"/>
      <c r="CJ849" s="219"/>
      <c r="CK849" s="219"/>
      <c r="CL849" s="219"/>
      <c r="CM849" s="219"/>
    </row>
    <row r="850" spans="81:91" ht="12.75">
      <c r="CC850" s="364"/>
      <c r="CD850" s="219"/>
      <c r="CE850" s="219"/>
      <c r="CF850" s="219"/>
      <c r="CG850" s="219"/>
      <c r="CH850" s="219"/>
      <c r="CI850" s="219"/>
      <c r="CJ850" s="219"/>
      <c r="CK850" s="219"/>
      <c r="CL850" s="219"/>
      <c r="CM850" s="219"/>
    </row>
    <row r="851" spans="81:91" ht="12.75">
      <c r="CC851" s="364"/>
      <c r="CD851" s="219"/>
      <c r="CE851" s="219"/>
      <c r="CF851" s="219"/>
      <c r="CG851" s="219"/>
      <c r="CH851" s="219"/>
      <c r="CI851" s="219"/>
      <c r="CJ851" s="219"/>
      <c r="CK851" s="219"/>
      <c r="CL851" s="219"/>
      <c r="CM851" s="219"/>
    </row>
    <row r="852" spans="81:91" ht="12.75">
      <c r="CC852" s="364"/>
      <c r="CD852" s="219"/>
      <c r="CE852" s="219"/>
      <c r="CF852" s="219"/>
      <c r="CG852" s="219"/>
      <c r="CH852" s="219"/>
      <c r="CI852" s="219"/>
      <c r="CJ852" s="219"/>
      <c r="CK852" s="219"/>
      <c r="CL852" s="219"/>
      <c r="CM852" s="219"/>
    </row>
    <row r="853" spans="81:91" ht="12.75">
      <c r="CC853" s="364"/>
      <c r="CD853" s="219"/>
      <c r="CE853" s="219"/>
      <c r="CF853" s="219"/>
      <c r="CG853" s="219"/>
      <c r="CH853" s="219"/>
      <c r="CI853" s="219"/>
      <c r="CJ853" s="219"/>
      <c r="CK853" s="219"/>
      <c r="CL853" s="219"/>
      <c r="CM853" s="219"/>
    </row>
    <row r="854" spans="81:91" ht="12.75">
      <c r="CC854" s="364"/>
      <c r="CD854" s="219"/>
      <c r="CE854" s="219"/>
      <c r="CF854" s="219"/>
      <c r="CG854" s="219"/>
      <c r="CH854" s="219"/>
      <c r="CI854" s="219"/>
      <c r="CJ854" s="219"/>
      <c r="CK854" s="219"/>
      <c r="CL854" s="219"/>
      <c r="CM854" s="219"/>
    </row>
    <row r="855" spans="81:91" ht="12.75">
      <c r="CC855" s="364"/>
      <c r="CD855" s="219"/>
      <c r="CE855" s="219"/>
      <c r="CF855" s="219"/>
      <c r="CG855" s="219"/>
      <c r="CH855" s="219"/>
      <c r="CI855" s="219"/>
      <c r="CJ855" s="219"/>
      <c r="CK855" s="219"/>
      <c r="CL855" s="219"/>
      <c r="CM855" s="219"/>
    </row>
    <row r="856" spans="81:91" ht="12.75">
      <c r="CC856" s="364"/>
      <c r="CD856" s="219"/>
      <c r="CE856" s="219"/>
      <c r="CF856" s="219"/>
      <c r="CG856" s="219"/>
      <c r="CH856" s="219"/>
      <c r="CI856" s="219"/>
      <c r="CJ856" s="219"/>
      <c r="CK856" s="219"/>
      <c r="CL856" s="219"/>
      <c r="CM856" s="219"/>
    </row>
    <row r="857" spans="81:91" ht="12.75">
      <c r="CC857" s="364"/>
      <c r="CD857" s="219"/>
      <c r="CE857" s="219"/>
      <c r="CF857" s="219"/>
      <c r="CG857" s="219"/>
      <c r="CH857" s="219"/>
      <c r="CI857" s="219"/>
      <c r="CJ857" s="219"/>
      <c r="CK857" s="219"/>
      <c r="CL857" s="219"/>
      <c r="CM857" s="219"/>
    </row>
  </sheetData>
  <sheetProtection/>
  <mergeCells count="23">
    <mergeCell ref="BK1:BM1"/>
    <mergeCell ref="BQ1:BS1"/>
    <mergeCell ref="BT1:BV1"/>
    <mergeCell ref="BW1:BY1"/>
    <mergeCell ref="BZ1:CB1"/>
    <mergeCell ref="AS1:AU1"/>
    <mergeCell ref="AV1:AX1"/>
    <mergeCell ref="AY1:BA1"/>
    <mergeCell ref="BB1:BD1"/>
    <mergeCell ref="BE1:BG1"/>
    <mergeCell ref="BH1:BJ1"/>
    <mergeCell ref="U1:W1"/>
    <mergeCell ref="X1:Z1"/>
    <mergeCell ref="AA1:AC1"/>
    <mergeCell ref="AG1:AI1"/>
    <mergeCell ref="AM1:AO1"/>
    <mergeCell ref="AP1:AR1"/>
    <mergeCell ref="C1:E1"/>
    <mergeCell ref="F1:H1"/>
    <mergeCell ref="I1:K1"/>
    <mergeCell ref="L1:N1"/>
    <mergeCell ref="O1:Q1"/>
    <mergeCell ref="R1:T1"/>
  </mergeCells>
  <printOptions horizontalCentered="1"/>
  <pageMargins left="0" right="0" top="1.5748031496062993" bottom="0" header="0.5118110236220472" footer="0.5118110236220472"/>
  <pageSetup fitToWidth="5" horizontalDpi="300" verticalDpi="300" orientation="landscape" paperSize="9" scale="67" r:id="rId1"/>
  <headerFooter alignWithMargins="0">
    <oddHeader>&amp;C&amp;"Arial CE,Tučné"&amp;14Zúčtování finančních vztahů se SR - finanční vypořádání neinv. dotací veřejným vysokým školám za rok 2010&amp;R&amp;"Arial CE,Tučné"&amp;14
Tabulka č. 8
&amp;11(údaje v Kč)</oddHeader>
    <oddFooter>&amp;CStránka &amp;P</oddFooter>
  </headerFooter>
  <colBreaks count="1" manualBreakCount="1">
    <brk id="3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58"/>
  <sheetViews>
    <sheetView workbookViewId="0" topLeftCell="A1">
      <selection activeCell="C18" sqref="C18"/>
    </sheetView>
  </sheetViews>
  <sheetFormatPr defaultColWidth="9.140625" defaultRowHeight="15"/>
  <cols>
    <col min="1" max="1" width="5.57421875" style="521" customWidth="1"/>
    <col min="2" max="2" width="30.00390625" style="521" customWidth="1"/>
    <col min="3" max="4" width="12.140625" style="579" customWidth="1"/>
    <col min="5" max="5" width="12.8515625" style="579" customWidth="1"/>
    <col min="6" max="6" width="11.57421875" style="579" customWidth="1"/>
    <col min="7" max="7" width="12.28125" style="579" customWidth="1"/>
    <col min="8" max="8" width="10.421875" style="579" customWidth="1"/>
    <col min="9" max="9" width="11.421875" style="579" customWidth="1"/>
    <col min="10" max="10" width="12.421875" style="579" customWidth="1"/>
    <col min="11" max="14" width="10.28125" style="579" customWidth="1"/>
    <col min="15" max="15" width="12.140625" style="579" customWidth="1"/>
    <col min="16" max="16" width="12.57421875" style="579" customWidth="1"/>
    <col min="17" max="17" width="11.57421875" style="579" customWidth="1"/>
    <col min="18" max="18" width="12.421875" style="579" customWidth="1"/>
    <col min="19" max="19" width="14.00390625" style="579" customWidth="1"/>
    <col min="20" max="20" width="11.00390625" style="579" customWidth="1"/>
    <col min="21" max="21" width="11.7109375" style="579" customWidth="1"/>
    <col min="22" max="22" width="10.8515625" style="579" customWidth="1"/>
    <col min="23" max="23" width="11.57421875" style="579" customWidth="1"/>
    <col min="24" max="25" width="10.8515625" style="579" customWidth="1"/>
    <col min="26" max="26" width="12.421875" style="579" customWidth="1"/>
    <col min="27" max="28" width="10.8515625" style="579" customWidth="1"/>
    <col min="29" max="29" width="12.421875" style="579" customWidth="1"/>
    <col min="30" max="33" width="11.140625" style="579" customWidth="1"/>
    <col min="34" max="34" width="14.57421875" style="579" customWidth="1"/>
    <col min="35" max="35" width="11.8515625" style="582" customWidth="1"/>
    <col min="36" max="36" width="10.421875" style="521" bestFit="1" customWidth="1"/>
    <col min="37" max="37" width="10.421875" style="521" customWidth="1"/>
    <col min="38" max="38" width="9.28125" style="521" bestFit="1" customWidth="1"/>
    <col min="39" max="16384" width="9.140625" style="521" customWidth="1"/>
  </cols>
  <sheetData>
    <row r="1" spans="1:43" ht="18" customHeight="1">
      <c r="A1" s="514"/>
      <c r="B1" s="515" t="s">
        <v>204</v>
      </c>
      <c r="C1" s="869" t="s">
        <v>305</v>
      </c>
      <c r="D1" s="870"/>
      <c r="E1" s="871"/>
      <c r="F1" s="869" t="s">
        <v>306</v>
      </c>
      <c r="G1" s="870"/>
      <c r="H1" s="871"/>
      <c r="I1" s="869" t="s">
        <v>307</v>
      </c>
      <c r="J1" s="870"/>
      <c r="K1" s="871"/>
      <c r="L1" s="869" t="s">
        <v>308</v>
      </c>
      <c r="M1" s="870"/>
      <c r="N1" s="871"/>
      <c r="O1" s="869" t="s">
        <v>309</v>
      </c>
      <c r="P1" s="870"/>
      <c r="Q1" s="871"/>
      <c r="R1" s="869" t="s">
        <v>310</v>
      </c>
      <c r="S1" s="870"/>
      <c r="T1" s="871"/>
      <c r="U1" s="869" t="s">
        <v>311</v>
      </c>
      <c r="V1" s="870"/>
      <c r="W1" s="871"/>
      <c r="X1" s="869" t="s">
        <v>312</v>
      </c>
      <c r="Y1" s="870"/>
      <c r="Z1" s="871"/>
      <c r="AA1" s="869" t="s">
        <v>313</v>
      </c>
      <c r="AB1" s="870"/>
      <c r="AC1" s="871"/>
      <c r="AD1" s="869" t="s">
        <v>314</v>
      </c>
      <c r="AE1" s="870"/>
      <c r="AF1" s="871"/>
      <c r="AG1" s="516"/>
      <c r="AH1" s="517"/>
      <c r="AI1" s="518"/>
      <c r="AJ1" s="519"/>
      <c r="AK1" s="519"/>
      <c r="AL1" s="519"/>
      <c r="AM1" s="520"/>
      <c r="AN1" s="520"/>
      <c r="AO1" s="520"/>
      <c r="AP1" s="520"/>
      <c r="AQ1" s="520"/>
    </row>
    <row r="2" spans="1:43" ht="18" customHeight="1">
      <c r="A2" s="522" t="s">
        <v>317</v>
      </c>
      <c r="B2" s="523" t="s">
        <v>231</v>
      </c>
      <c r="C2" s="524" t="s">
        <v>232</v>
      </c>
      <c r="D2" s="525" t="s">
        <v>233</v>
      </c>
      <c r="E2" s="526" t="s">
        <v>234</v>
      </c>
      <c r="F2" s="524" t="s">
        <v>232</v>
      </c>
      <c r="G2" s="525" t="s">
        <v>233</v>
      </c>
      <c r="H2" s="526" t="s">
        <v>234</v>
      </c>
      <c r="I2" s="524" t="s">
        <v>232</v>
      </c>
      <c r="J2" s="525" t="s">
        <v>233</v>
      </c>
      <c r="K2" s="526" t="s">
        <v>234</v>
      </c>
      <c r="L2" s="524" t="s">
        <v>232</v>
      </c>
      <c r="M2" s="525" t="s">
        <v>233</v>
      </c>
      <c r="N2" s="526" t="s">
        <v>234</v>
      </c>
      <c r="O2" s="524" t="s">
        <v>232</v>
      </c>
      <c r="P2" s="525" t="s">
        <v>233</v>
      </c>
      <c r="Q2" s="526" t="s">
        <v>234</v>
      </c>
      <c r="R2" s="524" t="s">
        <v>232</v>
      </c>
      <c r="S2" s="525" t="s">
        <v>233</v>
      </c>
      <c r="T2" s="526" t="s">
        <v>234</v>
      </c>
      <c r="U2" s="524" t="s">
        <v>232</v>
      </c>
      <c r="V2" s="525" t="s">
        <v>233</v>
      </c>
      <c r="W2" s="526" t="s">
        <v>234</v>
      </c>
      <c r="X2" s="524" t="s">
        <v>232</v>
      </c>
      <c r="Y2" s="525" t="s">
        <v>233</v>
      </c>
      <c r="Z2" s="526" t="s">
        <v>234</v>
      </c>
      <c r="AA2" s="524" t="s">
        <v>232</v>
      </c>
      <c r="AB2" s="525" t="s">
        <v>233</v>
      </c>
      <c r="AC2" s="526" t="s">
        <v>234</v>
      </c>
      <c r="AD2" s="524" t="s">
        <v>232</v>
      </c>
      <c r="AE2" s="525" t="s">
        <v>233</v>
      </c>
      <c r="AF2" s="526" t="s">
        <v>234</v>
      </c>
      <c r="AG2" s="527" t="s">
        <v>315</v>
      </c>
      <c r="AH2" s="528"/>
      <c r="AI2" s="518"/>
      <c r="AJ2" s="519"/>
      <c r="AK2" s="519"/>
      <c r="AL2" s="519"/>
      <c r="AM2" s="520"/>
      <c r="AN2" s="520"/>
      <c r="AO2" s="520"/>
      <c r="AP2" s="520"/>
      <c r="AQ2" s="520"/>
    </row>
    <row r="3" spans="1:49" s="520" customFormat="1" ht="18" customHeight="1" thickBot="1">
      <c r="A3" s="529" t="s">
        <v>318</v>
      </c>
      <c r="B3" s="530" t="s">
        <v>94</v>
      </c>
      <c r="C3" s="531" t="s">
        <v>235</v>
      </c>
      <c r="D3" s="532" t="s">
        <v>235</v>
      </c>
      <c r="E3" s="533" t="s">
        <v>236</v>
      </c>
      <c r="F3" s="531" t="s">
        <v>235</v>
      </c>
      <c r="G3" s="532" t="s">
        <v>235</v>
      </c>
      <c r="H3" s="533" t="s">
        <v>236</v>
      </c>
      <c r="I3" s="531" t="s">
        <v>235</v>
      </c>
      <c r="J3" s="532" t="s">
        <v>235</v>
      </c>
      <c r="K3" s="533" t="s">
        <v>236</v>
      </c>
      <c r="L3" s="531" t="s">
        <v>235</v>
      </c>
      <c r="M3" s="532" t="s">
        <v>235</v>
      </c>
      <c r="N3" s="533" t="s">
        <v>236</v>
      </c>
      <c r="O3" s="531" t="s">
        <v>235</v>
      </c>
      <c r="P3" s="532" t="s">
        <v>235</v>
      </c>
      <c r="Q3" s="533" t="s">
        <v>236</v>
      </c>
      <c r="R3" s="531" t="s">
        <v>235</v>
      </c>
      <c r="S3" s="532" t="s">
        <v>235</v>
      </c>
      <c r="T3" s="533" t="s">
        <v>236</v>
      </c>
      <c r="U3" s="531" t="s">
        <v>235</v>
      </c>
      <c r="V3" s="532" t="s">
        <v>235</v>
      </c>
      <c r="W3" s="533" t="s">
        <v>236</v>
      </c>
      <c r="X3" s="531" t="s">
        <v>235</v>
      </c>
      <c r="Y3" s="532" t="s">
        <v>235</v>
      </c>
      <c r="Z3" s="533" t="s">
        <v>236</v>
      </c>
      <c r="AA3" s="531" t="s">
        <v>235</v>
      </c>
      <c r="AB3" s="532" t="s">
        <v>235</v>
      </c>
      <c r="AC3" s="533" t="s">
        <v>236</v>
      </c>
      <c r="AD3" s="531" t="s">
        <v>235</v>
      </c>
      <c r="AE3" s="532" t="s">
        <v>235</v>
      </c>
      <c r="AF3" s="533" t="s">
        <v>236</v>
      </c>
      <c r="AG3" s="534" t="s">
        <v>316</v>
      </c>
      <c r="AH3" s="535"/>
      <c r="AI3" s="536"/>
      <c r="AJ3" s="537"/>
      <c r="AK3" s="537"/>
      <c r="AL3" s="537"/>
      <c r="AM3" s="538"/>
      <c r="AN3" s="538"/>
      <c r="AO3" s="538"/>
      <c r="AP3" s="538"/>
      <c r="AQ3" s="538"/>
      <c r="AR3" s="538"/>
      <c r="AS3" s="538"/>
      <c r="AT3" s="538"/>
      <c r="AU3" s="538"/>
      <c r="AV3" s="538"/>
      <c r="AW3" s="538"/>
    </row>
    <row r="4" spans="1:57" ht="18" customHeight="1">
      <c r="A4" s="539">
        <v>1100</v>
      </c>
      <c r="B4" s="540" t="s">
        <v>138</v>
      </c>
      <c r="C4" s="541">
        <f aca="true" t="shared" si="0" ref="C4:C28">SUM(F4+I4+L4)</f>
        <v>98592000</v>
      </c>
      <c r="D4" s="542">
        <f aca="true" t="shared" si="1" ref="D4:D28">SUM(G4+J4+M4)</f>
        <v>98564754.53999999</v>
      </c>
      <c r="E4" s="543">
        <f aca="true" t="shared" si="2" ref="E4:E29">C4-D4</f>
        <v>27245.460000008345</v>
      </c>
      <c r="F4" s="541">
        <v>25756000</v>
      </c>
      <c r="G4" s="542">
        <v>25755777.16</v>
      </c>
      <c r="H4" s="543">
        <f aca="true" t="shared" si="3" ref="H4:H29">F4-G4</f>
        <v>222.839999999851</v>
      </c>
      <c r="I4" s="541">
        <v>72836000</v>
      </c>
      <c r="J4" s="542">
        <v>72808977.38</v>
      </c>
      <c r="K4" s="543">
        <f aca="true" t="shared" si="4" ref="K4:K29">I4-J4</f>
        <v>27022.62000000477</v>
      </c>
      <c r="L4" s="541">
        <v>0</v>
      </c>
      <c r="M4" s="542">
        <v>0</v>
      </c>
      <c r="N4" s="543">
        <f aca="true" t="shared" si="5" ref="N4:N29">L4-M4</f>
        <v>0</v>
      </c>
      <c r="O4" s="541">
        <f aca="true" t="shared" si="6" ref="O4:O29">SUM(R4+U4+X4+AA4+AD4)</f>
        <v>109258490</v>
      </c>
      <c r="P4" s="542">
        <f aca="true" t="shared" si="7" ref="P4:P29">SUM(S4+V4+Y4+AB4+AE4)</f>
        <v>109222934.2</v>
      </c>
      <c r="Q4" s="543">
        <f aca="true" t="shared" si="8" ref="Q4:Q29">O4-P4</f>
        <v>35555.79999999702</v>
      </c>
      <c r="R4" s="541">
        <v>57609000</v>
      </c>
      <c r="S4" s="542">
        <v>57573444.2</v>
      </c>
      <c r="T4" s="543">
        <f aca="true" t="shared" si="9" ref="T4:T29">R4-S4</f>
        <v>35555.79999999702</v>
      </c>
      <c r="U4" s="541">
        <v>35420000</v>
      </c>
      <c r="V4" s="542">
        <v>35420000</v>
      </c>
      <c r="W4" s="543">
        <f aca="true" t="shared" si="10" ref="W4:W29">U4-V4</f>
        <v>0</v>
      </c>
      <c r="X4" s="541">
        <v>0</v>
      </c>
      <c r="Y4" s="542">
        <v>0</v>
      </c>
      <c r="Z4" s="543">
        <f aca="true" t="shared" si="11" ref="Z4:Z29">X4-Y4</f>
        <v>0</v>
      </c>
      <c r="AA4" s="541">
        <v>0</v>
      </c>
      <c r="AB4" s="542">
        <v>0</v>
      </c>
      <c r="AC4" s="543">
        <f aca="true" t="shared" si="12" ref="AC4:AC29">AA4-AB4</f>
        <v>0</v>
      </c>
      <c r="AD4" s="541">
        <v>16229490</v>
      </c>
      <c r="AE4" s="542">
        <v>16229490</v>
      </c>
      <c r="AF4" s="543">
        <f aca="true" t="shared" si="13" ref="AF4:AF29">AD4-AE4</f>
        <v>0</v>
      </c>
      <c r="AG4" s="544">
        <f aca="true" t="shared" si="14" ref="AG4:AG30">SUM(E4+Q4)</f>
        <v>62801.260000005364</v>
      </c>
      <c r="AH4" s="545"/>
      <c r="AI4" s="546"/>
      <c r="AJ4" s="537"/>
      <c r="AK4" s="537"/>
      <c r="AL4" s="537"/>
      <c r="AM4" s="547"/>
      <c r="AN4" s="547"/>
      <c r="AO4" s="547"/>
      <c r="AP4" s="547"/>
      <c r="AQ4" s="547"/>
      <c r="AR4" s="548"/>
      <c r="AS4" s="548"/>
      <c r="AT4" s="548"/>
      <c r="AU4" s="548"/>
      <c r="AV4" s="548"/>
      <c r="AW4" s="548"/>
      <c r="AX4" s="549"/>
      <c r="AY4" s="549"/>
      <c r="AZ4" s="549"/>
      <c r="BA4" s="549"/>
      <c r="BB4" s="549"/>
      <c r="BC4" s="549"/>
      <c r="BD4" s="549"/>
      <c r="BE4" s="549"/>
    </row>
    <row r="5" spans="1:57" ht="18" customHeight="1">
      <c r="A5" s="550">
        <v>1200</v>
      </c>
      <c r="B5" s="551" t="s">
        <v>349</v>
      </c>
      <c r="C5" s="552">
        <f t="shared" si="0"/>
        <v>19052000</v>
      </c>
      <c r="D5" s="553">
        <f t="shared" si="1"/>
        <v>19051861</v>
      </c>
      <c r="E5" s="554">
        <f t="shared" si="2"/>
        <v>139</v>
      </c>
      <c r="F5" s="552">
        <v>6630000</v>
      </c>
      <c r="G5" s="553">
        <v>6629861</v>
      </c>
      <c r="H5" s="554">
        <f t="shared" si="3"/>
        <v>139</v>
      </c>
      <c r="I5" s="552">
        <v>12422000</v>
      </c>
      <c r="J5" s="553">
        <v>12422000</v>
      </c>
      <c r="K5" s="554">
        <f t="shared" si="4"/>
        <v>0</v>
      </c>
      <c r="L5" s="552">
        <v>0</v>
      </c>
      <c r="M5" s="553">
        <v>0</v>
      </c>
      <c r="N5" s="554">
        <f t="shared" si="5"/>
        <v>0</v>
      </c>
      <c r="O5" s="552">
        <f t="shared" si="6"/>
        <v>7662000</v>
      </c>
      <c r="P5" s="553">
        <f t="shared" si="7"/>
        <v>7662000</v>
      </c>
      <c r="Q5" s="554">
        <f t="shared" si="8"/>
        <v>0</v>
      </c>
      <c r="R5" s="552">
        <v>1538000</v>
      </c>
      <c r="S5" s="553">
        <v>1538000</v>
      </c>
      <c r="T5" s="554">
        <f t="shared" si="9"/>
        <v>0</v>
      </c>
      <c r="U5" s="552">
        <v>0</v>
      </c>
      <c r="V5" s="553">
        <v>0</v>
      </c>
      <c r="W5" s="554">
        <f t="shared" si="10"/>
        <v>0</v>
      </c>
      <c r="X5" s="552">
        <v>0</v>
      </c>
      <c r="Y5" s="553">
        <v>0</v>
      </c>
      <c r="Z5" s="554">
        <f t="shared" si="11"/>
        <v>0</v>
      </c>
      <c r="AA5" s="552">
        <v>13000</v>
      </c>
      <c r="AB5" s="553">
        <v>13000</v>
      </c>
      <c r="AC5" s="554">
        <f t="shared" si="12"/>
        <v>0</v>
      </c>
      <c r="AD5" s="552">
        <v>6111000</v>
      </c>
      <c r="AE5" s="553">
        <v>6111000</v>
      </c>
      <c r="AF5" s="554">
        <f t="shared" si="13"/>
        <v>0</v>
      </c>
      <c r="AG5" s="555">
        <f t="shared" si="14"/>
        <v>139</v>
      </c>
      <c r="AH5" s="545"/>
      <c r="AI5" s="546"/>
      <c r="AJ5" s="537"/>
      <c r="AK5" s="537"/>
      <c r="AL5" s="537"/>
      <c r="AM5" s="547"/>
      <c r="AN5" s="547"/>
      <c r="AO5" s="547"/>
      <c r="AP5" s="547"/>
      <c r="AQ5" s="547"/>
      <c r="AR5" s="548"/>
      <c r="AS5" s="548"/>
      <c r="AT5" s="548"/>
      <c r="AU5" s="548"/>
      <c r="AV5" s="548"/>
      <c r="AW5" s="548"/>
      <c r="AX5" s="549"/>
      <c r="AY5" s="549"/>
      <c r="AZ5" s="549"/>
      <c r="BA5" s="549"/>
      <c r="BB5" s="549"/>
      <c r="BC5" s="549"/>
      <c r="BD5" s="549"/>
      <c r="BE5" s="549"/>
    </row>
    <row r="6" spans="1:57" ht="18" customHeight="1">
      <c r="A6" s="550">
        <v>1300</v>
      </c>
      <c r="B6" s="551" t="s">
        <v>350</v>
      </c>
      <c r="C6" s="552">
        <f t="shared" si="0"/>
        <v>15675000</v>
      </c>
      <c r="D6" s="553">
        <f t="shared" si="1"/>
        <v>15675000</v>
      </c>
      <c r="E6" s="554">
        <f t="shared" si="2"/>
        <v>0</v>
      </c>
      <c r="F6" s="552">
        <v>3236000</v>
      </c>
      <c r="G6" s="553">
        <v>3236000</v>
      </c>
      <c r="H6" s="554">
        <f t="shared" si="3"/>
        <v>0</v>
      </c>
      <c r="I6" s="552">
        <v>12439000</v>
      </c>
      <c r="J6" s="553">
        <v>12439000</v>
      </c>
      <c r="K6" s="554">
        <f t="shared" si="4"/>
        <v>0</v>
      </c>
      <c r="L6" s="552">
        <v>0</v>
      </c>
      <c r="M6" s="553">
        <v>0</v>
      </c>
      <c r="N6" s="554">
        <f t="shared" si="5"/>
        <v>0</v>
      </c>
      <c r="O6" s="552">
        <f t="shared" si="6"/>
        <v>2270000</v>
      </c>
      <c r="P6" s="553">
        <f t="shared" si="7"/>
        <v>2270000</v>
      </c>
      <c r="Q6" s="554">
        <f t="shared" si="8"/>
        <v>0</v>
      </c>
      <c r="R6" s="552">
        <v>0</v>
      </c>
      <c r="S6" s="553">
        <v>0</v>
      </c>
      <c r="T6" s="554">
        <f t="shared" si="9"/>
        <v>0</v>
      </c>
      <c r="U6" s="552">
        <v>2245000</v>
      </c>
      <c r="V6" s="553">
        <v>2245000</v>
      </c>
      <c r="W6" s="554">
        <f t="shared" si="10"/>
        <v>0</v>
      </c>
      <c r="X6" s="552">
        <v>0</v>
      </c>
      <c r="Y6" s="553">
        <v>0</v>
      </c>
      <c r="Z6" s="554">
        <f t="shared" si="11"/>
        <v>0</v>
      </c>
      <c r="AA6" s="552">
        <v>25000</v>
      </c>
      <c r="AB6" s="553">
        <v>25000</v>
      </c>
      <c r="AC6" s="554">
        <f t="shared" si="12"/>
        <v>0</v>
      </c>
      <c r="AD6" s="552">
        <v>0</v>
      </c>
      <c r="AE6" s="553">
        <v>0</v>
      </c>
      <c r="AF6" s="554">
        <f t="shared" si="13"/>
        <v>0</v>
      </c>
      <c r="AG6" s="555">
        <f t="shared" si="14"/>
        <v>0</v>
      </c>
      <c r="AH6" s="545"/>
      <c r="AI6" s="546"/>
      <c r="AJ6" s="537"/>
      <c r="AK6" s="537"/>
      <c r="AL6" s="537"/>
      <c r="AM6" s="547"/>
      <c r="AN6" s="547"/>
      <c r="AO6" s="547"/>
      <c r="AP6" s="547"/>
      <c r="AQ6" s="547"/>
      <c r="AR6" s="548"/>
      <c r="AS6" s="548"/>
      <c r="AT6" s="548"/>
      <c r="AU6" s="548"/>
      <c r="AV6" s="548"/>
      <c r="AW6" s="548"/>
      <c r="AX6" s="549"/>
      <c r="AY6" s="549"/>
      <c r="AZ6" s="549"/>
      <c r="BA6" s="549"/>
      <c r="BB6" s="549"/>
      <c r="BC6" s="549"/>
      <c r="BD6" s="549"/>
      <c r="BE6" s="549"/>
    </row>
    <row r="7" spans="1:57" ht="18" customHeight="1">
      <c r="A7" s="550">
        <v>1400</v>
      </c>
      <c r="B7" s="551" t="s">
        <v>110</v>
      </c>
      <c r="C7" s="552">
        <f t="shared" si="0"/>
        <v>43296000</v>
      </c>
      <c r="D7" s="553">
        <f t="shared" si="1"/>
        <v>43259512.480000004</v>
      </c>
      <c r="E7" s="554">
        <f t="shared" si="2"/>
        <v>36487.51999999583</v>
      </c>
      <c r="F7" s="552">
        <v>12718000</v>
      </c>
      <c r="G7" s="553">
        <v>12696691.31</v>
      </c>
      <c r="H7" s="554">
        <f t="shared" si="3"/>
        <v>21308.68999999948</v>
      </c>
      <c r="I7" s="552">
        <v>28878000</v>
      </c>
      <c r="J7" s="553">
        <v>28865906.17</v>
      </c>
      <c r="K7" s="554">
        <f t="shared" si="4"/>
        <v>12093.829999998212</v>
      </c>
      <c r="L7" s="552">
        <v>1700000</v>
      </c>
      <c r="M7" s="553">
        <v>1696915</v>
      </c>
      <c r="N7" s="554">
        <f t="shared" si="5"/>
        <v>3085</v>
      </c>
      <c r="O7" s="552">
        <f t="shared" si="6"/>
        <v>41905000</v>
      </c>
      <c r="P7" s="553">
        <f t="shared" si="7"/>
        <v>41888426.47</v>
      </c>
      <c r="Q7" s="554">
        <f t="shared" si="8"/>
        <v>16573.530000001192</v>
      </c>
      <c r="R7" s="552">
        <v>29081000</v>
      </c>
      <c r="S7" s="553">
        <v>29064426.47</v>
      </c>
      <c r="T7" s="554">
        <f t="shared" si="9"/>
        <v>16573.530000001192</v>
      </c>
      <c r="U7" s="552">
        <v>10618000</v>
      </c>
      <c r="V7" s="553">
        <v>10618000</v>
      </c>
      <c r="W7" s="554">
        <f t="shared" si="10"/>
        <v>0</v>
      </c>
      <c r="X7" s="552">
        <v>86000</v>
      </c>
      <c r="Y7" s="553">
        <v>86000</v>
      </c>
      <c r="Z7" s="554">
        <f t="shared" si="11"/>
        <v>0</v>
      </c>
      <c r="AA7" s="552">
        <v>120000</v>
      </c>
      <c r="AB7" s="553">
        <v>120000</v>
      </c>
      <c r="AC7" s="554">
        <f t="shared" si="12"/>
        <v>0</v>
      </c>
      <c r="AD7" s="552">
        <v>2000000</v>
      </c>
      <c r="AE7" s="553">
        <v>2000000</v>
      </c>
      <c r="AF7" s="554">
        <f t="shared" si="13"/>
        <v>0</v>
      </c>
      <c r="AG7" s="555">
        <f t="shared" si="14"/>
        <v>53061.04999999702</v>
      </c>
      <c r="AH7" s="545"/>
      <c r="AI7" s="546"/>
      <c r="AJ7" s="537"/>
      <c r="AK7" s="537"/>
      <c r="AL7" s="537"/>
      <c r="AM7" s="547"/>
      <c r="AN7" s="547"/>
      <c r="AO7" s="547"/>
      <c r="AP7" s="547"/>
      <c r="AQ7" s="547"/>
      <c r="AR7" s="548"/>
      <c r="AS7" s="548"/>
      <c r="AT7" s="548"/>
      <c r="AU7" s="548"/>
      <c r="AV7" s="548"/>
      <c r="AW7" s="548"/>
      <c r="AX7" s="549"/>
      <c r="AY7" s="549"/>
      <c r="AZ7" s="549"/>
      <c r="BA7" s="549"/>
      <c r="BB7" s="549"/>
      <c r="BC7" s="549"/>
      <c r="BD7" s="549"/>
      <c r="BE7" s="549"/>
    </row>
    <row r="8" spans="1:57" ht="18" customHeight="1">
      <c r="A8" s="550">
        <v>1500</v>
      </c>
      <c r="B8" s="551" t="s">
        <v>140</v>
      </c>
      <c r="C8" s="552">
        <f t="shared" si="0"/>
        <v>50264000</v>
      </c>
      <c r="D8" s="553">
        <f t="shared" si="1"/>
        <v>50261972.7</v>
      </c>
      <c r="E8" s="554">
        <f t="shared" si="2"/>
        <v>2027.2999999970198</v>
      </c>
      <c r="F8" s="552">
        <v>12130000</v>
      </c>
      <c r="G8" s="553">
        <v>12127972.7</v>
      </c>
      <c r="H8" s="554">
        <f t="shared" si="3"/>
        <v>2027.300000000745</v>
      </c>
      <c r="I8" s="552">
        <v>38134000</v>
      </c>
      <c r="J8" s="553">
        <v>38134000</v>
      </c>
      <c r="K8" s="554">
        <f t="shared" si="4"/>
        <v>0</v>
      </c>
      <c r="L8" s="552">
        <v>0</v>
      </c>
      <c r="M8" s="553">
        <v>0</v>
      </c>
      <c r="N8" s="554">
        <f t="shared" si="5"/>
        <v>0</v>
      </c>
      <c r="O8" s="552">
        <f t="shared" si="6"/>
        <v>15928000</v>
      </c>
      <c r="P8" s="553">
        <f t="shared" si="7"/>
        <v>15927782.6</v>
      </c>
      <c r="Q8" s="554">
        <f t="shared" si="8"/>
        <v>217.40000000037253</v>
      </c>
      <c r="R8" s="552">
        <v>10698000</v>
      </c>
      <c r="S8" s="553">
        <v>10697782.6</v>
      </c>
      <c r="T8" s="554">
        <f t="shared" si="9"/>
        <v>217.40000000037253</v>
      </c>
      <c r="U8" s="552">
        <v>4048000</v>
      </c>
      <c r="V8" s="553">
        <v>4048000</v>
      </c>
      <c r="W8" s="554">
        <f t="shared" si="10"/>
        <v>0</v>
      </c>
      <c r="X8" s="552">
        <v>200000</v>
      </c>
      <c r="Y8" s="553">
        <v>200000</v>
      </c>
      <c r="Z8" s="554">
        <f t="shared" si="11"/>
        <v>0</v>
      </c>
      <c r="AA8" s="552">
        <v>982000</v>
      </c>
      <c r="AB8" s="553">
        <v>982000</v>
      </c>
      <c r="AC8" s="554">
        <f t="shared" si="12"/>
        <v>0</v>
      </c>
      <c r="AD8" s="552">
        <v>0</v>
      </c>
      <c r="AE8" s="553">
        <v>0</v>
      </c>
      <c r="AF8" s="554">
        <f t="shared" si="13"/>
        <v>0</v>
      </c>
      <c r="AG8" s="555">
        <f t="shared" si="14"/>
        <v>2244.6999999973923</v>
      </c>
      <c r="AH8" s="545"/>
      <c r="AI8" s="546"/>
      <c r="AJ8" s="537"/>
      <c r="AK8" s="537"/>
      <c r="AL8" s="537"/>
      <c r="AM8" s="547"/>
      <c r="AN8" s="547"/>
      <c r="AO8" s="547"/>
      <c r="AP8" s="547"/>
      <c r="AQ8" s="547"/>
      <c r="AR8" s="548"/>
      <c r="AS8" s="548"/>
      <c r="AT8" s="548"/>
      <c r="AU8" s="548"/>
      <c r="AV8" s="548"/>
      <c r="AW8" s="548"/>
      <c r="AX8" s="549"/>
      <c r="AY8" s="549"/>
      <c r="AZ8" s="549"/>
      <c r="BA8" s="549"/>
      <c r="BB8" s="549"/>
      <c r="BC8" s="549"/>
      <c r="BD8" s="549"/>
      <c r="BE8" s="549"/>
    </row>
    <row r="9" spans="1:57" ht="18" customHeight="1">
      <c r="A9" s="550">
        <v>1600</v>
      </c>
      <c r="B9" s="551" t="s">
        <v>351</v>
      </c>
      <c r="C9" s="552">
        <f t="shared" si="0"/>
        <v>11841000</v>
      </c>
      <c r="D9" s="553">
        <f t="shared" si="1"/>
        <v>11841000</v>
      </c>
      <c r="E9" s="554">
        <f t="shared" si="2"/>
        <v>0</v>
      </c>
      <c r="F9" s="552">
        <v>4174000</v>
      </c>
      <c r="G9" s="553">
        <v>4174000</v>
      </c>
      <c r="H9" s="554">
        <f t="shared" si="3"/>
        <v>0</v>
      </c>
      <c r="I9" s="552">
        <v>7667000</v>
      </c>
      <c r="J9" s="553">
        <v>7667000</v>
      </c>
      <c r="K9" s="554">
        <f t="shared" si="4"/>
        <v>0</v>
      </c>
      <c r="L9" s="552">
        <v>0</v>
      </c>
      <c r="M9" s="553">
        <v>0</v>
      </c>
      <c r="N9" s="554">
        <f t="shared" si="5"/>
        <v>0</v>
      </c>
      <c r="O9" s="552">
        <f t="shared" si="6"/>
        <v>10810000</v>
      </c>
      <c r="P9" s="553">
        <f t="shared" si="7"/>
        <v>10810000</v>
      </c>
      <c r="Q9" s="554">
        <f t="shared" si="8"/>
        <v>0</v>
      </c>
      <c r="R9" s="552">
        <v>6541000</v>
      </c>
      <c r="S9" s="553">
        <v>6541000</v>
      </c>
      <c r="T9" s="554">
        <f t="shared" si="9"/>
        <v>0</v>
      </c>
      <c r="U9" s="552">
        <v>4269000</v>
      </c>
      <c r="V9" s="553">
        <v>4269000</v>
      </c>
      <c r="W9" s="554">
        <f t="shared" si="10"/>
        <v>0</v>
      </c>
      <c r="X9" s="552">
        <v>0</v>
      </c>
      <c r="Y9" s="553">
        <v>0</v>
      </c>
      <c r="Z9" s="554">
        <f t="shared" si="11"/>
        <v>0</v>
      </c>
      <c r="AA9" s="552">
        <v>0</v>
      </c>
      <c r="AB9" s="553">
        <v>0</v>
      </c>
      <c r="AC9" s="554">
        <f t="shared" si="12"/>
        <v>0</v>
      </c>
      <c r="AD9" s="552">
        <v>0</v>
      </c>
      <c r="AE9" s="553">
        <v>0</v>
      </c>
      <c r="AF9" s="554">
        <f t="shared" si="13"/>
        <v>0</v>
      </c>
      <c r="AG9" s="555">
        <f t="shared" si="14"/>
        <v>0</v>
      </c>
      <c r="AH9" s="545"/>
      <c r="AI9" s="546"/>
      <c r="AJ9" s="537"/>
      <c r="AK9" s="537"/>
      <c r="AL9" s="537"/>
      <c r="AM9" s="547"/>
      <c r="AN9" s="547"/>
      <c r="AO9" s="547"/>
      <c r="AP9" s="547"/>
      <c r="AQ9" s="547"/>
      <c r="AR9" s="548"/>
      <c r="AS9" s="548"/>
      <c r="AT9" s="548"/>
      <c r="AU9" s="548"/>
      <c r="AV9" s="548"/>
      <c r="AW9" s="548"/>
      <c r="AX9" s="549"/>
      <c r="AY9" s="549"/>
      <c r="AZ9" s="549"/>
      <c r="BA9" s="549"/>
      <c r="BB9" s="549"/>
      <c r="BC9" s="549"/>
      <c r="BD9" s="549"/>
      <c r="BE9" s="549"/>
    </row>
    <row r="10" spans="1:57" ht="18" customHeight="1">
      <c r="A10" s="550">
        <v>1700</v>
      </c>
      <c r="B10" s="551" t="s">
        <v>116</v>
      </c>
      <c r="C10" s="552">
        <f t="shared" si="0"/>
        <v>15654000</v>
      </c>
      <c r="D10" s="553">
        <f t="shared" si="1"/>
        <v>15654000</v>
      </c>
      <c r="E10" s="554">
        <f t="shared" si="2"/>
        <v>0</v>
      </c>
      <c r="F10" s="552">
        <v>6207000</v>
      </c>
      <c r="G10" s="553">
        <v>6207000</v>
      </c>
      <c r="H10" s="554">
        <f t="shared" si="3"/>
        <v>0</v>
      </c>
      <c r="I10" s="552">
        <v>9447000</v>
      </c>
      <c r="J10" s="553">
        <v>9447000</v>
      </c>
      <c r="K10" s="554">
        <f t="shared" si="4"/>
        <v>0</v>
      </c>
      <c r="L10" s="552">
        <v>0</v>
      </c>
      <c r="M10" s="553">
        <v>0</v>
      </c>
      <c r="N10" s="554">
        <f t="shared" si="5"/>
        <v>0</v>
      </c>
      <c r="O10" s="552">
        <f t="shared" si="6"/>
        <v>369000</v>
      </c>
      <c r="P10" s="553">
        <f t="shared" si="7"/>
        <v>369000</v>
      </c>
      <c r="Q10" s="554">
        <f t="shared" si="8"/>
        <v>0</v>
      </c>
      <c r="R10" s="552">
        <v>94000</v>
      </c>
      <c r="S10" s="553">
        <v>94000</v>
      </c>
      <c r="T10" s="554">
        <f t="shared" si="9"/>
        <v>0</v>
      </c>
      <c r="U10" s="552">
        <v>46000</v>
      </c>
      <c r="V10" s="553">
        <v>46000</v>
      </c>
      <c r="W10" s="554">
        <f t="shared" si="10"/>
        <v>0</v>
      </c>
      <c r="X10" s="552">
        <v>0</v>
      </c>
      <c r="Y10" s="553">
        <v>0</v>
      </c>
      <c r="Z10" s="554">
        <f t="shared" si="11"/>
        <v>0</v>
      </c>
      <c r="AA10" s="552">
        <v>229000</v>
      </c>
      <c r="AB10" s="553">
        <v>229000</v>
      </c>
      <c r="AC10" s="554">
        <f t="shared" si="12"/>
        <v>0</v>
      </c>
      <c r="AD10" s="552">
        <v>0</v>
      </c>
      <c r="AE10" s="553">
        <v>0</v>
      </c>
      <c r="AF10" s="554">
        <f t="shared" si="13"/>
        <v>0</v>
      </c>
      <c r="AG10" s="555">
        <f t="shared" si="14"/>
        <v>0</v>
      </c>
      <c r="AH10" s="545"/>
      <c r="AI10" s="546"/>
      <c r="AJ10" s="537"/>
      <c r="AK10" s="537"/>
      <c r="AL10" s="537"/>
      <c r="AM10" s="547"/>
      <c r="AN10" s="547"/>
      <c r="AO10" s="547"/>
      <c r="AP10" s="547"/>
      <c r="AQ10" s="547"/>
      <c r="AR10" s="548"/>
      <c r="AS10" s="548"/>
      <c r="AT10" s="548"/>
      <c r="AU10" s="548"/>
      <c r="AV10" s="548"/>
      <c r="AW10" s="548"/>
      <c r="AX10" s="549"/>
      <c r="AY10" s="549"/>
      <c r="AZ10" s="549"/>
      <c r="BA10" s="549"/>
      <c r="BB10" s="549"/>
      <c r="BC10" s="549"/>
      <c r="BD10" s="549"/>
      <c r="BE10" s="549"/>
    </row>
    <row r="11" spans="1:57" ht="18" customHeight="1">
      <c r="A11" s="550">
        <v>1800</v>
      </c>
      <c r="B11" s="551" t="s">
        <v>147</v>
      </c>
      <c r="C11" s="552">
        <f t="shared" si="0"/>
        <v>7897000</v>
      </c>
      <c r="D11" s="553">
        <f t="shared" si="1"/>
        <v>7897000</v>
      </c>
      <c r="E11" s="554">
        <f t="shared" si="2"/>
        <v>0</v>
      </c>
      <c r="F11" s="552">
        <v>4041000</v>
      </c>
      <c r="G11" s="553">
        <v>4041000</v>
      </c>
      <c r="H11" s="554">
        <f t="shared" si="3"/>
        <v>0</v>
      </c>
      <c r="I11" s="552">
        <v>3856000</v>
      </c>
      <c r="J11" s="553">
        <v>3856000</v>
      </c>
      <c r="K11" s="554">
        <f t="shared" si="4"/>
        <v>0</v>
      </c>
      <c r="L11" s="552">
        <v>0</v>
      </c>
      <c r="M11" s="553">
        <v>0</v>
      </c>
      <c r="N11" s="554">
        <f t="shared" si="5"/>
        <v>0</v>
      </c>
      <c r="O11" s="552">
        <f t="shared" si="6"/>
        <v>0</v>
      </c>
      <c r="P11" s="553">
        <f t="shared" si="7"/>
        <v>0</v>
      </c>
      <c r="Q11" s="554">
        <f t="shared" si="8"/>
        <v>0</v>
      </c>
      <c r="R11" s="552">
        <v>0</v>
      </c>
      <c r="S11" s="553">
        <v>0</v>
      </c>
      <c r="T11" s="554">
        <f t="shared" si="9"/>
        <v>0</v>
      </c>
      <c r="U11" s="552">
        <v>0</v>
      </c>
      <c r="V11" s="553">
        <v>0</v>
      </c>
      <c r="W11" s="554">
        <f t="shared" si="10"/>
        <v>0</v>
      </c>
      <c r="X11" s="552">
        <v>0</v>
      </c>
      <c r="Y11" s="553">
        <v>0</v>
      </c>
      <c r="Z11" s="554">
        <f t="shared" si="11"/>
        <v>0</v>
      </c>
      <c r="AA11" s="552">
        <v>0</v>
      </c>
      <c r="AB11" s="553">
        <v>0</v>
      </c>
      <c r="AC11" s="554">
        <f t="shared" si="12"/>
        <v>0</v>
      </c>
      <c r="AD11" s="552">
        <v>0</v>
      </c>
      <c r="AE11" s="553">
        <v>0</v>
      </c>
      <c r="AF11" s="554">
        <f t="shared" si="13"/>
        <v>0</v>
      </c>
      <c r="AG11" s="555">
        <f t="shared" si="14"/>
        <v>0</v>
      </c>
      <c r="AH11" s="545"/>
      <c r="AI11" s="536"/>
      <c r="AJ11" s="537"/>
      <c r="AK11" s="537"/>
      <c r="AL11" s="537"/>
      <c r="AM11" s="547"/>
      <c r="AN11" s="547"/>
      <c r="AO11" s="547"/>
      <c r="AP11" s="547"/>
      <c r="AQ11" s="547"/>
      <c r="AR11" s="548"/>
      <c r="AS11" s="548"/>
      <c r="AT11" s="548"/>
      <c r="AU11" s="548"/>
      <c r="AV11" s="548"/>
      <c r="AW11" s="548"/>
      <c r="AX11" s="549"/>
      <c r="AY11" s="549"/>
      <c r="AZ11" s="549"/>
      <c r="BA11" s="549"/>
      <c r="BB11" s="549"/>
      <c r="BC11" s="549"/>
      <c r="BD11" s="549"/>
      <c r="BE11" s="549"/>
    </row>
    <row r="12" spans="1:57" ht="18" customHeight="1">
      <c r="A12" s="550">
        <v>1900</v>
      </c>
      <c r="B12" s="551" t="s">
        <v>145</v>
      </c>
      <c r="C12" s="552">
        <f t="shared" si="0"/>
        <v>18521000</v>
      </c>
      <c r="D12" s="553">
        <f t="shared" si="1"/>
        <v>18521000</v>
      </c>
      <c r="E12" s="554">
        <f t="shared" si="2"/>
        <v>0</v>
      </c>
      <c r="F12" s="552">
        <v>10373000</v>
      </c>
      <c r="G12" s="553">
        <v>10373000</v>
      </c>
      <c r="H12" s="554">
        <f t="shared" si="3"/>
        <v>0</v>
      </c>
      <c r="I12" s="552">
        <v>8148000</v>
      </c>
      <c r="J12" s="553">
        <v>8148000</v>
      </c>
      <c r="K12" s="554">
        <f t="shared" si="4"/>
        <v>0</v>
      </c>
      <c r="L12" s="552">
        <v>0</v>
      </c>
      <c r="M12" s="553">
        <v>0</v>
      </c>
      <c r="N12" s="554">
        <f t="shared" si="5"/>
        <v>0</v>
      </c>
      <c r="O12" s="552">
        <f t="shared" si="6"/>
        <v>70000</v>
      </c>
      <c r="P12" s="553">
        <f t="shared" si="7"/>
        <v>70000</v>
      </c>
      <c r="Q12" s="554">
        <f t="shared" si="8"/>
        <v>0</v>
      </c>
      <c r="R12" s="552">
        <v>0</v>
      </c>
      <c r="S12" s="553">
        <v>0</v>
      </c>
      <c r="T12" s="554">
        <f t="shared" si="9"/>
        <v>0</v>
      </c>
      <c r="U12" s="552">
        <v>0</v>
      </c>
      <c r="V12" s="553">
        <v>0</v>
      </c>
      <c r="W12" s="554">
        <f t="shared" si="10"/>
        <v>0</v>
      </c>
      <c r="X12" s="552">
        <v>0</v>
      </c>
      <c r="Y12" s="553">
        <v>0</v>
      </c>
      <c r="Z12" s="554">
        <f t="shared" si="11"/>
        <v>0</v>
      </c>
      <c r="AA12" s="552">
        <v>70000</v>
      </c>
      <c r="AB12" s="553">
        <v>70000</v>
      </c>
      <c r="AC12" s="554">
        <f t="shared" si="12"/>
        <v>0</v>
      </c>
      <c r="AD12" s="552">
        <v>0</v>
      </c>
      <c r="AE12" s="553">
        <v>0</v>
      </c>
      <c r="AF12" s="554">
        <f t="shared" si="13"/>
        <v>0</v>
      </c>
      <c r="AG12" s="555">
        <f t="shared" si="14"/>
        <v>0</v>
      </c>
      <c r="AH12" s="545"/>
      <c r="AI12" s="536"/>
      <c r="AJ12" s="537"/>
      <c r="AK12" s="537"/>
      <c r="AL12" s="537"/>
      <c r="AM12" s="547"/>
      <c r="AN12" s="547"/>
      <c r="AO12" s="547"/>
      <c r="AP12" s="547"/>
      <c r="AQ12" s="547"/>
      <c r="AR12" s="548"/>
      <c r="AS12" s="548"/>
      <c r="AT12" s="548"/>
      <c r="AU12" s="548"/>
      <c r="AV12" s="548"/>
      <c r="AW12" s="548"/>
      <c r="AX12" s="549"/>
      <c r="AY12" s="549"/>
      <c r="AZ12" s="549"/>
      <c r="BA12" s="549"/>
      <c r="BB12" s="549"/>
      <c r="BC12" s="549"/>
      <c r="BD12" s="549"/>
      <c r="BE12" s="549"/>
    </row>
    <row r="13" spans="1:57" ht="18" customHeight="1">
      <c r="A13" s="550">
        <v>2100</v>
      </c>
      <c r="B13" s="551" t="s">
        <v>352</v>
      </c>
      <c r="C13" s="552">
        <f t="shared" si="0"/>
        <v>87286000</v>
      </c>
      <c r="D13" s="553">
        <f t="shared" si="1"/>
        <v>87218167.77000001</v>
      </c>
      <c r="E13" s="554">
        <f t="shared" si="2"/>
        <v>67832.22999998927</v>
      </c>
      <c r="F13" s="552">
        <v>24061000</v>
      </c>
      <c r="G13" s="553">
        <v>24061000</v>
      </c>
      <c r="H13" s="554">
        <f t="shared" si="3"/>
        <v>0</v>
      </c>
      <c r="I13" s="552">
        <v>63225000</v>
      </c>
      <c r="J13" s="553">
        <v>63157167.77</v>
      </c>
      <c r="K13" s="554">
        <f t="shared" si="4"/>
        <v>67832.22999999672</v>
      </c>
      <c r="L13" s="552">
        <v>0</v>
      </c>
      <c r="M13" s="553">
        <v>0</v>
      </c>
      <c r="N13" s="554">
        <f t="shared" si="5"/>
        <v>0</v>
      </c>
      <c r="O13" s="552">
        <f t="shared" si="6"/>
        <v>12723000</v>
      </c>
      <c r="P13" s="553">
        <f t="shared" si="7"/>
        <v>12723000</v>
      </c>
      <c r="Q13" s="554">
        <f t="shared" si="8"/>
        <v>0</v>
      </c>
      <c r="R13" s="552">
        <v>11568000</v>
      </c>
      <c r="S13" s="553">
        <v>11568000</v>
      </c>
      <c r="T13" s="554">
        <f t="shared" si="9"/>
        <v>0</v>
      </c>
      <c r="U13" s="552">
        <v>0</v>
      </c>
      <c r="V13" s="553">
        <v>0</v>
      </c>
      <c r="W13" s="554">
        <f t="shared" si="10"/>
        <v>0</v>
      </c>
      <c r="X13" s="552">
        <v>995000</v>
      </c>
      <c r="Y13" s="553">
        <v>995000</v>
      </c>
      <c r="Z13" s="554">
        <f t="shared" si="11"/>
        <v>0</v>
      </c>
      <c r="AA13" s="552">
        <v>160000</v>
      </c>
      <c r="AB13" s="553">
        <v>160000</v>
      </c>
      <c r="AC13" s="554">
        <f t="shared" si="12"/>
        <v>0</v>
      </c>
      <c r="AD13" s="552">
        <v>0</v>
      </c>
      <c r="AE13" s="553">
        <v>0</v>
      </c>
      <c r="AF13" s="554">
        <f t="shared" si="13"/>
        <v>0</v>
      </c>
      <c r="AG13" s="555">
        <f t="shared" si="14"/>
        <v>67832.22999998927</v>
      </c>
      <c r="AH13" s="545"/>
      <c r="AI13" s="546"/>
      <c r="AJ13" s="517"/>
      <c r="AK13" s="517"/>
      <c r="AL13" s="537"/>
      <c r="AM13" s="547"/>
      <c r="AN13" s="547"/>
      <c r="AO13" s="547"/>
      <c r="AP13" s="547"/>
      <c r="AQ13" s="547"/>
      <c r="AR13" s="548"/>
      <c r="AS13" s="548"/>
      <c r="AT13" s="548"/>
      <c r="AU13" s="548"/>
      <c r="AV13" s="548"/>
      <c r="AW13" s="548"/>
      <c r="AX13" s="549"/>
      <c r="AY13" s="549"/>
      <c r="AZ13" s="549"/>
      <c r="BA13" s="549"/>
      <c r="BB13" s="549"/>
      <c r="BC13" s="549"/>
      <c r="BD13" s="549"/>
      <c r="BE13" s="549"/>
    </row>
    <row r="14" spans="1:57" ht="18" customHeight="1">
      <c r="A14" s="550">
        <v>2200</v>
      </c>
      <c r="B14" s="551" t="s">
        <v>354</v>
      </c>
      <c r="C14" s="552">
        <f t="shared" si="0"/>
        <v>27075000</v>
      </c>
      <c r="D14" s="553">
        <f t="shared" si="1"/>
        <v>27074323.58</v>
      </c>
      <c r="E14" s="554">
        <f t="shared" si="2"/>
        <v>676.4200000017881</v>
      </c>
      <c r="F14" s="552">
        <v>6895000</v>
      </c>
      <c r="G14" s="553">
        <v>6894324.08</v>
      </c>
      <c r="H14" s="554">
        <f t="shared" si="3"/>
        <v>675.9199999999255</v>
      </c>
      <c r="I14" s="552">
        <v>20180000</v>
      </c>
      <c r="J14" s="553">
        <v>20179999.5</v>
      </c>
      <c r="K14" s="554">
        <f t="shared" si="4"/>
        <v>0.5</v>
      </c>
      <c r="L14" s="552">
        <v>0</v>
      </c>
      <c r="M14" s="553">
        <v>0</v>
      </c>
      <c r="N14" s="554">
        <f t="shared" si="5"/>
        <v>0</v>
      </c>
      <c r="O14" s="552">
        <f t="shared" si="6"/>
        <v>2430000</v>
      </c>
      <c r="P14" s="553">
        <f t="shared" si="7"/>
        <v>2430000</v>
      </c>
      <c r="Q14" s="554">
        <f t="shared" si="8"/>
        <v>0</v>
      </c>
      <c r="R14" s="552">
        <v>1430000</v>
      </c>
      <c r="S14" s="553">
        <v>1430000</v>
      </c>
      <c r="T14" s="554">
        <f t="shared" si="9"/>
        <v>0</v>
      </c>
      <c r="U14" s="552">
        <v>0</v>
      </c>
      <c r="V14" s="553">
        <v>0</v>
      </c>
      <c r="W14" s="554">
        <f t="shared" si="10"/>
        <v>0</v>
      </c>
      <c r="X14" s="552">
        <v>1000000</v>
      </c>
      <c r="Y14" s="553">
        <v>1000000</v>
      </c>
      <c r="Z14" s="554">
        <f t="shared" si="11"/>
        <v>0</v>
      </c>
      <c r="AA14" s="552">
        <v>0</v>
      </c>
      <c r="AB14" s="553">
        <v>0</v>
      </c>
      <c r="AC14" s="554">
        <f t="shared" si="12"/>
        <v>0</v>
      </c>
      <c r="AD14" s="552">
        <v>0</v>
      </c>
      <c r="AE14" s="553">
        <v>0</v>
      </c>
      <c r="AF14" s="554">
        <f t="shared" si="13"/>
        <v>0</v>
      </c>
      <c r="AG14" s="555">
        <f t="shared" si="14"/>
        <v>676.4200000017881</v>
      </c>
      <c r="AH14" s="545"/>
      <c r="AI14" s="546"/>
      <c r="AJ14" s="537"/>
      <c r="AK14" s="537"/>
      <c r="AL14" s="537"/>
      <c r="AM14" s="547"/>
      <c r="AN14" s="547"/>
      <c r="AO14" s="547"/>
      <c r="AP14" s="547"/>
      <c r="AQ14" s="547"/>
      <c r="AR14" s="548"/>
      <c r="AS14" s="548"/>
      <c r="AT14" s="548"/>
      <c r="AU14" s="548"/>
      <c r="AV14" s="548"/>
      <c r="AW14" s="548"/>
      <c r="AX14" s="549"/>
      <c r="AY14" s="549"/>
      <c r="AZ14" s="549"/>
      <c r="BA14" s="549"/>
      <c r="BB14" s="549"/>
      <c r="BC14" s="549"/>
      <c r="BD14" s="549"/>
      <c r="BE14" s="549"/>
    </row>
    <row r="15" spans="1:57" ht="18" customHeight="1">
      <c r="A15" s="550">
        <v>2300</v>
      </c>
      <c r="B15" s="551" t="s">
        <v>142</v>
      </c>
      <c r="C15" s="552">
        <f t="shared" si="0"/>
        <v>28258000</v>
      </c>
      <c r="D15" s="553">
        <f t="shared" si="1"/>
        <v>28254401.240000002</v>
      </c>
      <c r="E15" s="554">
        <f t="shared" si="2"/>
        <v>3598.759999997914</v>
      </c>
      <c r="F15" s="552">
        <v>12190000</v>
      </c>
      <c r="G15" s="553">
        <v>12189999.6</v>
      </c>
      <c r="H15" s="554">
        <f t="shared" si="3"/>
        <v>0.40000000037252903</v>
      </c>
      <c r="I15" s="552">
        <v>16068000</v>
      </c>
      <c r="J15" s="553">
        <v>16064401.64</v>
      </c>
      <c r="K15" s="554">
        <f t="shared" si="4"/>
        <v>3598.359999999404</v>
      </c>
      <c r="L15" s="552">
        <v>0</v>
      </c>
      <c r="M15" s="553">
        <v>0</v>
      </c>
      <c r="N15" s="554">
        <f t="shared" si="5"/>
        <v>0</v>
      </c>
      <c r="O15" s="552">
        <f t="shared" si="6"/>
        <v>5104000</v>
      </c>
      <c r="P15" s="553">
        <f t="shared" si="7"/>
        <v>5104000</v>
      </c>
      <c r="Q15" s="554">
        <f t="shared" si="8"/>
        <v>0</v>
      </c>
      <c r="R15" s="552">
        <v>2204000</v>
      </c>
      <c r="S15" s="553">
        <v>2204000</v>
      </c>
      <c r="T15" s="554">
        <f t="shared" si="9"/>
        <v>0</v>
      </c>
      <c r="U15" s="552">
        <v>1100000</v>
      </c>
      <c r="V15" s="553">
        <v>1100000</v>
      </c>
      <c r="W15" s="554">
        <f t="shared" si="10"/>
        <v>0</v>
      </c>
      <c r="X15" s="552">
        <v>1800000</v>
      </c>
      <c r="Y15" s="553">
        <v>1800000</v>
      </c>
      <c r="Z15" s="554">
        <f t="shared" si="11"/>
        <v>0</v>
      </c>
      <c r="AA15" s="552">
        <v>0</v>
      </c>
      <c r="AB15" s="553">
        <v>0</v>
      </c>
      <c r="AC15" s="554">
        <f t="shared" si="12"/>
        <v>0</v>
      </c>
      <c r="AD15" s="552">
        <v>0</v>
      </c>
      <c r="AE15" s="553">
        <v>0</v>
      </c>
      <c r="AF15" s="554">
        <f t="shared" si="13"/>
        <v>0</v>
      </c>
      <c r="AG15" s="555">
        <f t="shared" si="14"/>
        <v>3598.759999997914</v>
      </c>
      <c r="AH15" s="545"/>
      <c r="AI15" s="546"/>
      <c r="AJ15" s="537"/>
      <c r="AK15" s="537"/>
      <c r="AL15" s="537"/>
      <c r="AM15" s="547"/>
      <c r="AN15" s="547"/>
      <c r="AO15" s="547"/>
      <c r="AP15" s="547"/>
      <c r="AQ15" s="547"/>
      <c r="AR15" s="548"/>
      <c r="AS15" s="548"/>
      <c r="AT15" s="548"/>
      <c r="AU15" s="548"/>
      <c r="AV15" s="548"/>
      <c r="AW15" s="548"/>
      <c r="AX15" s="549"/>
      <c r="AY15" s="549"/>
      <c r="AZ15" s="549"/>
      <c r="BA15" s="549"/>
      <c r="BB15" s="549"/>
      <c r="BC15" s="549"/>
      <c r="BD15" s="549"/>
      <c r="BE15" s="549"/>
    </row>
    <row r="16" spans="1:57" ht="18" customHeight="1">
      <c r="A16" s="550">
        <v>2400</v>
      </c>
      <c r="B16" s="551" t="s">
        <v>356</v>
      </c>
      <c r="C16" s="552">
        <f t="shared" si="0"/>
        <v>25869000</v>
      </c>
      <c r="D16" s="553">
        <f t="shared" si="1"/>
        <v>25869000</v>
      </c>
      <c r="E16" s="554">
        <f t="shared" si="2"/>
        <v>0</v>
      </c>
      <c r="F16" s="552">
        <v>8524000</v>
      </c>
      <c r="G16" s="553">
        <v>8524000</v>
      </c>
      <c r="H16" s="554">
        <f t="shared" si="3"/>
        <v>0</v>
      </c>
      <c r="I16" s="552">
        <v>17345000</v>
      </c>
      <c r="J16" s="553">
        <v>17345000</v>
      </c>
      <c r="K16" s="554">
        <f t="shared" si="4"/>
        <v>0</v>
      </c>
      <c r="L16" s="552">
        <v>0</v>
      </c>
      <c r="M16" s="553">
        <v>0</v>
      </c>
      <c r="N16" s="554">
        <f t="shared" si="5"/>
        <v>0</v>
      </c>
      <c r="O16" s="552">
        <f t="shared" si="6"/>
        <v>3334000</v>
      </c>
      <c r="P16" s="553">
        <f t="shared" si="7"/>
        <v>3334000</v>
      </c>
      <c r="Q16" s="554">
        <f t="shared" si="8"/>
        <v>0</v>
      </c>
      <c r="R16" s="552">
        <v>2434000</v>
      </c>
      <c r="S16" s="553">
        <v>2434000</v>
      </c>
      <c r="T16" s="554">
        <f t="shared" si="9"/>
        <v>0</v>
      </c>
      <c r="U16" s="552">
        <v>0</v>
      </c>
      <c r="V16" s="553">
        <v>0</v>
      </c>
      <c r="W16" s="554">
        <f t="shared" si="10"/>
        <v>0</v>
      </c>
      <c r="X16" s="552">
        <v>900000</v>
      </c>
      <c r="Y16" s="553">
        <v>900000</v>
      </c>
      <c r="Z16" s="554">
        <f t="shared" si="11"/>
        <v>0</v>
      </c>
      <c r="AA16" s="552">
        <v>0</v>
      </c>
      <c r="AB16" s="553">
        <v>0</v>
      </c>
      <c r="AC16" s="554">
        <f t="shared" si="12"/>
        <v>0</v>
      </c>
      <c r="AD16" s="552">
        <v>0</v>
      </c>
      <c r="AE16" s="553">
        <v>0</v>
      </c>
      <c r="AF16" s="554">
        <f t="shared" si="13"/>
        <v>0</v>
      </c>
      <c r="AG16" s="555">
        <f t="shared" si="14"/>
        <v>0</v>
      </c>
      <c r="AH16" s="545"/>
      <c r="AI16" s="536"/>
      <c r="AJ16" s="537"/>
      <c r="AK16" s="537"/>
      <c r="AL16" s="537"/>
      <c r="AM16" s="547"/>
      <c r="AN16" s="547"/>
      <c r="AO16" s="547"/>
      <c r="AP16" s="547"/>
      <c r="AQ16" s="547"/>
      <c r="AR16" s="548"/>
      <c r="AS16" s="548"/>
      <c r="AT16" s="548"/>
      <c r="AU16" s="548"/>
      <c r="AV16" s="548"/>
      <c r="AW16" s="548"/>
      <c r="AX16" s="549"/>
      <c r="AY16" s="549"/>
      <c r="AZ16" s="549"/>
      <c r="BA16" s="549"/>
      <c r="BB16" s="549"/>
      <c r="BC16" s="549"/>
      <c r="BD16" s="549"/>
      <c r="BE16" s="549"/>
    </row>
    <row r="17" spans="1:57" ht="18" customHeight="1">
      <c r="A17" s="550">
        <v>2500</v>
      </c>
      <c r="B17" s="551" t="s">
        <v>124</v>
      </c>
      <c r="C17" s="552">
        <f t="shared" si="0"/>
        <v>38697000</v>
      </c>
      <c r="D17" s="553">
        <f t="shared" si="1"/>
        <v>38674368.4</v>
      </c>
      <c r="E17" s="554">
        <f t="shared" si="2"/>
        <v>22631.60000000149</v>
      </c>
      <c r="F17" s="552">
        <v>13685000</v>
      </c>
      <c r="G17" s="553">
        <v>13662368.4</v>
      </c>
      <c r="H17" s="554">
        <f t="shared" si="3"/>
        <v>22631.599999999627</v>
      </c>
      <c r="I17" s="552">
        <v>25012000</v>
      </c>
      <c r="J17" s="553">
        <v>25012000</v>
      </c>
      <c r="K17" s="554">
        <f t="shared" si="4"/>
        <v>0</v>
      </c>
      <c r="L17" s="552">
        <v>0</v>
      </c>
      <c r="M17" s="553">
        <v>0</v>
      </c>
      <c r="N17" s="554">
        <f t="shared" si="5"/>
        <v>0</v>
      </c>
      <c r="O17" s="552">
        <f t="shared" si="6"/>
        <v>13614000</v>
      </c>
      <c r="P17" s="553">
        <f t="shared" si="7"/>
        <v>13614000</v>
      </c>
      <c r="Q17" s="554">
        <f t="shared" si="8"/>
        <v>0</v>
      </c>
      <c r="R17" s="552">
        <v>6265000</v>
      </c>
      <c r="S17" s="553">
        <v>6265000</v>
      </c>
      <c r="T17" s="554">
        <f t="shared" si="9"/>
        <v>0</v>
      </c>
      <c r="U17" s="552">
        <v>7349000</v>
      </c>
      <c r="V17" s="553">
        <v>7349000</v>
      </c>
      <c r="W17" s="554">
        <f t="shared" si="10"/>
        <v>0</v>
      </c>
      <c r="X17" s="552">
        <v>0</v>
      </c>
      <c r="Y17" s="553">
        <v>0</v>
      </c>
      <c r="Z17" s="554">
        <f t="shared" si="11"/>
        <v>0</v>
      </c>
      <c r="AA17" s="552">
        <v>0</v>
      </c>
      <c r="AB17" s="553">
        <v>0</v>
      </c>
      <c r="AC17" s="554">
        <f t="shared" si="12"/>
        <v>0</v>
      </c>
      <c r="AD17" s="552">
        <v>0</v>
      </c>
      <c r="AE17" s="553">
        <v>0</v>
      </c>
      <c r="AF17" s="554">
        <f t="shared" si="13"/>
        <v>0</v>
      </c>
      <c r="AG17" s="555">
        <f t="shared" si="14"/>
        <v>22631.60000000149</v>
      </c>
      <c r="AH17" s="545"/>
      <c r="AI17" s="546"/>
      <c r="AJ17" s="537"/>
      <c r="AK17" s="537"/>
      <c r="AL17" s="537"/>
      <c r="AM17" s="547"/>
      <c r="AN17" s="547"/>
      <c r="AO17" s="547"/>
      <c r="AP17" s="547"/>
      <c r="AQ17" s="547"/>
      <c r="AR17" s="548"/>
      <c r="AS17" s="548"/>
      <c r="AT17" s="548"/>
      <c r="AU17" s="548"/>
      <c r="AV17" s="548"/>
      <c r="AW17" s="548"/>
      <c r="AX17" s="549"/>
      <c r="AY17" s="549"/>
      <c r="AZ17" s="549"/>
      <c r="BA17" s="549"/>
      <c r="BB17" s="549"/>
      <c r="BC17" s="549"/>
      <c r="BD17" s="549"/>
      <c r="BE17" s="549"/>
    </row>
    <row r="18" spans="1:57" ht="18" customHeight="1">
      <c r="A18" s="550">
        <v>2600</v>
      </c>
      <c r="B18" s="551" t="s">
        <v>150</v>
      </c>
      <c r="C18" s="552">
        <f t="shared" si="0"/>
        <v>50424000</v>
      </c>
      <c r="D18" s="553">
        <f t="shared" si="1"/>
        <v>50423600.8</v>
      </c>
      <c r="E18" s="554">
        <f t="shared" si="2"/>
        <v>399.20000000298023</v>
      </c>
      <c r="F18" s="552">
        <v>18485000</v>
      </c>
      <c r="G18" s="553">
        <v>18484600.8</v>
      </c>
      <c r="H18" s="554">
        <f t="shared" si="3"/>
        <v>399.19999999925494</v>
      </c>
      <c r="I18" s="552">
        <v>31939000</v>
      </c>
      <c r="J18" s="553">
        <v>31939000</v>
      </c>
      <c r="K18" s="554">
        <f t="shared" si="4"/>
        <v>0</v>
      </c>
      <c r="L18" s="552">
        <v>0</v>
      </c>
      <c r="M18" s="553">
        <v>0</v>
      </c>
      <c r="N18" s="554">
        <f t="shared" si="5"/>
        <v>0</v>
      </c>
      <c r="O18" s="552">
        <f t="shared" si="6"/>
        <v>13284000</v>
      </c>
      <c r="P18" s="553">
        <f t="shared" si="7"/>
        <v>12784000</v>
      </c>
      <c r="Q18" s="554">
        <f t="shared" si="8"/>
        <v>500000</v>
      </c>
      <c r="R18" s="552">
        <v>11911000</v>
      </c>
      <c r="S18" s="553">
        <v>11911000</v>
      </c>
      <c r="T18" s="554">
        <f t="shared" si="9"/>
        <v>0</v>
      </c>
      <c r="U18" s="552">
        <v>0</v>
      </c>
      <c r="V18" s="553">
        <v>0</v>
      </c>
      <c r="W18" s="554">
        <f t="shared" si="10"/>
        <v>0</v>
      </c>
      <c r="X18" s="552">
        <v>1373000</v>
      </c>
      <c r="Y18" s="553">
        <v>873000</v>
      </c>
      <c r="Z18" s="554">
        <f t="shared" si="11"/>
        <v>500000</v>
      </c>
      <c r="AA18" s="552">
        <v>0</v>
      </c>
      <c r="AB18" s="553">
        <v>0</v>
      </c>
      <c r="AC18" s="554">
        <f t="shared" si="12"/>
        <v>0</v>
      </c>
      <c r="AD18" s="552">
        <v>0</v>
      </c>
      <c r="AE18" s="553">
        <v>0</v>
      </c>
      <c r="AF18" s="554">
        <f t="shared" si="13"/>
        <v>0</v>
      </c>
      <c r="AG18" s="555">
        <f t="shared" si="14"/>
        <v>500399.200000003</v>
      </c>
      <c r="AH18" s="545"/>
      <c r="AI18" s="546"/>
      <c r="AJ18" s="537"/>
      <c r="AK18" s="537"/>
      <c r="AL18" s="537"/>
      <c r="AM18" s="547"/>
      <c r="AN18" s="547"/>
      <c r="AO18" s="547"/>
      <c r="AP18" s="547"/>
      <c r="AQ18" s="547"/>
      <c r="AR18" s="548"/>
      <c r="AS18" s="548"/>
      <c r="AT18" s="548"/>
      <c r="AU18" s="548"/>
      <c r="AV18" s="548"/>
      <c r="AW18" s="548"/>
      <c r="AX18" s="549"/>
      <c r="AY18" s="549"/>
      <c r="AZ18" s="549"/>
      <c r="BA18" s="549"/>
      <c r="BB18" s="549"/>
      <c r="BC18" s="549"/>
      <c r="BD18" s="549"/>
      <c r="BE18" s="549"/>
    </row>
    <row r="19" spans="1:57" ht="18" customHeight="1">
      <c r="A19" s="550">
        <v>2700</v>
      </c>
      <c r="B19" s="551" t="s">
        <v>355</v>
      </c>
      <c r="C19" s="552">
        <f t="shared" si="0"/>
        <v>38362000</v>
      </c>
      <c r="D19" s="553">
        <f t="shared" si="1"/>
        <v>38362000</v>
      </c>
      <c r="E19" s="554">
        <f t="shared" si="2"/>
        <v>0</v>
      </c>
      <c r="F19" s="552">
        <v>8590000</v>
      </c>
      <c r="G19" s="553">
        <v>8590000</v>
      </c>
      <c r="H19" s="554">
        <f t="shared" si="3"/>
        <v>0</v>
      </c>
      <c r="I19" s="552">
        <v>29772000</v>
      </c>
      <c r="J19" s="553">
        <v>29772000</v>
      </c>
      <c r="K19" s="554">
        <f t="shared" si="4"/>
        <v>0</v>
      </c>
      <c r="L19" s="552">
        <v>0</v>
      </c>
      <c r="M19" s="553">
        <v>0</v>
      </c>
      <c r="N19" s="554">
        <f t="shared" si="5"/>
        <v>0</v>
      </c>
      <c r="O19" s="552">
        <f t="shared" si="6"/>
        <v>4698000</v>
      </c>
      <c r="P19" s="553">
        <f t="shared" si="7"/>
        <v>4698000</v>
      </c>
      <c r="Q19" s="554">
        <f t="shared" si="8"/>
        <v>0</v>
      </c>
      <c r="R19" s="552">
        <v>2512000</v>
      </c>
      <c r="S19" s="553">
        <v>2512000</v>
      </c>
      <c r="T19" s="554">
        <f t="shared" si="9"/>
        <v>0</v>
      </c>
      <c r="U19" s="552">
        <v>2186000</v>
      </c>
      <c r="V19" s="553">
        <v>2186000</v>
      </c>
      <c r="W19" s="554">
        <f t="shared" si="10"/>
        <v>0</v>
      </c>
      <c r="X19" s="552">
        <v>0</v>
      </c>
      <c r="Y19" s="553">
        <v>0</v>
      </c>
      <c r="Z19" s="554">
        <f t="shared" si="11"/>
        <v>0</v>
      </c>
      <c r="AA19" s="552">
        <v>0</v>
      </c>
      <c r="AB19" s="553">
        <v>0</v>
      </c>
      <c r="AC19" s="554">
        <f t="shared" si="12"/>
        <v>0</v>
      </c>
      <c r="AD19" s="552">
        <v>0</v>
      </c>
      <c r="AE19" s="553">
        <v>0</v>
      </c>
      <c r="AF19" s="554">
        <f t="shared" si="13"/>
        <v>0</v>
      </c>
      <c r="AG19" s="555">
        <f t="shared" si="14"/>
        <v>0</v>
      </c>
      <c r="AH19" s="545"/>
      <c r="AI19" s="546"/>
      <c r="AJ19" s="537"/>
      <c r="AK19" s="537"/>
      <c r="AL19" s="537"/>
      <c r="AM19" s="547"/>
      <c r="AN19" s="547"/>
      <c r="AO19" s="547"/>
      <c r="AP19" s="547"/>
      <c r="AQ19" s="547"/>
      <c r="AR19" s="548"/>
      <c r="AS19" s="548"/>
      <c r="AT19" s="548"/>
      <c r="AU19" s="548"/>
      <c r="AV19" s="548"/>
      <c r="AW19" s="548"/>
      <c r="AX19" s="549"/>
      <c r="AY19" s="549"/>
      <c r="AZ19" s="549"/>
      <c r="BA19" s="549"/>
      <c r="BB19" s="549"/>
      <c r="BC19" s="549"/>
      <c r="BD19" s="549"/>
      <c r="BE19" s="549"/>
    </row>
    <row r="20" spans="1:57" ht="18" customHeight="1">
      <c r="A20" s="550">
        <v>2800</v>
      </c>
      <c r="B20" s="551" t="s">
        <v>151</v>
      </c>
      <c r="C20" s="552">
        <f t="shared" si="0"/>
        <v>18372000</v>
      </c>
      <c r="D20" s="553">
        <f t="shared" si="1"/>
        <v>18288790.92</v>
      </c>
      <c r="E20" s="554">
        <f t="shared" si="2"/>
        <v>83209.07999999821</v>
      </c>
      <c r="F20" s="552">
        <v>3447000</v>
      </c>
      <c r="G20" s="553">
        <v>3447000</v>
      </c>
      <c r="H20" s="554">
        <f t="shared" si="3"/>
        <v>0</v>
      </c>
      <c r="I20" s="552">
        <v>14925000</v>
      </c>
      <c r="J20" s="553">
        <v>14841790.92</v>
      </c>
      <c r="K20" s="554">
        <f t="shared" si="4"/>
        <v>83209.08000000007</v>
      </c>
      <c r="L20" s="552">
        <v>0</v>
      </c>
      <c r="M20" s="553">
        <v>0</v>
      </c>
      <c r="N20" s="554">
        <f t="shared" si="5"/>
        <v>0</v>
      </c>
      <c r="O20" s="552">
        <f t="shared" si="6"/>
        <v>7326000</v>
      </c>
      <c r="P20" s="553">
        <f t="shared" si="7"/>
        <v>7326000</v>
      </c>
      <c r="Q20" s="554">
        <f t="shared" si="8"/>
        <v>0</v>
      </c>
      <c r="R20" s="552">
        <v>5326000</v>
      </c>
      <c r="S20" s="553">
        <v>5326000</v>
      </c>
      <c r="T20" s="554">
        <f t="shared" si="9"/>
        <v>0</v>
      </c>
      <c r="U20" s="552">
        <v>2000000</v>
      </c>
      <c r="V20" s="553">
        <v>2000000</v>
      </c>
      <c r="W20" s="554">
        <f t="shared" si="10"/>
        <v>0</v>
      </c>
      <c r="X20" s="552">
        <v>0</v>
      </c>
      <c r="Y20" s="553">
        <v>0</v>
      </c>
      <c r="Z20" s="554">
        <f t="shared" si="11"/>
        <v>0</v>
      </c>
      <c r="AA20" s="552">
        <v>0</v>
      </c>
      <c r="AB20" s="553">
        <v>0</v>
      </c>
      <c r="AC20" s="554">
        <f t="shared" si="12"/>
        <v>0</v>
      </c>
      <c r="AD20" s="552">
        <v>0</v>
      </c>
      <c r="AE20" s="553">
        <v>0</v>
      </c>
      <c r="AF20" s="554">
        <f t="shared" si="13"/>
        <v>0</v>
      </c>
      <c r="AG20" s="555">
        <f t="shared" si="14"/>
        <v>83209.07999999821</v>
      </c>
      <c r="AH20" s="545"/>
      <c r="AI20" s="546"/>
      <c r="AJ20" s="537"/>
      <c r="AK20" s="537"/>
      <c r="AL20" s="537"/>
      <c r="AM20" s="547"/>
      <c r="AN20" s="547"/>
      <c r="AO20" s="547"/>
      <c r="AP20" s="547"/>
      <c r="AQ20" s="547"/>
      <c r="AR20" s="548"/>
      <c r="AS20" s="548"/>
      <c r="AT20" s="548"/>
      <c r="AU20" s="548"/>
      <c r="AV20" s="548"/>
      <c r="AW20" s="548"/>
      <c r="AX20" s="549"/>
      <c r="AY20" s="549"/>
      <c r="AZ20" s="549"/>
      <c r="BA20" s="549"/>
      <c r="BB20" s="549"/>
      <c r="BC20" s="549"/>
      <c r="BD20" s="549"/>
      <c r="BE20" s="549"/>
    </row>
    <row r="21" spans="1:57" ht="18" customHeight="1">
      <c r="A21" s="550">
        <v>3100</v>
      </c>
      <c r="B21" s="551" t="s">
        <v>118</v>
      </c>
      <c r="C21" s="552">
        <f t="shared" si="0"/>
        <v>4853000</v>
      </c>
      <c r="D21" s="553">
        <f t="shared" si="1"/>
        <v>4853000</v>
      </c>
      <c r="E21" s="554">
        <f t="shared" si="2"/>
        <v>0</v>
      </c>
      <c r="F21" s="552">
        <v>0</v>
      </c>
      <c r="G21" s="553">
        <v>0</v>
      </c>
      <c r="H21" s="554">
        <f t="shared" si="3"/>
        <v>0</v>
      </c>
      <c r="I21" s="552">
        <v>4853000</v>
      </c>
      <c r="J21" s="553">
        <v>4853000</v>
      </c>
      <c r="K21" s="554">
        <f t="shared" si="4"/>
        <v>0</v>
      </c>
      <c r="L21" s="552">
        <v>0</v>
      </c>
      <c r="M21" s="553">
        <v>0</v>
      </c>
      <c r="N21" s="554">
        <f t="shared" si="5"/>
        <v>0</v>
      </c>
      <c r="O21" s="552">
        <f t="shared" si="6"/>
        <v>782000</v>
      </c>
      <c r="P21" s="553">
        <f t="shared" si="7"/>
        <v>782000</v>
      </c>
      <c r="Q21" s="554">
        <f t="shared" si="8"/>
        <v>0</v>
      </c>
      <c r="R21" s="552">
        <v>589000</v>
      </c>
      <c r="S21" s="553">
        <v>589000</v>
      </c>
      <c r="T21" s="554">
        <f t="shared" si="9"/>
        <v>0</v>
      </c>
      <c r="U21" s="552">
        <v>193000</v>
      </c>
      <c r="V21" s="553">
        <v>193000</v>
      </c>
      <c r="W21" s="554">
        <f t="shared" si="10"/>
        <v>0</v>
      </c>
      <c r="X21" s="552">
        <v>0</v>
      </c>
      <c r="Y21" s="553">
        <v>0</v>
      </c>
      <c r="Z21" s="554">
        <f t="shared" si="11"/>
        <v>0</v>
      </c>
      <c r="AA21" s="552">
        <v>0</v>
      </c>
      <c r="AB21" s="553">
        <v>0</v>
      </c>
      <c r="AC21" s="554">
        <f t="shared" si="12"/>
        <v>0</v>
      </c>
      <c r="AD21" s="552">
        <v>0</v>
      </c>
      <c r="AE21" s="553">
        <v>0</v>
      </c>
      <c r="AF21" s="554">
        <f t="shared" si="13"/>
        <v>0</v>
      </c>
      <c r="AG21" s="555">
        <f t="shared" si="14"/>
        <v>0</v>
      </c>
      <c r="AH21" s="545"/>
      <c r="AI21" s="536"/>
      <c r="AJ21" s="537"/>
      <c r="AK21" s="537"/>
      <c r="AL21" s="537"/>
      <c r="AM21" s="547"/>
      <c r="AN21" s="547"/>
      <c r="AO21" s="547"/>
      <c r="AP21" s="547"/>
      <c r="AQ21" s="547"/>
      <c r="AR21" s="548"/>
      <c r="AS21" s="548"/>
      <c r="AT21" s="548"/>
      <c r="AU21" s="548"/>
      <c r="AV21" s="548"/>
      <c r="AW21" s="548"/>
      <c r="AX21" s="549"/>
      <c r="AY21" s="549"/>
      <c r="AZ21" s="549"/>
      <c r="BA21" s="549"/>
      <c r="BB21" s="549"/>
      <c r="BC21" s="549"/>
      <c r="BD21" s="549"/>
      <c r="BE21" s="549"/>
    </row>
    <row r="22" spans="1:57" ht="18" customHeight="1">
      <c r="A22" s="550">
        <v>4100</v>
      </c>
      <c r="B22" s="551" t="s">
        <v>155</v>
      </c>
      <c r="C22" s="552">
        <f t="shared" si="0"/>
        <v>29748000</v>
      </c>
      <c r="D22" s="553">
        <f t="shared" si="1"/>
        <v>29747914</v>
      </c>
      <c r="E22" s="554">
        <f t="shared" si="2"/>
        <v>86</v>
      </c>
      <c r="F22" s="552">
        <v>11858000</v>
      </c>
      <c r="G22" s="553">
        <v>11858000</v>
      </c>
      <c r="H22" s="554">
        <f t="shared" si="3"/>
        <v>0</v>
      </c>
      <c r="I22" s="552">
        <v>17890000</v>
      </c>
      <c r="J22" s="553">
        <v>17889914</v>
      </c>
      <c r="K22" s="554">
        <f t="shared" si="4"/>
        <v>86</v>
      </c>
      <c r="L22" s="552">
        <v>0</v>
      </c>
      <c r="M22" s="553">
        <v>0</v>
      </c>
      <c r="N22" s="554">
        <f t="shared" si="5"/>
        <v>0</v>
      </c>
      <c r="O22" s="552">
        <f t="shared" si="6"/>
        <v>3241000</v>
      </c>
      <c r="P22" s="553">
        <f t="shared" si="7"/>
        <v>3241000</v>
      </c>
      <c r="Q22" s="554">
        <f t="shared" si="8"/>
        <v>0</v>
      </c>
      <c r="R22" s="552">
        <v>3241000</v>
      </c>
      <c r="S22" s="553">
        <v>3241000</v>
      </c>
      <c r="T22" s="554">
        <f t="shared" si="9"/>
        <v>0</v>
      </c>
      <c r="U22" s="552">
        <v>0</v>
      </c>
      <c r="V22" s="553">
        <v>0</v>
      </c>
      <c r="W22" s="554">
        <f t="shared" si="10"/>
        <v>0</v>
      </c>
      <c r="X22" s="552">
        <v>0</v>
      </c>
      <c r="Y22" s="553">
        <v>0</v>
      </c>
      <c r="Z22" s="554">
        <f t="shared" si="11"/>
        <v>0</v>
      </c>
      <c r="AA22" s="552">
        <v>0</v>
      </c>
      <c r="AB22" s="553">
        <v>0</v>
      </c>
      <c r="AC22" s="554">
        <f t="shared" si="12"/>
        <v>0</v>
      </c>
      <c r="AD22" s="552">
        <v>0</v>
      </c>
      <c r="AE22" s="553">
        <v>0</v>
      </c>
      <c r="AF22" s="554">
        <f t="shared" si="13"/>
        <v>0</v>
      </c>
      <c r="AG22" s="555">
        <f t="shared" si="14"/>
        <v>86</v>
      </c>
      <c r="AH22" s="545"/>
      <c r="AI22" s="546"/>
      <c r="AJ22" s="537"/>
      <c r="AK22" s="537"/>
      <c r="AL22" s="537"/>
      <c r="AM22" s="547"/>
      <c r="AN22" s="547"/>
      <c r="AO22" s="547"/>
      <c r="AP22" s="547"/>
      <c r="AQ22" s="547"/>
      <c r="AR22" s="548"/>
      <c r="AS22" s="548"/>
      <c r="AT22" s="548"/>
      <c r="AU22" s="548"/>
      <c r="AV22" s="548"/>
      <c r="AW22" s="548"/>
      <c r="AX22" s="549"/>
      <c r="AY22" s="549"/>
      <c r="AZ22" s="549"/>
      <c r="BA22" s="549"/>
      <c r="BB22" s="549"/>
      <c r="BC22" s="549"/>
      <c r="BD22" s="549"/>
      <c r="BE22" s="549"/>
    </row>
    <row r="23" spans="1:57" ht="18" customHeight="1">
      <c r="A23" s="550">
        <v>4300</v>
      </c>
      <c r="B23" s="551" t="s">
        <v>357</v>
      </c>
      <c r="C23" s="552">
        <f t="shared" si="0"/>
        <v>39856000</v>
      </c>
      <c r="D23" s="553">
        <f t="shared" si="1"/>
        <v>39851846.4</v>
      </c>
      <c r="E23" s="554">
        <f t="shared" si="2"/>
        <v>4153.60000000149</v>
      </c>
      <c r="F23" s="552">
        <v>18269000</v>
      </c>
      <c r="G23" s="553">
        <v>18269000</v>
      </c>
      <c r="H23" s="554">
        <f t="shared" si="3"/>
        <v>0</v>
      </c>
      <c r="I23" s="552">
        <v>21587000</v>
      </c>
      <c r="J23" s="553">
        <v>21582846.4</v>
      </c>
      <c r="K23" s="554">
        <f t="shared" si="4"/>
        <v>4153.60000000149</v>
      </c>
      <c r="L23" s="552">
        <v>0</v>
      </c>
      <c r="M23" s="553">
        <v>0</v>
      </c>
      <c r="N23" s="554">
        <f t="shared" si="5"/>
        <v>0</v>
      </c>
      <c r="O23" s="552">
        <f t="shared" si="6"/>
        <v>6380000</v>
      </c>
      <c r="P23" s="553">
        <f t="shared" si="7"/>
        <v>6380000</v>
      </c>
      <c r="Q23" s="554">
        <f t="shared" si="8"/>
        <v>0</v>
      </c>
      <c r="R23" s="552">
        <v>5185000</v>
      </c>
      <c r="S23" s="553">
        <v>5185000</v>
      </c>
      <c r="T23" s="554">
        <f t="shared" si="9"/>
        <v>0</v>
      </c>
      <c r="U23" s="552">
        <v>1195000</v>
      </c>
      <c r="V23" s="553">
        <v>1195000</v>
      </c>
      <c r="W23" s="554">
        <f t="shared" si="10"/>
        <v>0</v>
      </c>
      <c r="X23" s="552">
        <v>0</v>
      </c>
      <c r="Y23" s="553">
        <v>0</v>
      </c>
      <c r="Z23" s="554">
        <f t="shared" si="11"/>
        <v>0</v>
      </c>
      <c r="AA23" s="552">
        <v>0</v>
      </c>
      <c r="AB23" s="553">
        <v>0</v>
      </c>
      <c r="AC23" s="554">
        <f t="shared" si="12"/>
        <v>0</v>
      </c>
      <c r="AD23" s="552">
        <v>0</v>
      </c>
      <c r="AE23" s="553">
        <v>0</v>
      </c>
      <c r="AF23" s="554">
        <f t="shared" si="13"/>
        <v>0</v>
      </c>
      <c r="AG23" s="555">
        <f t="shared" si="14"/>
        <v>4153.60000000149</v>
      </c>
      <c r="AH23" s="545"/>
      <c r="AI23" s="546"/>
      <c r="AJ23" s="537"/>
      <c r="AK23" s="537"/>
      <c r="AL23" s="537"/>
      <c r="AM23" s="547"/>
      <c r="AN23" s="547"/>
      <c r="AO23" s="547"/>
      <c r="AP23" s="547"/>
      <c r="AQ23" s="547"/>
      <c r="AR23" s="548"/>
      <c r="AS23" s="548"/>
      <c r="AT23" s="548"/>
      <c r="AU23" s="548"/>
      <c r="AV23" s="548"/>
      <c r="AW23" s="548"/>
      <c r="AX23" s="549"/>
      <c r="AY23" s="549"/>
      <c r="AZ23" s="549"/>
      <c r="BA23" s="549"/>
      <c r="BB23" s="549"/>
      <c r="BC23" s="549"/>
      <c r="BD23" s="549"/>
      <c r="BE23" s="549"/>
    </row>
    <row r="24" spans="1:57" ht="18" customHeight="1">
      <c r="A24" s="550">
        <v>5100</v>
      </c>
      <c r="B24" s="551" t="s">
        <v>156</v>
      </c>
      <c r="C24" s="552">
        <f t="shared" si="0"/>
        <v>6456000</v>
      </c>
      <c r="D24" s="553">
        <f t="shared" si="1"/>
        <v>6456000</v>
      </c>
      <c r="E24" s="554">
        <f t="shared" si="2"/>
        <v>0</v>
      </c>
      <c r="F24" s="552">
        <v>2376000</v>
      </c>
      <c r="G24" s="553">
        <v>2376000</v>
      </c>
      <c r="H24" s="554">
        <f t="shared" si="3"/>
        <v>0</v>
      </c>
      <c r="I24" s="552">
        <v>4080000</v>
      </c>
      <c r="J24" s="553">
        <v>4080000</v>
      </c>
      <c r="K24" s="554">
        <f t="shared" si="4"/>
        <v>0</v>
      </c>
      <c r="L24" s="552">
        <v>0</v>
      </c>
      <c r="M24" s="553">
        <v>0</v>
      </c>
      <c r="N24" s="554">
        <f t="shared" si="5"/>
        <v>0</v>
      </c>
      <c r="O24" s="552">
        <f t="shared" si="6"/>
        <v>4231000</v>
      </c>
      <c r="P24" s="553">
        <f t="shared" si="7"/>
        <v>4231000</v>
      </c>
      <c r="Q24" s="554">
        <f t="shared" si="8"/>
        <v>0</v>
      </c>
      <c r="R24" s="552">
        <v>0</v>
      </c>
      <c r="S24" s="553">
        <v>0</v>
      </c>
      <c r="T24" s="554">
        <f t="shared" si="9"/>
        <v>0</v>
      </c>
      <c r="U24" s="552">
        <v>4231000</v>
      </c>
      <c r="V24" s="553">
        <v>4231000</v>
      </c>
      <c r="W24" s="554">
        <f t="shared" si="10"/>
        <v>0</v>
      </c>
      <c r="X24" s="552">
        <v>0</v>
      </c>
      <c r="Y24" s="553">
        <v>0</v>
      </c>
      <c r="Z24" s="554">
        <f t="shared" si="11"/>
        <v>0</v>
      </c>
      <c r="AA24" s="552">
        <v>0</v>
      </c>
      <c r="AB24" s="553">
        <v>0</v>
      </c>
      <c r="AC24" s="554">
        <f t="shared" si="12"/>
        <v>0</v>
      </c>
      <c r="AD24" s="552">
        <v>0</v>
      </c>
      <c r="AE24" s="553">
        <v>0</v>
      </c>
      <c r="AF24" s="554">
        <f t="shared" si="13"/>
        <v>0</v>
      </c>
      <c r="AG24" s="555">
        <f t="shared" si="14"/>
        <v>0</v>
      </c>
      <c r="AH24" s="545"/>
      <c r="AI24" s="546"/>
      <c r="AJ24" s="537"/>
      <c r="AK24" s="537"/>
      <c r="AL24" s="537"/>
      <c r="AM24" s="547"/>
      <c r="AN24" s="547"/>
      <c r="AO24" s="547"/>
      <c r="AP24" s="547"/>
      <c r="AQ24" s="547"/>
      <c r="AR24" s="548"/>
      <c r="AS24" s="548"/>
      <c r="AT24" s="548"/>
      <c r="AU24" s="548"/>
      <c r="AV24" s="548"/>
      <c r="AW24" s="548"/>
      <c r="AX24" s="549"/>
      <c r="AY24" s="549"/>
      <c r="AZ24" s="549"/>
      <c r="BA24" s="549"/>
      <c r="BB24" s="549"/>
      <c r="BC24" s="549"/>
      <c r="BD24" s="549"/>
      <c r="BE24" s="549"/>
    </row>
    <row r="25" spans="1:57" ht="18" customHeight="1">
      <c r="A25" s="550">
        <v>5200</v>
      </c>
      <c r="B25" s="551" t="s">
        <v>157</v>
      </c>
      <c r="C25" s="552">
        <f t="shared" si="0"/>
        <v>680000</v>
      </c>
      <c r="D25" s="553">
        <f t="shared" si="1"/>
        <v>680000</v>
      </c>
      <c r="E25" s="554">
        <f t="shared" si="2"/>
        <v>0</v>
      </c>
      <c r="F25" s="552">
        <v>328000</v>
      </c>
      <c r="G25" s="553">
        <v>328000</v>
      </c>
      <c r="H25" s="554">
        <f t="shared" si="3"/>
        <v>0</v>
      </c>
      <c r="I25" s="552">
        <v>352000</v>
      </c>
      <c r="J25" s="553">
        <v>352000</v>
      </c>
      <c r="K25" s="554">
        <f t="shared" si="4"/>
        <v>0</v>
      </c>
      <c r="L25" s="552">
        <v>0</v>
      </c>
      <c r="M25" s="553">
        <v>0</v>
      </c>
      <c r="N25" s="554">
        <f t="shared" si="5"/>
        <v>0</v>
      </c>
      <c r="O25" s="552">
        <f t="shared" si="6"/>
        <v>78000</v>
      </c>
      <c r="P25" s="553">
        <f t="shared" si="7"/>
        <v>78000</v>
      </c>
      <c r="Q25" s="554">
        <f t="shared" si="8"/>
        <v>0</v>
      </c>
      <c r="R25" s="552">
        <v>78000</v>
      </c>
      <c r="S25" s="553">
        <v>78000</v>
      </c>
      <c r="T25" s="554">
        <f t="shared" si="9"/>
        <v>0</v>
      </c>
      <c r="U25" s="552">
        <v>0</v>
      </c>
      <c r="V25" s="553">
        <v>0</v>
      </c>
      <c r="W25" s="554">
        <f t="shared" si="10"/>
        <v>0</v>
      </c>
      <c r="X25" s="552">
        <v>0</v>
      </c>
      <c r="Y25" s="553">
        <v>0</v>
      </c>
      <c r="Z25" s="554">
        <f t="shared" si="11"/>
        <v>0</v>
      </c>
      <c r="AA25" s="552">
        <v>0</v>
      </c>
      <c r="AB25" s="553">
        <v>0</v>
      </c>
      <c r="AC25" s="554">
        <f t="shared" si="12"/>
        <v>0</v>
      </c>
      <c r="AD25" s="552">
        <v>0</v>
      </c>
      <c r="AE25" s="553">
        <v>0</v>
      </c>
      <c r="AF25" s="554">
        <f t="shared" si="13"/>
        <v>0</v>
      </c>
      <c r="AG25" s="555">
        <f t="shared" si="14"/>
        <v>0</v>
      </c>
      <c r="AH25" s="545"/>
      <c r="AI25" s="546"/>
      <c r="AJ25" s="537"/>
      <c r="AK25" s="537"/>
      <c r="AL25" s="537"/>
      <c r="AM25" s="547"/>
      <c r="AN25" s="547"/>
      <c r="AO25" s="547"/>
      <c r="AP25" s="547"/>
      <c r="AQ25" s="547"/>
      <c r="AR25" s="548"/>
      <c r="AS25" s="548"/>
      <c r="AT25" s="548"/>
      <c r="AU25" s="548"/>
      <c r="AV25" s="548"/>
      <c r="AW25" s="548"/>
      <c r="AX25" s="549"/>
      <c r="AY25" s="549"/>
      <c r="AZ25" s="549"/>
      <c r="BA25" s="549"/>
      <c r="BB25" s="549"/>
      <c r="BC25" s="549"/>
      <c r="BD25" s="549"/>
      <c r="BE25" s="549"/>
    </row>
    <row r="26" spans="1:57" ht="18" customHeight="1">
      <c r="A26" s="550">
        <v>5300</v>
      </c>
      <c r="B26" s="551" t="s">
        <v>362</v>
      </c>
      <c r="C26" s="552">
        <f t="shared" si="0"/>
        <v>3648000</v>
      </c>
      <c r="D26" s="553">
        <f t="shared" si="1"/>
        <v>3644000</v>
      </c>
      <c r="E26" s="554">
        <f t="shared" si="2"/>
        <v>4000</v>
      </c>
      <c r="F26" s="552">
        <v>3049000</v>
      </c>
      <c r="G26" s="553">
        <v>3049000</v>
      </c>
      <c r="H26" s="554">
        <f t="shared" si="3"/>
        <v>0</v>
      </c>
      <c r="I26" s="552">
        <v>599000</v>
      </c>
      <c r="J26" s="553">
        <v>595000</v>
      </c>
      <c r="K26" s="554">
        <f t="shared" si="4"/>
        <v>4000</v>
      </c>
      <c r="L26" s="552">
        <v>0</v>
      </c>
      <c r="M26" s="553">
        <v>0</v>
      </c>
      <c r="N26" s="554">
        <f t="shared" si="5"/>
        <v>0</v>
      </c>
      <c r="O26" s="552">
        <f t="shared" si="6"/>
        <v>0</v>
      </c>
      <c r="P26" s="553">
        <f t="shared" si="7"/>
        <v>0</v>
      </c>
      <c r="Q26" s="554">
        <f t="shared" si="8"/>
        <v>0</v>
      </c>
      <c r="R26" s="552">
        <v>0</v>
      </c>
      <c r="S26" s="553">
        <v>0</v>
      </c>
      <c r="T26" s="554">
        <f t="shared" si="9"/>
        <v>0</v>
      </c>
      <c r="U26" s="552">
        <v>0</v>
      </c>
      <c r="V26" s="553">
        <v>0</v>
      </c>
      <c r="W26" s="554">
        <f t="shared" si="10"/>
        <v>0</v>
      </c>
      <c r="X26" s="552">
        <v>0</v>
      </c>
      <c r="Y26" s="553">
        <v>0</v>
      </c>
      <c r="Z26" s="554">
        <f t="shared" si="11"/>
        <v>0</v>
      </c>
      <c r="AA26" s="552">
        <v>0</v>
      </c>
      <c r="AB26" s="553">
        <v>0</v>
      </c>
      <c r="AC26" s="554">
        <f t="shared" si="12"/>
        <v>0</v>
      </c>
      <c r="AD26" s="552">
        <v>0</v>
      </c>
      <c r="AE26" s="553">
        <v>0</v>
      </c>
      <c r="AF26" s="554">
        <f t="shared" si="13"/>
        <v>0</v>
      </c>
      <c r="AG26" s="555">
        <f t="shared" si="14"/>
        <v>4000</v>
      </c>
      <c r="AH26" s="545"/>
      <c r="AI26" s="546"/>
      <c r="AJ26" s="537"/>
      <c r="AK26" s="537"/>
      <c r="AL26" s="537"/>
      <c r="AM26" s="547"/>
      <c r="AN26" s="547"/>
      <c r="AO26" s="547"/>
      <c r="AP26" s="547"/>
      <c r="AQ26" s="547"/>
      <c r="AR26" s="548"/>
      <c r="AS26" s="548"/>
      <c r="AT26" s="548"/>
      <c r="AU26" s="548"/>
      <c r="AV26" s="548"/>
      <c r="AW26" s="548"/>
      <c r="AX26" s="549"/>
      <c r="AY26" s="549"/>
      <c r="AZ26" s="549"/>
      <c r="BA26" s="549"/>
      <c r="BB26" s="549"/>
      <c r="BC26" s="549"/>
      <c r="BD26" s="549"/>
      <c r="BE26" s="549"/>
    </row>
    <row r="27" spans="1:57" ht="18" customHeight="1">
      <c r="A27" s="550">
        <v>5400</v>
      </c>
      <c r="B27" s="551" t="s">
        <v>359</v>
      </c>
      <c r="C27" s="552">
        <f t="shared" si="0"/>
        <v>1861000</v>
      </c>
      <c r="D27" s="553">
        <f t="shared" si="1"/>
        <v>1861000</v>
      </c>
      <c r="E27" s="554">
        <f t="shared" si="2"/>
        <v>0</v>
      </c>
      <c r="F27" s="552">
        <v>359000</v>
      </c>
      <c r="G27" s="553">
        <v>359000</v>
      </c>
      <c r="H27" s="554">
        <f t="shared" si="3"/>
        <v>0</v>
      </c>
      <c r="I27" s="552">
        <v>1502000</v>
      </c>
      <c r="J27" s="553">
        <v>1502000</v>
      </c>
      <c r="K27" s="554">
        <f t="shared" si="4"/>
        <v>0</v>
      </c>
      <c r="L27" s="552">
        <v>0</v>
      </c>
      <c r="M27" s="553">
        <v>0</v>
      </c>
      <c r="N27" s="554">
        <f t="shared" si="5"/>
        <v>0</v>
      </c>
      <c r="O27" s="552">
        <f t="shared" si="6"/>
        <v>1362000</v>
      </c>
      <c r="P27" s="553">
        <f t="shared" si="7"/>
        <v>1362000</v>
      </c>
      <c r="Q27" s="554">
        <f t="shared" si="8"/>
        <v>0</v>
      </c>
      <c r="R27" s="552">
        <v>0</v>
      </c>
      <c r="S27" s="553">
        <v>0</v>
      </c>
      <c r="T27" s="554">
        <f t="shared" si="9"/>
        <v>0</v>
      </c>
      <c r="U27" s="552">
        <v>1362000</v>
      </c>
      <c r="V27" s="553">
        <v>1362000</v>
      </c>
      <c r="W27" s="554">
        <f t="shared" si="10"/>
        <v>0</v>
      </c>
      <c r="X27" s="552">
        <v>0</v>
      </c>
      <c r="Y27" s="553">
        <v>0</v>
      </c>
      <c r="Z27" s="554">
        <f t="shared" si="11"/>
        <v>0</v>
      </c>
      <c r="AA27" s="552">
        <v>0</v>
      </c>
      <c r="AB27" s="553">
        <v>0</v>
      </c>
      <c r="AC27" s="554">
        <f t="shared" si="12"/>
        <v>0</v>
      </c>
      <c r="AD27" s="552">
        <v>0</v>
      </c>
      <c r="AE27" s="553">
        <v>0</v>
      </c>
      <c r="AF27" s="554">
        <f t="shared" si="13"/>
        <v>0</v>
      </c>
      <c r="AG27" s="555">
        <f t="shared" si="14"/>
        <v>0</v>
      </c>
      <c r="AH27" s="545"/>
      <c r="AI27" s="536"/>
      <c r="AJ27" s="537"/>
      <c r="AK27" s="537"/>
      <c r="AL27" s="537"/>
      <c r="AM27" s="547"/>
      <c r="AN27" s="547"/>
      <c r="AO27" s="547"/>
      <c r="AP27" s="547"/>
      <c r="AQ27" s="547"/>
      <c r="AR27" s="548"/>
      <c r="AS27" s="548"/>
      <c r="AT27" s="548"/>
      <c r="AU27" s="548"/>
      <c r="AV27" s="548"/>
      <c r="AW27" s="548"/>
      <c r="AX27" s="549"/>
      <c r="AY27" s="549"/>
      <c r="AZ27" s="549"/>
      <c r="BA27" s="549"/>
      <c r="BB27" s="549"/>
      <c r="BC27" s="549"/>
      <c r="BD27" s="549"/>
      <c r="BE27" s="549"/>
    </row>
    <row r="28" spans="1:57" ht="18" customHeight="1">
      <c r="A28" s="550">
        <v>5500</v>
      </c>
      <c r="B28" s="551" t="s">
        <v>159</v>
      </c>
      <c r="C28" s="552">
        <f t="shared" si="0"/>
        <v>2548000</v>
      </c>
      <c r="D28" s="553">
        <f t="shared" si="1"/>
        <v>2543378</v>
      </c>
      <c r="E28" s="554">
        <f t="shared" si="2"/>
        <v>4622</v>
      </c>
      <c r="F28" s="552">
        <v>0</v>
      </c>
      <c r="G28" s="553">
        <v>0</v>
      </c>
      <c r="H28" s="554">
        <f t="shared" si="3"/>
        <v>0</v>
      </c>
      <c r="I28" s="552">
        <v>2548000</v>
      </c>
      <c r="J28" s="553">
        <v>2543378</v>
      </c>
      <c r="K28" s="554">
        <f t="shared" si="4"/>
        <v>4622</v>
      </c>
      <c r="L28" s="552">
        <v>0</v>
      </c>
      <c r="M28" s="553">
        <v>0</v>
      </c>
      <c r="N28" s="554">
        <f t="shared" si="5"/>
        <v>0</v>
      </c>
      <c r="O28" s="552">
        <f t="shared" si="6"/>
        <v>0</v>
      </c>
      <c r="P28" s="553">
        <f t="shared" si="7"/>
        <v>0</v>
      </c>
      <c r="Q28" s="554">
        <f t="shared" si="8"/>
        <v>0</v>
      </c>
      <c r="R28" s="552">
        <v>0</v>
      </c>
      <c r="S28" s="553">
        <v>0</v>
      </c>
      <c r="T28" s="554">
        <f t="shared" si="9"/>
        <v>0</v>
      </c>
      <c r="U28" s="552">
        <v>0</v>
      </c>
      <c r="V28" s="553">
        <v>0</v>
      </c>
      <c r="W28" s="554">
        <f t="shared" si="10"/>
        <v>0</v>
      </c>
      <c r="X28" s="552">
        <v>0</v>
      </c>
      <c r="Y28" s="553">
        <v>0</v>
      </c>
      <c r="Z28" s="554">
        <f t="shared" si="11"/>
        <v>0</v>
      </c>
      <c r="AA28" s="552">
        <v>0</v>
      </c>
      <c r="AB28" s="553">
        <v>0</v>
      </c>
      <c r="AC28" s="554">
        <f t="shared" si="12"/>
        <v>0</v>
      </c>
      <c r="AD28" s="552">
        <v>0</v>
      </c>
      <c r="AE28" s="553">
        <v>0</v>
      </c>
      <c r="AF28" s="554">
        <f t="shared" si="13"/>
        <v>0</v>
      </c>
      <c r="AG28" s="555">
        <f t="shared" si="14"/>
        <v>4622</v>
      </c>
      <c r="AH28" s="545"/>
      <c r="AI28" s="546"/>
      <c r="AJ28" s="536"/>
      <c r="AK28" s="536"/>
      <c r="AL28" s="537"/>
      <c r="AM28" s="547"/>
      <c r="AN28" s="547"/>
      <c r="AO28" s="547"/>
      <c r="AP28" s="547"/>
      <c r="AQ28" s="547"/>
      <c r="AR28" s="548"/>
      <c r="AS28" s="548"/>
      <c r="AT28" s="548"/>
      <c r="AU28" s="548"/>
      <c r="AV28" s="548"/>
      <c r="AW28" s="548"/>
      <c r="AX28" s="549"/>
      <c r="AY28" s="549"/>
      <c r="AZ28" s="549"/>
      <c r="BA28" s="549"/>
      <c r="BB28" s="549"/>
      <c r="BC28" s="549"/>
      <c r="BD28" s="549"/>
      <c r="BE28" s="549"/>
    </row>
    <row r="29" spans="1:57" ht="18" customHeight="1" thickBot="1">
      <c r="A29" s="556">
        <v>5600</v>
      </c>
      <c r="B29" s="557" t="s">
        <v>360</v>
      </c>
      <c r="C29" s="558">
        <f>SUM(F29+I29)</f>
        <v>1140000</v>
      </c>
      <c r="D29" s="559">
        <f>SUM(G29+J29+M29)</f>
        <v>1139039.6</v>
      </c>
      <c r="E29" s="560">
        <f t="shared" si="2"/>
        <v>960.3999999999069</v>
      </c>
      <c r="F29" s="558">
        <v>0</v>
      </c>
      <c r="G29" s="559">
        <v>0</v>
      </c>
      <c r="H29" s="560">
        <f t="shared" si="3"/>
        <v>0</v>
      </c>
      <c r="I29" s="558">
        <v>1140000</v>
      </c>
      <c r="J29" s="559">
        <v>1139039.6</v>
      </c>
      <c r="K29" s="560">
        <f t="shared" si="4"/>
        <v>960.3999999999069</v>
      </c>
      <c r="L29" s="558">
        <v>0</v>
      </c>
      <c r="M29" s="559">
        <v>0</v>
      </c>
      <c r="N29" s="560">
        <f t="shared" si="5"/>
        <v>0</v>
      </c>
      <c r="O29" s="558">
        <f t="shared" si="6"/>
        <v>0</v>
      </c>
      <c r="P29" s="559">
        <f t="shared" si="7"/>
        <v>0</v>
      </c>
      <c r="Q29" s="560">
        <f t="shared" si="8"/>
        <v>0</v>
      </c>
      <c r="R29" s="558">
        <v>0</v>
      </c>
      <c r="S29" s="559">
        <v>0</v>
      </c>
      <c r="T29" s="560">
        <f t="shared" si="9"/>
        <v>0</v>
      </c>
      <c r="U29" s="558">
        <v>0</v>
      </c>
      <c r="V29" s="559">
        <v>0</v>
      </c>
      <c r="W29" s="560">
        <f t="shared" si="10"/>
        <v>0</v>
      </c>
      <c r="X29" s="558">
        <v>0</v>
      </c>
      <c r="Y29" s="559">
        <v>0</v>
      </c>
      <c r="Z29" s="560">
        <f t="shared" si="11"/>
        <v>0</v>
      </c>
      <c r="AA29" s="558">
        <v>0</v>
      </c>
      <c r="AB29" s="559">
        <v>0</v>
      </c>
      <c r="AC29" s="560">
        <f t="shared" si="12"/>
        <v>0</v>
      </c>
      <c r="AD29" s="558">
        <v>0</v>
      </c>
      <c r="AE29" s="559">
        <v>0</v>
      </c>
      <c r="AF29" s="560">
        <f t="shared" si="13"/>
        <v>0</v>
      </c>
      <c r="AG29" s="555">
        <f t="shared" si="14"/>
        <v>960.3999999999069</v>
      </c>
      <c r="AH29" s="545"/>
      <c r="AI29" s="546"/>
      <c r="AJ29" s="536"/>
      <c r="AK29" s="536"/>
      <c r="AL29" s="537"/>
      <c r="AM29" s="547"/>
      <c r="AN29" s="547"/>
      <c r="AO29" s="547"/>
      <c r="AP29" s="547"/>
      <c r="AQ29" s="547"/>
      <c r="AR29" s="548"/>
      <c r="AS29" s="548"/>
      <c r="AT29" s="548"/>
      <c r="AU29" s="548"/>
      <c r="AV29" s="548"/>
      <c r="AW29" s="548"/>
      <c r="AX29" s="549"/>
      <c r="AY29" s="549"/>
      <c r="AZ29" s="549"/>
      <c r="BA29" s="549"/>
      <c r="BB29" s="549"/>
      <c r="BC29" s="549"/>
      <c r="BD29" s="549"/>
      <c r="BE29" s="549"/>
    </row>
    <row r="30" spans="1:57" ht="18" customHeight="1" thickBot="1">
      <c r="A30" s="561"/>
      <c r="B30" s="562" t="s">
        <v>250</v>
      </c>
      <c r="C30" s="563">
        <f aca="true" t="shared" si="15" ref="C30:O30">SUM(C4:C29)</f>
        <v>685925000</v>
      </c>
      <c r="D30" s="564">
        <f t="shared" si="15"/>
        <v>685666931.43</v>
      </c>
      <c r="E30" s="565">
        <f>SUM(E4:E29)</f>
        <v>258068.56999999424</v>
      </c>
      <c r="F30" s="563">
        <f t="shared" si="15"/>
        <v>217381000</v>
      </c>
      <c r="G30" s="564">
        <f t="shared" si="15"/>
        <v>217333595.05</v>
      </c>
      <c r="H30" s="565">
        <f t="shared" si="15"/>
        <v>47404.949999999255</v>
      </c>
      <c r="I30" s="563">
        <f t="shared" si="15"/>
        <v>466844000</v>
      </c>
      <c r="J30" s="564">
        <f t="shared" si="15"/>
        <v>466636421.38000005</v>
      </c>
      <c r="K30" s="565">
        <f t="shared" si="15"/>
        <v>207578.62000000058</v>
      </c>
      <c r="L30" s="563">
        <f>SUM(L4:L29)</f>
        <v>1700000</v>
      </c>
      <c r="M30" s="564">
        <f>SUM(M4:M29)</f>
        <v>1696915</v>
      </c>
      <c r="N30" s="565">
        <f t="shared" si="15"/>
        <v>3085</v>
      </c>
      <c r="O30" s="563">
        <f t="shared" si="15"/>
        <v>266859490</v>
      </c>
      <c r="P30" s="564">
        <f>SUM(P4:P28)</f>
        <v>266307143.27</v>
      </c>
      <c r="Q30" s="565">
        <f>SUM(Q4:Q28)</f>
        <v>552346.7299999986</v>
      </c>
      <c r="R30" s="563">
        <f aca="true" t="shared" si="16" ref="R30:AF30">SUM(R4:R29)</f>
        <v>158304000</v>
      </c>
      <c r="S30" s="564">
        <f t="shared" si="16"/>
        <v>158251653.26999998</v>
      </c>
      <c r="T30" s="565">
        <f t="shared" si="16"/>
        <v>52346.729999998584</v>
      </c>
      <c r="U30" s="563">
        <f t="shared" si="16"/>
        <v>76262000</v>
      </c>
      <c r="V30" s="564">
        <f t="shared" si="16"/>
        <v>76262000</v>
      </c>
      <c r="W30" s="565">
        <f t="shared" si="16"/>
        <v>0</v>
      </c>
      <c r="X30" s="563">
        <f t="shared" si="16"/>
        <v>6354000</v>
      </c>
      <c r="Y30" s="564">
        <f t="shared" si="16"/>
        <v>5854000</v>
      </c>
      <c r="Z30" s="565">
        <f t="shared" si="16"/>
        <v>500000</v>
      </c>
      <c r="AA30" s="563">
        <f t="shared" si="16"/>
        <v>1599000</v>
      </c>
      <c r="AB30" s="564">
        <f t="shared" si="16"/>
        <v>1599000</v>
      </c>
      <c r="AC30" s="565">
        <f t="shared" si="16"/>
        <v>0</v>
      </c>
      <c r="AD30" s="563">
        <f t="shared" si="16"/>
        <v>24340490</v>
      </c>
      <c r="AE30" s="564">
        <f t="shared" si="16"/>
        <v>24340490</v>
      </c>
      <c r="AF30" s="565">
        <f t="shared" si="16"/>
        <v>0</v>
      </c>
      <c r="AG30" s="566">
        <f t="shared" si="14"/>
        <v>810415.2999999928</v>
      </c>
      <c r="AH30" s="545"/>
      <c r="AI30" s="536"/>
      <c r="AJ30" s="537"/>
      <c r="AK30" s="537"/>
      <c r="AL30" s="537"/>
      <c r="AM30" s="547"/>
      <c r="AN30" s="547"/>
      <c r="AO30" s="547"/>
      <c r="AP30" s="547"/>
      <c r="AQ30" s="547"/>
      <c r="AR30" s="548"/>
      <c r="AS30" s="548"/>
      <c r="AT30" s="548"/>
      <c r="AU30" s="548"/>
      <c r="AV30" s="548"/>
      <c r="AW30" s="548"/>
      <c r="AX30" s="549"/>
      <c r="AY30" s="549"/>
      <c r="AZ30" s="549"/>
      <c r="BA30" s="549"/>
      <c r="BB30" s="549"/>
      <c r="BC30" s="549"/>
      <c r="BD30" s="549"/>
      <c r="BE30" s="549"/>
    </row>
    <row r="31" spans="2:57" ht="12.75">
      <c r="B31" s="567"/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9"/>
      <c r="AE31" s="569"/>
      <c r="AF31" s="569"/>
      <c r="AG31" s="569"/>
      <c r="AH31" s="569"/>
      <c r="AI31" s="570"/>
      <c r="AJ31" s="547"/>
      <c r="AK31" s="547"/>
      <c r="AL31" s="547"/>
      <c r="AM31" s="547"/>
      <c r="AN31" s="547"/>
      <c r="AO31" s="547"/>
      <c r="AP31" s="547"/>
      <c r="AQ31" s="547"/>
      <c r="AR31" s="548"/>
      <c r="AS31" s="548"/>
      <c r="AT31" s="548"/>
      <c r="AU31" s="548"/>
      <c r="AV31" s="548"/>
      <c r="AW31" s="548"/>
      <c r="AX31" s="549"/>
      <c r="AY31" s="549"/>
      <c r="AZ31" s="549"/>
      <c r="BA31" s="549"/>
      <c r="BB31" s="549"/>
      <c r="BC31" s="549"/>
      <c r="BD31" s="549"/>
      <c r="BE31" s="549"/>
    </row>
    <row r="32" spans="2:57" ht="12.75">
      <c r="B32" s="571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72"/>
      <c r="N32" s="568"/>
      <c r="O32" s="568"/>
      <c r="P32" s="568"/>
      <c r="Q32" s="568"/>
      <c r="R32" s="568"/>
      <c r="S32" s="568"/>
      <c r="T32" s="573"/>
      <c r="U32" s="573"/>
      <c r="V32" s="573"/>
      <c r="W32" s="573"/>
      <c r="X32" s="568"/>
      <c r="Y32" s="568"/>
      <c r="Z32" s="568"/>
      <c r="AA32" s="568"/>
      <c r="AB32" s="568"/>
      <c r="AC32" s="568"/>
      <c r="AD32" s="574"/>
      <c r="AE32" s="574"/>
      <c r="AF32" s="574"/>
      <c r="AG32" s="574"/>
      <c r="AH32" s="574"/>
      <c r="AI32" s="570"/>
      <c r="AJ32" s="547"/>
      <c r="AK32" s="547"/>
      <c r="AL32" s="547"/>
      <c r="AM32" s="547"/>
      <c r="AN32" s="547"/>
      <c r="AO32" s="547"/>
      <c r="AP32" s="547"/>
      <c r="AQ32" s="547"/>
      <c r="AR32" s="548"/>
      <c r="AS32" s="548"/>
      <c r="AT32" s="548"/>
      <c r="AU32" s="548"/>
      <c r="AV32" s="548"/>
      <c r="AW32" s="548"/>
      <c r="AX32" s="549"/>
      <c r="AY32" s="549"/>
      <c r="AZ32" s="549"/>
      <c r="BA32" s="549"/>
      <c r="BB32" s="549"/>
      <c r="BC32" s="549"/>
      <c r="BD32" s="549"/>
      <c r="BE32" s="549"/>
    </row>
    <row r="33" spans="2:49" ht="12.75">
      <c r="B33" s="575"/>
      <c r="C33" s="576"/>
      <c r="D33" s="576"/>
      <c r="E33" s="576"/>
      <c r="F33" s="576"/>
      <c r="G33" s="576"/>
      <c r="H33" s="576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6"/>
      <c r="U33" s="576"/>
      <c r="V33" s="576"/>
      <c r="W33" s="576"/>
      <c r="X33" s="576"/>
      <c r="Y33" s="576"/>
      <c r="Z33" s="576"/>
      <c r="AA33" s="576"/>
      <c r="AB33" s="576"/>
      <c r="AC33" s="576"/>
      <c r="AD33" s="569"/>
      <c r="AE33" s="569"/>
      <c r="AF33" s="569"/>
      <c r="AG33" s="569"/>
      <c r="AH33" s="569"/>
      <c r="AI33" s="570"/>
      <c r="AJ33" s="538"/>
      <c r="AK33" s="538"/>
      <c r="AL33" s="538"/>
      <c r="AM33" s="538"/>
      <c r="AN33" s="538"/>
      <c r="AO33" s="538"/>
      <c r="AP33" s="538"/>
      <c r="AQ33" s="538"/>
      <c r="AR33" s="567"/>
      <c r="AS33" s="567"/>
      <c r="AT33" s="567"/>
      <c r="AU33" s="567"/>
      <c r="AV33" s="567"/>
      <c r="AW33" s="567"/>
    </row>
    <row r="34" spans="2:49" ht="12.75">
      <c r="B34" s="575"/>
      <c r="C34" s="577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7"/>
      <c r="S34" s="576"/>
      <c r="T34" s="576"/>
      <c r="U34" s="577"/>
      <c r="V34" s="576"/>
      <c r="W34" s="576"/>
      <c r="X34" s="577"/>
      <c r="Y34" s="576"/>
      <c r="Z34" s="576"/>
      <c r="AA34" s="577"/>
      <c r="AB34" s="576"/>
      <c r="AC34" s="576"/>
      <c r="AD34" s="577"/>
      <c r="AE34" s="569"/>
      <c r="AF34" s="569"/>
      <c r="AG34" s="569"/>
      <c r="AH34" s="569"/>
      <c r="AI34" s="570"/>
      <c r="AJ34" s="538"/>
      <c r="AK34" s="538"/>
      <c r="AL34" s="538"/>
      <c r="AM34" s="538"/>
      <c r="AN34" s="538"/>
      <c r="AO34" s="538"/>
      <c r="AP34" s="538"/>
      <c r="AQ34" s="538"/>
      <c r="AR34" s="567"/>
      <c r="AS34" s="567"/>
      <c r="AT34" s="567"/>
      <c r="AU34" s="567"/>
      <c r="AV34" s="567"/>
      <c r="AW34" s="567"/>
    </row>
    <row r="35" spans="3:49" ht="12.75"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  <c r="AA35" s="576"/>
      <c r="AB35" s="576"/>
      <c r="AC35" s="576"/>
      <c r="AD35" s="568"/>
      <c r="AE35" s="568"/>
      <c r="AF35" s="568"/>
      <c r="AG35" s="568"/>
      <c r="AH35" s="568"/>
      <c r="AI35" s="578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</row>
    <row r="36" spans="3:49" ht="12.75"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6"/>
      <c r="AB36" s="576"/>
      <c r="AC36" s="576"/>
      <c r="AD36" s="568"/>
      <c r="AE36" s="568"/>
      <c r="AF36" s="568"/>
      <c r="AG36" s="568"/>
      <c r="AH36" s="568"/>
      <c r="AI36" s="578"/>
      <c r="AJ36" s="567"/>
      <c r="AK36" s="567"/>
      <c r="AL36" s="567"/>
      <c r="AM36" s="567"/>
      <c r="AN36" s="567"/>
      <c r="AO36" s="567"/>
      <c r="AP36" s="567"/>
      <c r="AQ36" s="567"/>
      <c r="AR36" s="567"/>
      <c r="AS36" s="567"/>
      <c r="AT36" s="567"/>
      <c r="AU36" s="567"/>
      <c r="AV36" s="567"/>
      <c r="AW36" s="567"/>
    </row>
    <row r="37" spans="3:49" ht="12.75"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6"/>
      <c r="AB37" s="576"/>
      <c r="AC37" s="576"/>
      <c r="AD37" s="568"/>
      <c r="AE37" s="568"/>
      <c r="AF37" s="568"/>
      <c r="AG37" s="568"/>
      <c r="AH37" s="568"/>
      <c r="AI37" s="578"/>
      <c r="AJ37" s="567"/>
      <c r="AK37" s="567"/>
      <c r="AL37" s="567"/>
      <c r="AM37" s="567"/>
      <c r="AN37" s="567"/>
      <c r="AO37" s="567"/>
      <c r="AP37" s="567"/>
      <c r="AQ37" s="567"/>
      <c r="AR37" s="567"/>
      <c r="AS37" s="567"/>
      <c r="AT37" s="567"/>
      <c r="AU37" s="567"/>
      <c r="AV37" s="567"/>
      <c r="AW37" s="567"/>
    </row>
    <row r="38" spans="30:49" ht="12.75">
      <c r="AD38" s="580"/>
      <c r="AE38" s="580"/>
      <c r="AF38" s="580"/>
      <c r="AG38" s="580"/>
      <c r="AH38" s="580"/>
      <c r="AI38" s="578"/>
      <c r="AJ38" s="567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</row>
    <row r="39" spans="30:49" ht="12.75">
      <c r="AD39" s="580"/>
      <c r="AE39" s="580"/>
      <c r="AF39" s="580"/>
      <c r="AG39" s="580"/>
      <c r="AH39" s="580"/>
      <c r="AI39" s="578"/>
      <c r="AJ39" s="567"/>
      <c r="AK39" s="567"/>
      <c r="AL39" s="567"/>
      <c r="AM39" s="567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</row>
    <row r="40" spans="30:49" ht="12.75">
      <c r="AD40" s="580"/>
      <c r="AE40" s="580"/>
      <c r="AF40" s="580"/>
      <c r="AG40" s="580"/>
      <c r="AH40" s="580"/>
      <c r="AI40" s="578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</row>
    <row r="41" spans="30:49" ht="12.75">
      <c r="AD41" s="580"/>
      <c r="AE41" s="580"/>
      <c r="AF41" s="580"/>
      <c r="AG41" s="580"/>
      <c r="AH41" s="580"/>
      <c r="AI41" s="578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</row>
    <row r="42" spans="30:49" ht="12.75">
      <c r="AD42" s="580"/>
      <c r="AE42" s="580"/>
      <c r="AF42" s="580"/>
      <c r="AG42" s="580"/>
      <c r="AH42" s="580"/>
      <c r="AI42" s="578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7"/>
      <c r="AU42" s="567"/>
      <c r="AV42" s="567"/>
      <c r="AW42" s="567"/>
    </row>
    <row r="43" spans="30:49" ht="12.75">
      <c r="AD43" s="580"/>
      <c r="AE43" s="580"/>
      <c r="AF43" s="580"/>
      <c r="AG43" s="580"/>
      <c r="AH43" s="580"/>
      <c r="AI43" s="578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</row>
    <row r="44" spans="30:49" ht="12.75">
      <c r="AD44" s="580"/>
      <c r="AE44" s="580"/>
      <c r="AF44" s="580"/>
      <c r="AG44" s="580"/>
      <c r="AH44" s="580"/>
      <c r="AI44" s="578"/>
      <c r="AJ44" s="567"/>
      <c r="AK44" s="567"/>
      <c r="AL44" s="567"/>
      <c r="AM44" s="567"/>
      <c r="AN44" s="567"/>
      <c r="AO44" s="567"/>
      <c r="AP44" s="567"/>
      <c r="AQ44" s="567"/>
      <c r="AR44" s="567"/>
      <c r="AS44" s="567"/>
      <c r="AT44" s="567"/>
      <c r="AU44" s="567"/>
      <c r="AV44" s="567"/>
      <c r="AW44" s="567"/>
    </row>
    <row r="45" spans="30:49" ht="12.75">
      <c r="AD45" s="580"/>
      <c r="AE45" s="580"/>
      <c r="AF45" s="580"/>
      <c r="AG45" s="580"/>
      <c r="AH45" s="580"/>
      <c r="AI45" s="578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</row>
    <row r="46" spans="30:49" ht="12.75">
      <c r="AD46" s="580"/>
      <c r="AE46" s="580"/>
      <c r="AF46" s="580"/>
      <c r="AG46" s="580"/>
      <c r="AH46" s="580"/>
      <c r="AI46" s="578"/>
      <c r="AJ46" s="567"/>
      <c r="AK46" s="567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</row>
    <row r="47" spans="30:49" ht="12.75">
      <c r="AD47" s="580"/>
      <c r="AE47" s="580"/>
      <c r="AF47" s="580"/>
      <c r="AG47" s="580"/>
      <c r="AH47" s="580"/>
      <c r="AI47" s="578"/>
      <c r="AJ47" s="567"/>
      <c r="AK47" s="567"/>
      <c r="AL47" s="567"/>
      <c r="AM47" s="567"/>
      <c r="AN47" s="567"/>
      <c r="AO47" s="567"/>
      <c r="AP47" s="567"/>
      <c r="AQ47" s="567"/>
      <c r="AR47" s="567"/>
      <c r="AS47" s="567"/>
      <c r="AT47" s="567"/>
      <c r="AU47" s="567"/>
      <c r="AV47" s="567"/>
      <c r="AW47" s="567"/>
    </row>
    <row r="48" spans="30:49" ht="12.75">
      <c r="AD48" s="580"/>
      <c r="AE48" s="580"/>
      <c r="AF48" s="580"/>
      <c r="AG48" s="580"/>
      <c r="AH48" s="580"/>
      <c r="AI48" s="578"/>
      <c r="AJ48" s="567"/>
      <c r="AK48" s="567"/>
      <c r="AL48" s="567"/>
      <c r="AM48" s="567"/>
      <c r="AN48" s="567"/>
      <c r="AO48" s="567"/>
      <c r="AP48" s="567"/>
      <c r="AQ48" s="567"/>
      <c r="AR48" s="567"/>
      <c r="AS48" s="567"/>
      <c r="AT48" s="567"/>
      <c r="AU48" s="567"/>
      <c r="AV48" s="567"/>
      <c r="AW48" s="567"/>
    </row>
    <row r="49" spans="30:49" ht="12.75">
      <c r="AD49" s="580"/>
      <c r="AE49" s="580"/>
      <c r="AF49" s="580"/>
      <c r="AG49" s="580"/>
      <c r="AH49" s="580"/>
      <c r="AI49" s="578"/>
      <c r="AJ49" s="567"/>
      <c r="AK49" s="567"/>
      <c r="AL49" s="567"/>
      <c r="AM49" s="567"/>
      <c r="AN49" s="567"/>
      <c r="AO49" s="567"/>
      <c r="AP49" s="567"/>
      <c r="AQ49" s="567"/>
      <c r="AR49" s="567"/>
      <c r="AS49" s="567"/>
      <c r="AT49" s="567"/>
      <c r="AU49" s="567"/>
      <c r="AV49" s="567"/>
      <c r="AW49" s="567"/>
    </row>
    <row r="50" spans="30:49" ht="12.75">
      <c r="AD50" s="580"/>
      <c r="AE50" s="580"/>
      <c r="AF50" s="580"/>
      <c r="AG50" s="580"/>
      <c r="AH50" s="580"/>
      <c r="AI50" s="578"/>
      <c r="AJ50" s="567"/>
      <c r="AK50" s="567"/>
      <c r="AL50" s="567"/>
      <c r="AM50" s="567"/>
      <c r="AN50" s="567"/>
      <c r="AO50" s="567"/>
      <c r="AP50" s="567"/>
      <c r="AQ50" s="567"/>
      <c r="AR50" s="567"/>
      <c r="AS50" s="567"/>
      <c r="AT50" s="567"/>
      <c r="AU50" s="567"/>
      <c r="AV50" s="567"/>
      <c r="AW50" s="567"/>
    </row>
    <row r="51" spans="30:49" ht="12.75">
      <c r="AD51" s="580"/>
      <c r="AE51" s="580"/>
      <c r="AF51" s="580"/>
      <c r="AG51" s="580"/>
      <c r="AH51" s="580"/>
      <c r="AI51" s="578"/>
      <c r="AJ51" s="567"/>
      <c r="AK51" s="567"/>
      <c r="AL51" s="567"/>
      <c r="AM51" s="567"/>
      <c r="AN51" s="567"/>
      <c r="AO51" s="567"/>
      <c r="AP51" s="567"/>
      <c r="AQ51" s="567"/>
      <c r="AR51" s="567"/>
      <c r="AS51" s="567"/>
      <c r="AT51" s="567"/>
      <c r="AU51" s="567"/>
      <c r="AV51" s="567"/>
      <c r="AW51" s="567"/>
    </row>
    <row r="52" spans="30:49" ht="12.75">
      <c r="AD52" s="580"/>
      <c r="AE52" s="580"/>
      <c r="AF52" s="580"/>
      <c r="AG52" s="580"/>
      <c r="AH52" s="580"/>
      <c r="AI52" s="578"/>
      <c r="AJ52" s="567"/>
      <c r="AK52" s="567"/>
      <c r="AL52" s="567"/>
      <c r="AM52" s="567"/>
      <c r="AN52" s="567"/>
      <c r="AO52" s="567"/>
      <c r="AP52" s="567"/>
      <c r="AQ52" s="567"/>
      <c r="AR52" s="567"/>
      <c r="AS52" s="567"/>
      <c r="AT52" s="567"/>
      <c r="AU52" s="567"/>
      <c r="AV52" s="567"/>
      <c r="AW52" s="567"/>
    </row>
    <row r="53" spans="30:49" ht="12.75">
      <c r="AD53" s="580"/>
      <c r="AE53" s="580"/>
      <c r="AF53" s="580"/>
      <c r="AG53" s="580"/>
      <c r="AH53" s="580"/>
      <c r="AI53" s="578"/>
      <c r="AJ53" s="567"/>
      <c r="AK53" s="567"/>
      <c r="AL53" s="567"/>
      <c r="AM53" s="567"/>
      <c r="AN53" s="567"/>
      <c r="AO53" s="567"/>
      <c r="AP53" s="567"/>
      <c r="AQ53" s="567"/>
      <c r="AR53" s="567"/>
      <c r="AS53" s="567"/>
      <c r="AT53" s="567"/>
      <c r="AU53" s="567"/>
      <c r="AV53" s="567"/>
      <c r="AW53" s="567"/>
    </row>
    <row r="54" spans="30:49" ht="12.75">
      <c r="AD54" s="580"/>
      <c r="AE54" s="580"/>
      <c r="AF54" s="580"/>
      <c r="AG54" s="580"/>
      <c r="AH54" s="580"/>
      <c r="AI54" s="578"/>
      <c r="AJ54" s="567"/>
      <c r="AK54" s="567"/>
      <c r="AL54" s="567"/>
      <c r="AM54" s="567"/>
      <c r="AN54" s="567"/>
      <c r="AO54" s="567"/>
      <c r="AP54" s="567"/>
      <c r="AQ54" s="567"/>
      <c r="AR54" s="567"/>
      <c r="AS54" s="567"/>
      <c r="AT54" s="567"/>
      <c r="AU54" s="567"/>
      <c r="AV54" s="567"/>
      <c r="AW54" s="567"/>
    </row>
    <row r="55" spans="30:49" ht="12.75">
      <c r="AD55" s="580"/>
      <c r="AE55" s="580"/>
      <c r="AF55" s="580"/>
      <c r="AG55" s="580"/>
      <c r="AH55" s="580"/>
      <c r="AI55" s="578"/>
      <c r="AJ55" s="567"/>
      <c r="AK55" s="567"/>
      <c r="AL55" s="567"/>
      <c r="AM55" s="567"/>
      <c r="AN55" s="567"/>
      <c r="AO55" s="567"/>
      <c r="AP55" s="567"/>
      <c r="AQ55" s="567"/>
      <c r="AR55" s="567"/>
      <c r="AS55" s="567"/>
      <c r="AT55" s="567"/>
      <c r="AU55" s="567"/>
      <c r="AV55" s="567"/>
      <c r="AW55" s="567"/>
    </row>
    <row r="56" spans="30:49" ht="12.75">
      <c r="AD56" s="580"/>
      <c r="AE56" s="580"/>
      <c r="AF56" s="580"/>
      <c r="AG56" s="580"/>
      <c r="AH56" s="580"/>
      <c r="AI56" s="578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</row>
    <row r="57" spans="30:49" ht="12.75">
      <c r="AD57" s="580"/>
      <c r="AE57" s="580"/>
      <c r="AF57" s="580"/>
      <c r="AG57" s="580"/>
      <c r="AH57" s="580"/>
      <c r="AI57" s="578"/>
      <c r="AJ57" s="567"/>
      <c r="AK57" s="567"/>
      <c r="AL57" s="567"/>
      <c r="AM57" s="567"/>
      <c r="AN57" s="567"/>
      <c r="AO57" s="567"/>
      <c r="AP57" s="567"/>
      <c r="AQ57" s="567"/>
      <c r="AR57" s="567"/>
      <c r="AS57" s="567"/>
      <c r="AT57" s="567"/>
      <c r="AU57" s="567"/>
      <c r="AV57" s="567"/>
      <c r="AW57" s="567"/>
    </row>
    <row r="58" spans="30:49" ht="12.75">
      <c r="AD58" s="580"/>
      <c r="AE58" s="580"/>
      <c r="AF58" s="580"/>
      <c r="AG58" s="580"/>
      <c r="AH58" s="580"/>
      <c r="AI58" s="578"/>
      <c r="AJ58" s="567"/>
      <c r="AK58" s="567"/>
      <c r="AL58" s="567"/>
      <c r="AM58" s="567"/>
      <c r="AN58" s="567"/>
      <c r="AO58" s="567"/>
      <c r="AP58" s="567"/>
      <c r="AQ58" s="567"/>
      <c r="AR58" s="567"/>
      <c r="AS58" s="567"/>
      <c r="AT58" s="567"/>
      <c r="AU58" s="567"/>
      <c r="AV58" s="567"/>
      <c r="AW58" s="567"/>
    </row>
    <row r="59" spans="30:49" ht="12.75">
      <c r="AD59" s="580"/>
      <c r="AE59" s="580"/>
      <c r="AF59" s="580"/>
      <c r="AG59" s="580"/>
      <c r="AH59" s="580"/>
      <c r="AI59" s="578"/>
      <c r="AJ59" s="567"/>
      <c r="AK59" s="567"/>
      <c r="AL59" s="567"/>
      <c r="AM59" s="567"/>
      <c r="AN59" s="567"/>
      <c r="AO59" s="567"/>
      <c r="AP59" s="567"/>
      <c r="AQ59" s="567"/>
      <c r="AR59" s="567"/>
      <c r="AS59" s="567"/>
      <c r="AT59" s="567"/>
      <c r="AU59" s="567"/>
      <c r="AV59" s="567"/>
      <c r="AW59" s="567"/>
    </row>
    <row r="60" spans="30:49" ht="12.75">
      <c r="AD60" s="580"/>
      <c r="AE60" s="580"/>
      <c r="AF60" s="580"/>
      <c r="AG60" s="580"/>
      <c r="AH60" s="580"/>
      <c r="AI60" s="578"/>
      <c r="AJ60" s="567"/>
      <c r="AK60" s="567"/>
      <c r="AL60" s="567"/>
      <c r="AM60" s="567"/>
      <c r="AN60" s="567"/>
      <c r="AO60" s="567"/>
      <c r="AP60" s="567"/>
      <c r="AQ60" s="567"/>
      <c r="AR60" s="567"/>
      <c r="AS60" s="567"/>
      <c r="AT60" s="567"/>
      <c r="AU60" s="567"/>
      <c r="AV60" s="567"/>
      <c r="AW60" s="567"/>
    </row>
    <row r="61" spans="30:49" ht="12.75">
      <c r="AD61" s="580"/>
      <c r="AE61" s="580"/>
      <c r="AF61" s="580"/>
      <c r="AG61" s="580"/>
      <c r="AH61" s="580"/>
      <c r="AI61" s="578"/>
      <c r="AJ61" s="567"/>
      <c r="AK61" s="567"/>
      <c r="AL61" s="567"/>
      <c r="AM61" s="567"/>
      <c r="AN61" s="567"/>
      <c r="AO61" s="567"/>
      <c r="AP61" s="567"/>
      <c r="AQ61" s="567"/>
      <c r="AR61" s="567"/>
      <c r="AS61" s="567"/>
      <c r="AT61" s="567"/>
      <c r="AU61" s="567"/>
      <c r="AV61" s="567"/>
      <c r="AW61" s="567"/>
    </row>
    <row r="62" spans="30:49" ht="12.75">
      <c r="AD62" s="580"/>
      <c r="AE62" s="580"/>
      <c r="AF62" s="580"/>
      <c r="AG62" s="580"/>
      <c r="AH62" s="580"/>
      <c r="AI62" s="578"/>
      <c r="AJ62" s="567"/>
      <c r="AK62" s="567"/>
      <c r="AL62" s="567"/>
      <c r="AM62" s="567"/>
      <c r="AN62" s="567"/>
      <c r="AO62" s="567"/>
      <c r="AP62" s="567"/>
      <c r="AQ62" s="567"/>
      <c r="AR62" s="567"/>
      <c r="AS62" s="567"/>
      <c r="AT62" s="567"/>
      <c r="AU62" s="567"/>
      <c r="AV62" s="567"/>
      <c r="AW62" s="567"/>
    </row>
    <row r="63" spans="30:49" ht="12.75">
      <c r="AD63" s="580"/>
      <c r="AE63" s="580"/>
      <c r="AF63" s="580"/>
      <c r="AG63" s="580"/>
      <c r="AH63" s="580"/>
      <c r="AI63" s="578"/>
      <c r="AJ63" s="567"/>
      <c r="AK63" s="567"/>
      <c r="AL63" s="567"/>
      <c r="AM63" s="567"/>
      <c r="AN63" s="567"/>
      <c r="AO63" s="567"/>
      <c r="AP63" s="567"/>
      <c r="AQ63" s="567"/>
      <c r="AR63" s="567"/>
      <c r="AS63" s="567"/>
      <c r="AT63" s="567"/>
      <c r="AU63" s="567"/>
      <c r="AV63" s="567"/>
      <c r="AW63" s="567"/>
    </row>
    <row r="64" spans="30:49" ht="12.75">
      <c r="AD64" s="580"/>
      <c r="AE64" s="580"/>
      <c r="AF64" s="580"/>
      <c r="AG64" s="580"/>
      <c r="AH64" s="580"/>
      <c r="AI64" s="578"/>
      <c r="AJ64" s="567"/>
      <c r="AK64" s="567"/>
      <c r="AL64" s="567"/>
      <c r="AM64" s="567"/>
      <c r="AN64" s="567"/>
      <c r="AO64" s="567"/>
      <c r="AP64" s="567"/>
      <c r="AQ64" s="567"/>
      <c r="AR64" s="567"/>
      <c r="AS64" s="567"/>
      <c r="AT64" s="567"/>
      <c r="AU64" s="567"/>
      <c r="AV64" s="567"/>
      <c r="AW64" s="567"/>
    </row>
    <row r="65" spans="30:49" ht="12.75">
      <c r="AD65" s="580"/>
      <c r="AE65" s="580"/>
      <c r="AF65" s="580"/>
      <c r="AG65" s="580"/>
      <c r="AH65" s="580"/>
      <c r="AI65" s="578"/>
      <c r="AJ65" s="567"/>
      <c r="AK65" s="567"/>
      <c r="AL65" s="567"/>
      <c r="AM65" s="567"/>
      <c r="AN65" s="567"/>
      <c r="AO65" s="567"/>
      <c r="AP65" s="567"/>
      <c r="AQ65" s="567"/>
      <c r="AR65" s="567"/>
      <c r="AS65" s="567"/>
      <c r="AT65" s="567"/>
      <c r="AU65" s="567"/>
      <c r="AV65" s="567"/>
      <c r="AW65" s="567"/>
    </row>
    <row r="66" spans="30:49" ht="12.75">
      <c r="AD66" s="580"/>
      <c r="AE66" s="580"/>
      <c r="AF66" s="580"/>
      <c r="AG66" s="580"/>
      <c r="AH66" s="580"/>
      <c r="AI66" s="578"/>
      <c r="AJ66" s="567"/>
      <c r="AK66" s="567"/>
      <c r="AL66" s="567"/>
      <c r="AM66" s="567"/>
      <c r="AN66" s="567"/>
      <c r="AO66" s="567"/>
      <c r="AP66" s="567"/>
      <c r="AQ66" s="567"/>
      <c r="AR66" s="567"/>
      <c r="AS66" s="567"/>
      <c r="AT66" s="567"/>
      <c r="AU66" s="567"/>
      <c r="AV66" s="567"/>
      <c r="AW66" s="567"/>
    </row>
    <row r="67" spans="30:49" ht="12.75">
      <c r="AD67" s="580"/>
      <c r="AE67" s="580"/>
      <c r="AF67" s="580"/>
      <c r="AG67" s="580"/>
      <c r="AH67" s="580"/>
      <c r="AI67" s="578"/>
      <c r="AJ67" s="567"/>
      <c r="AK67" s="567"/>
      <c r="AL67" s="567"/>
      <c r="AM67" s="567"/>
      <c r="AN67" s="567"/>
      <c r="AO67" s="567"/>
      <c r="AP67" s="567"/>
      <c r="AQ67" s="567"/>
      <c r="AR67" s="567"/>
      <c r="AS67" s="567"/>
      <c r="AT67" s="567"/>
      <c r="AU67" s="567"/>
      <c r="AV67" s="567"/>
      <c r="AW67" s="567"/>
    </row>
    <row r="68" spans="30:49" ht="12.75">
      <c r="AD68" s="580"/>
      <c r="AE68" s="580"/>
      <c r="AF68" s="580"/>
      <c r="AG68" s="580"/>
      <c r="AH68" s="580"/>
      <c r="AI68" s="578"/>
      <c r="AJ68" s="567"/>
      <c r="AK68" s="567"/>
      <c r="AL68" s="567"/>
      <c r="AM68" s="567"/>
      <c r="AN68" s="567"/>
      <c r="AO68" s="567"/>
      <c r="AP68" s="567"/>
      <c r="AQ68" s="567"/>
      <c r="AR68" s="567"/>
      <c r="AS68" s="567"/>
      <c r="AT68" s="567"/>
      <c r="AU68" s="567"/>
      <c r="AV68" s="567"/>
      <c r="AW68" s="567"/>
    </row>
    <row r="69" spans="30:49" ht="12.75">
      <c r="AD69" s="580"/>
      <c r="AE69" s="580"/>
      <c r="AF69" s="580"/>
      <c r="AG69" s="580"/>
      <c r="AH69" s="580"/>
      <c r="AI69" s="578"/>
      <c r="AJ69" s="567"/>
      <c r="AK69" s="567"/>
      <c r="AL69" s="567"/>
      <c r="AM69" s="567"/>
      <c r="AN69" s="567"/>
      <c r="AO69" s="567"/>
      <c r="AP69" s="567"/>
      <c r="AQ69" s="567"/>
      <c r="AR69" s="567"/>
      <c r="AS69" s="567"/>
      <c r="AT69" s="567"/>
      <c r="AU69" s="567"/>
      <c r="AV69" s="567"/>
      <c r="AW69" s="567"/>
    </row>
    <row r="70" spans="30:49" ht="12.75">
      <c r="AD70" s="580"/>
      <c r="AE70" s="580"/>
      <c r="AF70" s="580"/>
      <c r="AG70" s="580"/>
      <c r="AH70" s="580"/>
      <c r="AI70" s="578"/>
      <c r="AJ70" s="567"/>
      <c r="AK70" s="567"/>
      <c r="AL70" s="567"/>
      <c r="AM70" s="567"/>
      <c r="AN70" s="567"/>
      <c r="AO70" s="567"/>
      <c r="AP70" s="567"/>
      <c r="AQ70" s="567"/>
      <c r="AR70" s="567"/>
      <c r="AS70" s="567"/>
      <c r="AT70" s="567"/>
      <c r="AU70" s="567"/>
      <c r="AV70" s="567"/>
      <c r="AW70" s="567"/>
    </row>
    <row r="71" spans="30:49" ht="12.75">
      <c r="AD71" s="580"/>
      <c r="AE71" s="580"/>
      <c r="AF71" s="580"/>
      <c r="AG71" s="580"/>
      <c r="AH71" s="580"/>
      <c r="AI71" s="578"/>
      <c r="AJ71" s="567"/>
      <c r="AK71" s="567"/>
      <c r="AL71" s="567"/>
      <c r="AM71" s="567"/>
      <c r="AN71" s="567"/>
      <c r="AO71" s="567"/>
      <c r="AP71" s="567"/>
      <c r="AQ71" s="567"/>
      <c r="AR71" s="567"/>
      <c r="AS71" s="567"/>
      <c r="AT71" s="567"/>
      <c r="AU71" s="567"/>
      <c r="AV71" s="567"/>
      <c r="AW71" s="567"/>
    </row>
    <row r="72" spans="30:49" ht="12.75">
      <c r="AD72" s="580"/>
      <c r="AE72" s="580"/>
      <c r="AF72" s="580"/>
      <c r="AG72" s="580"/>
      <c r="AH72" s="580"/>
      <c r="AI72" s="578"/>
      <c r="AJ72" s="567"/>
      <c r="AK72" s="567"/>
      <c r="AL72" s="567"/>
      <c r="AM72" s="567"/>
      <c r="AN72" s="567"/>
      <c r="AO72" s="567"/>
      <c r="AP72" s="567"/>
      <c r="AQ72" s="567"/>
      <c r="AR72" s="567"/>
      <c r="AS72" s="567"/>
      <c r="AT72" s="567"/>
      <c r="AU72" s="567"/>
      <c r="AV72" s="567"/>
      <c r="AW72" s="567"/>
    </row>
    <row r="73" spans="30:49" ht="12.75">
      <c r="AD73" s="580"/>
      <c r="AE73" s="580"/>
      <c r="AF73" s="580"/>
      <c r="AG73" s="580"/>
      <c r="AH73" s="580"/>
      <c r="AI73" s="578"/>
      <c r="AJ73" s="567"/>
      <c r="AK73" s="567"/>
      <c r="AL73" s="567"/>
      <c r="AM73" s="567"/>
      <c r="AN73" s="567"/>
      <c r="AO73" s="567"/>
      <c r="AP73" s="567"/>
      <c r="AQ73" s="567"/>
      <c r="AR73" s="567"/>
      <c r="AS73" s="567"/>
      <c r="AT73" s="567"/>
      <c r="AU73" s="567"/>
      <c r="AV73" s="567"/>
      <c r="AW73" s="567"/>
    </row>
    <row r="74" spans="30:49" ht="12.75">
      <c r="AD74" s="580"/>
      <c r="AE74" s="580"/>
      <c r="AF74" s="580"/>
      <c r="AG74" s="580"/>
      <c r="AH74" s="580"/>
      <c r="AI74" s="578"/>
      <c r="AJ74" s="567"/>
      <c r="AK74" s="567"/>
      <c r="AL74" s="567"/>
      <c r="AM74" s="567"/>
      <c r="AN74" s="567"/>
      <c r="AO74" s="567"/>
      <c r="AP74" s="567"/>
      <c r="AQ74" s="567"/>
      <c r="AR74" s="567"/>
      <c r="AS74" s="567"/>
      <c r="AT74" s="567"/>
      <c r="AU74" s="567"/>
      <c r="AV74" s="567"/>
      <c r="AW74" s="567"/>
    </row>
    <row r="75" spans="30:49" ht="12.75">
      <c r="AD75" s="580"/>
      <c r="AE75" s="580"/>
      <c r="AF75" s="580"/>
      <c r="AG75" s="580"/>
      <c r="AH75" s="580"/>
      <c r="AI75" s="578"/>
      <c r="AJ75" s="567"/>
      <c r="AK75" s="567"/>
      <c r="AL75" s="567"/>
      <c r="AM75" s="567"/>
      <c r="AN75" s="567"/>
      <c r="AO75" s="567"/>
      <c r="AP75" s="567"/>
      <c r="AQ75" s="567"/>
      <c r="AR75" s="567"/>
      <c r="AS75" s="567"/>
      <c r="AT75" s="567"/>
      <c r="AU75" s="567"/>
      <c r="AV75" s="567"/>
      <c r="AW75" s="567"/>
    </row>
    <row r="76" spans="30:49" ht="12.75">
      <c r="AD76" s="580"/>
      <c r="AE76" s="580"/>
      <c r="AF76" s="580"/>
      <c r="AG76" s="580"/>
      <c r="AH76" s="580"/>
      <c r="AI76" s="578"/>
      <c r="AJ76" s="567"/>
      <c r="AK76" s="567"/>
      <c r="AL76" s="567"/>
      <c r="AM76" s="567"/>
      <c r="AN76" s="567"/>
      <c r="AO76" s="567"/>
      <c r="AP76" s="567"/>
      <c r="AQ76" s="567"/>
      <c r="AR76" s="567"/>
      <c r="AS76" s="567"/>
      <c r="AT76" s="567"/>
      <c r="AU76" s="567"/>
      <c r="AV76" s="567"/>
      <c r="AW76" s="567"/>
    </row>
    <row r="77" spans="30:49" ht="12.75">
      <c r="AD77" s="580"/>
      <c r="AE77" s="580"/>
      <c r="AF77" s="580"/>
      <c r="AG77" s="580"/>
      <c r="AH77" s="580"/>
      <c r="AI77" s="578"/>
      <c r="AJ77" s="567"/>
      <c r="AK77" s="567"/>
      <c r="AL77" s="567"/>
      <c r="AM77" s="567"/>
      <c r="AN77" s="567"/>
      <c r="AO77" s="567"/>
      <c r="AP77" s="567"/>
      <c r="AQ77" s="567"/>
      <c r="AR77" s="567"/>
      <c r="AS77" s="567"/>
      <c r="AT77" s="567"/>
      <c r="AU77" s="567"/>
      <c r="AV77" s="567"/>
      <c r="AW77" s="567"/>
    </row>
    <row r="78" spans="30:49" ht="12.75">
      <c r="AD78" s="580"/>
      <c r="AE78" s="580"/>
      <c r="AF78" s="580"/>
      <c r="AG78" s="580"/>
      <c r="AH78" s="580"/>
      <c r="AI78" s="578"/>
      <c r="AJ78" s="567"/>
      <c r="AK78" s="567"/>
      <c r="AL78" s="567"/>
      <c r="AM78" s="567"/>
      <c r="AN78" s="567"/>
      <c r="AO78" s="567"/>
      <c r="AP78" s="567"/>
      <c r="AQ78" s="567"/>
      <c r="AR78" s="567"/>
      <c r="AS78" s="567"/>
      <c r="AT78" s="567"/>
      <c r="AU78" s="567"/>
      <c r="AV78" s="567"/>
      <c r="AW78" s="567"/>
    </row>
    <row r="79" spans="30:49" ht="12.75">
      <c r="AD79" s="580"/>
      <c r="AE79" s="580"/>
      <c r="AF79" s="580"/>
      <c r="AG79" s="580"/>
      <c r="AH79" s="580"/>
      <c r="AI79" s="578"/>
      <c r="AJ79" s="567"/>
      <c r="AK79" s="567"/>
      <c r="AL79" s="567"/>
      <c r="AM79" s="567"/>
      <c r="AN79" s="567"/>
      <c r="AO79" s="567"/>
      <c r="AP79" s="567"/>
      <c r="AQ79" s="567"/>
      <c r="AR79" s="567"/>
      <c r="AS79" s="567"/>
      <c r="AT79" s="567"/>
      <c r="AU79" s="567"/>
      <c r="AV79" s="567"/>
      <c r="AW79" s="567"/>
    </row>
    <row r="80" spans="30:49" ht="12.75">
      <c r="AD80" s="580"/>
      <c r="AE80" s="580"/>
      <c r="AF80" s="580"/>
      <c r="AG80" s="580"/>
      <c r="AH80" s="580"/>
      <c r="AI80" s="578"/>
      <c r="AJ80" s="567"/>
      <c r="AK80" s="567"/>
      <c r="AL80" s="567"/>
      <c r="AM80" s="567"/>
      <c r="AN80" s="567"/>
      <c r="AO80" s="567"/>
      <c r="AP80" s="567"/>
      <c r="AQ80" s="567"/>
      <c r="AR80" s="567"/>
      <c r="AS80" s="567"/>
      <c r="AT80" s="567"/>
      <c r="AU80" s="567"/>
      <c r="AV80" s="567"/>
      <c r="AW80" s="567"/>
    </row>
    <row r="81" spans="30:49" ht="12.75">
      <c r="AD81" s="580"/>
      <c r="AE81" s="580"/>
      <c r="AF81" s="580"/>
      <c r="AG81" s="580"/>
      <c r="AH81" s="580"/>
      <c r="AI81" s="578"/>
      <c r="AJ81" s="567"/>
      <c r="AK81" s="567"/>
      <c r="AL81" s="567"/>
      <c r="AM81" s="567"/>
      <c r="AN81" s="567"/>
      <c r="AO81" s="567"/>
      <c r="AP81" s="567"/>
      <c r="AQ81" s="567"/>
      <c r="AR81" s="567"/>
      <c r="AS81" s="567"/>
      <c r="AT81" s="567"/>
      <c r="AU81" s="567"/>
      <c r="AV81" s="567"/>
      <c r="AW81" s="567"/>
    </row>
    <row r="82" spans="30:49" ht="12.75">
      <c r="AD82" s="580"/>
      <c r="AE82" s="580"/>
      <c r="AF82" s="580"/>
      <c r="AG82" s="580"/>
      <c r="AH82" s="580"/>
      <c r="AI82" s="578"/>
      <c r="AJ82" s="567"/>
      <c r="AK82" s="567"/>
      <c r="AL82" s="567"/>
      <c r="AM82" s="567"/>
      <c r="AN82" s="567"/>
      <c r="AO82" s="567"/>
      <c r="AP82" s="567"/>
      <c r="AQ82" s="567"/>
      <c r="AR82" s="567"/>
      <c r="AS82" s="567"/>
      <c r="AT82" s="567"/>
      <c r="AU82" s="567"/>
      <c r="AV82" s="567"/>
      <c r="AW82" s="567"/>
    </row>
    <row r="83" spans="30:49" ht="12.75">
      <c r="AD83" s="580"/>
      <c r="AE83" s="580"/>
      <c r="AF83" s="580"/>
      <c r="AG83" s="580"/>
      <c r="AH83" s="580"/>
      <c r="AI83" s="578"/>
      <c r="AJ83" s="567"/>
      <c r="AK83" s="567"/>
      <c r="AL83" s="567"/>
      <c r="AM83" s="567"/>
      <c r="AN83" s="567"/>
      <c r="AO83" s="567"/>
      <c r="AP83" s="567"/>
      <c r="AQ83" s="567"/>
      <c r="AR83" s="567"/>
      <c r="AS83" s="567"/>
      <c r="AT83" s="567"/>
      <c r="AU83" s="567"/>
      <c r="AV83" s="567"/>
      <c r="AW83" s="567"/>
    </row>
    <row r="84" spans="30:49" ht="12.75">
      <c r="AD84" s="580"/>
      <c r="AE84" s="580"/>
      <c r="AF84" s="580"/>
      <c r="AG84" s="580"/>
      <c r="AH84" s="580"/>
      <c r="AI84" s="578"/>
      <c r="AJ84" s="567"/>
      <c r="AK84" s="567"/>
      <c r="AL84" s="567"/>
      <c r="AM84" s="567"/>
      <c r="AN84" s="567"/>
      <c r="AO84" s="567"/>
      <c r="AP84" s="567"/>
      <c r="AQ84" s="567"/>
      <c r="AR84" s="567"/>
      <c r="AS84" s="567"/>
      <c r="AT84" s="567"/>
      <c r="AU84" s="567"/>
      <c r="AV84" s="567"/>
      <c r="AW84" s="567"/>
    </row>
    <row r="85" spans="30:49" ht="12.75">
      <c r="AD85" s="580"/>
      <c r="AE85" s="580"/>
      <c r="AF85" s="580"/>
      <c r="AG85" s="580"/>
      <c r="AH85" s="580"/>
      <c r="AI85" s="578"/>
      <c r="AJ85" s="567"/>
      <c r="AK85" s="567"/>
      <c r="AL85" s="567"/>
      <c r="AM85" s="567"/>
      <c r="AN85" s="567"/>
      <c r="AO85" s="567"/>
      <c r="AP85" s="567"/>
      <c r="AQ85" s="567"/>
      <c r="AR85" s="567"/>
      <c r="AS85" s="567"/>
      <c r="AT85" s="567"/>
      <c r="AU85" s="567"/>
      <c r="AV85" s="567"/>
      <c r="AW85" s="567"/>
    </row>
    <row r="86" spans="30:49" ht="12.75">
      <c r="AD86" s="580"/>
      <c r="AE86" s="580"/>
      <c r="AF86" s="580"/>
      <c r="AG86" s="580"/>
      <c r="AH86" s="580"/>
      <c r="AI86" s="578"/>
      <c r="AJ86" s="567"/>
      <c r="AK86" s="567"/>
      <c r="AL86" s="567"/>
      <c r="AM86" s="567"/>
      <c r="AN86" s="567"/>
      <c r="AO86" s="567"/>
      <c r="AP86" s="567"/>
      <c r="AQ86" s="567"/>
      <c r="AR86" s="567"/>
      <c r="AS86" s="567"/>
      <c r="AT86" s="567"/>
      <c r="AU86" s="567"/>
      <c r="AV86" s="567"/>
      <c r="AW86" s="567"/>
    </row>
    <row r="87" spans="30:49" ht="12.75">
      <c r="AD87" s="580"/>
      <c r="AE87" s="580"/>
      <c r="AF87" s="580"/>
      <c r="AG87" s="580"/>
      <c r="AH87" s="580"/>
      <c r="AI87" s="578"/>
      <c r="AJ87" s="567"/>
      <c r="AK87" s="567"/>
      <c r="AL87" s="567"/>
      <c r="AM87" s="567"/>
      <c r="AN87" s="567"/>
      <c r="AO87" s="567"/>
      <c r="AP87" s="567"/>
      <c r="AQ87" s="567"/>
      <c r="AR87" s="567"/>
      <c r="AS87" s="567"/>
      <c r="AT87" s="567"/>
      <c r="AU87" s="567"/>
      <c r="AV87" s="567"/>
      <c r="AW87" s="567"/>
    </row>
    <row r="88" spans="30:49" ht="12.75">
      <c r="AD88" s="580"/>
      <c r="AE88" s="580"/>
      <c r="AF88" s="580"/>
      <c r="AG88" s="580"/>
      <c r="AH88" s="580"/>
      <c r="AI88" s="578"/>
      <c r="AJ88" s="567"/>
      <c r="AK88" s="567"/>
      <c r="AL88" s="567"/>
      <c r="AM88" s="567"/>
      <c r="AN88" s="567"/>
      <c r="AO88" s="567"/>
      <c r="AP88" s="567"/>
      <c r="AQ88" s="567"/>
      <c r="AR88" s="567"/>
      <c r="AS88" s="567"/>
      <c r="AT88" s="567"/>
      <c r="AU88" s="567"/>
      <c r="AV88" s="567"/>
      <c r="AW88" s="567"/>
    </row>
    <row r="89" spans="30:49" ht="12.75">
      <c r="AD89" s="580"/>
      <c r="AE89" s="580"/>
      <c r="AF89" s="580"/>
      <c r="AG89" s="580"/>
      <c r="AH89" s="580"/>
      <c r="AI89" s="578"/>
      <c r="AJ89" s="567"/>
      <c r="AK89" s="567"/>
      <c r="AL89" s="567"/>
      <c r="AM89" s="567"/>
      <c r="AN89" s="567"/>
      <c r="AO89" s="567"/>
      <c r="AP89" s="567"/>
      <c r="AQ89" s="567"/>
      <c r="AR89" s="567"/>
      <c r="AS89" s="567"/>
      <c r="AT89" s="567"/>
      <c r="AU89" s="567"/>
      <c r="AV89" s="567"/>
      <c r="AW89" s="567"/>
    </row>
    <row r="90" spans="30:49" ht="12.75">
      <c r="AD90" s="580"/>
      <c r="AE90" s="580"/>
      <c r="AF90" s="580"/>
      <c r="AG90" s="580"/>
      <c r="AH90" s="580"/>
      <c r="AI90" s="578"/>
      <c r="AJ90" s="567"/>
      <c r="AK90" s="567"/>
      <c r="AL90" s="567"/>
      <c r="AM90" s="567"/>
      <c r="AN90" s="567"/>
      <c r="AO90" s="567"/>
      <c r="AP90" s="567"/>
      <c r="AQ90" s="567"/>
      <c r="AR90" s="567"/>
      <c r="AS90" s="567"/>
      <c r="AT90" s="567"/>
      <c r="AU90" s="567"/>
      <c r="AV90" s="567"/>
      <c r="AW90" s="567"/>
    </row>
    <row r="91" spans="30:49" ht="12.75">
      <c r="AD91" s="580"/>
      <c r="AE91" s="580"/>
      <c r="AF91" s="580"/>
      <c r="AG91" s="580"/>
      <c r="AH91" s="580"/>
      <c r="AI91" s="578"/>
      <c r="AJ91" s="567"/>
      <c r="AK91" s="567"/>
      <c r="AL91" s="567"/>
      <c r="AM91" s="567"/>
      <c r="AN91" s="567"/>
      <c r="AO91" s="567"/>
      <c r="AP91" s="567"/>
      <c r="AQ91" s="567"/>
      <c r="AR91" s="567"/>
      <c r="AS91" s="567"/>
      <c r="AT91" s="567"/>
      <c r="AU91" s="567"/>
      <c r="AV91" s="567"/>
      <c r="AW91" s="567"/>
    </row>
    <row r="92" spans="30:49" ht="12.75">
      <c r="AD92" s="580"/>
      <c r="AE92" s="580"/>
      <c r="AF92" s="580"/>
      <c r="AG92" s="580"/>
      <c r="AH92" s="580"/>
      <c r="AI92" s="578"/>
      <c r="AJ92" s="567"/>
      <c r="AK92" s="567"/>
      <c r="AL92" s="567"/>
      <c r="AM92" s="567"/>
      <c r="AN92" s="567"/>
      <c r="AO92" s="567"/>
      <c r="AP92" s="567"/>
      <c r="AQ92" s="567"/>
      <c r="AR92" s="567"/>
      <c r="AS92" s="567"/>
      <c r="AT92" s="567"/>
      <c r="AU92" s="567"/>
      <c r="AV92" s="567"/>
      <c r="AW92" s="567"/>
    </row>
    <row r="93" spans="30:49" ht="12.75">
      <c r="AD93" s="580"/>
      <c r="AE93" s="580"/>
      <c r="AF93" s="580"/>
      <c r="AG93" s="580"/>
      <c r="AH93" s="580"/>
      <c r="AI93" s="578"/>
      <c r="AJ93" s="567"/>
      <c r="AK93" s="567"/>
      <c r="AL93" s="567"/>
      <c r="AM93" s="567"/>
      <c r="AN93" s="567"/>
      <c r="AO93" s="567"/>
      <c r="AP93" s="567"/>
      <c r="AQ93" s="567"/>
      <c r="AR93" s="567"/>
      <c r="AS93" s="567"/>
      <c r="AT93" s="567"/>
      <c r="AU93" s="567"/>
      <c r="AV93" s="567"/>
      <c r="AW93" s="567"/>
    </row>
    <row r="94" spans="30:49" ht="12.75">
      <c r="AD94" s="580"/>
      <c r="AE94" s="580"/>
      <c r="AF94" s="580"/>
      <c r="AG94" s="580"/>
      <c r="AH94" s="580"/>
      <c r="AI94" s="578"/>
      <c r="AJ94" s="567"/>
      <c r="AK94" s="567"/>
      <c r="AL94" s="567"/>
      <c r="AM94" s="567"/>
      <c r="AN94" s="567"/>
      <c r="AO94" s="567"/>
      <c r="AP94" s="567"/>
      <c r="AQ94" s="567"/>
      <c r="AR94" s="567"/>
      <c r="AS94" s="567"/>
      <c r="AT94" s="567"/>
      <c r="AU94" s="567"/>
      <c r="AV94" s="567"/>
      <c r="AW94" s="567"/>
    </row>
    <row r="95" spans="30:49" ht="12.75">
      <c r="AD95" s="580"/>
      <c r="AE95" s="580"/>
      <c r="AF95" s="580"/>
      <c r="AG95" s="580"/>
      <c r="AH95" s="580"/>
      <c r="AI95" s="578"/>
      <c r="AJ95" s="567"/>
      <c r="AK95" s="567"/>
      <c r="AL95" s="567"/>
      <c r="AM95" s="567"/>
      <c r="AN95" s="567"/>
      <c r="AO95" s="567"/>
      <c r="AP95" s="567"/>
      <c r="AQ95" s="567"/>
      <c r="AR95" s="567"/>
      <c r="AS95" s="567"/>
      <c r="AT95" s="567"/>
      <c r="AU95" s="567"/>
      <c r="AV95" s="567"/>
      <c r="AW95" s="567"/>
    </row>
    <row r="96" spans="30:49" ht="12.75">
      <c r="AD96" s="580"/>
      <c r="AE96" s="580"/>
      <c r="AF96" s="580"/>
      <c r="AG96" s="580"/>
      <c r="AH96" s="580"/>
      <c r="AI96" s="578"/>
      <c r="AJ96" s="567"/>
      <c r="AK96" s="567"/>
      <c r="AL96" s="567"/>
      <c r="AM96" s="567"/>
      <c r="AN96" s="567"/>
      <c r="AO96" s="567"/>
      <c r="AP96" s="567"/>
      <c r="AQ96" s="567"/>
      <c r="AR96" s="567"/>
      <c r="AS96" s="567"/>
      <c r="AT96" s="567"/>
      <c r="AU96" s="567"/>
      <c r="AV96" s="567"/>
      <c r="AW96" s="567"/>
    </row>
    <row r="97" spans="30:49" ht="12.75">
      <c r="AD97" s="580"/>
      <c r="AE97" s="580"/>
      <c r="AF97" s="580"/>
      <c r="AG97" s="580"/>
      <c r="AH97" s="580"/>
      <c r="AI97" s="578"/>
      <c r="AJ97" s="567"/>
      <c r="AK97" s="567"/>
      <c r="AL97" s="567"/>
      <c r="AM97" s="567"/>
      <c r="AN97" s="567"/>
      <c r="AO97" s="567"/>
      <c r="AP97" s="567"/>
      <c r="AQ97" s="567"/>
      <c r="AR97" s="567"/>
      <c r="AS97" s="567"/>
      <c r="AT97" s="567"/>
      <c r="AU97" s="567"/>
      <c r="AV97" s="567"/>
      <c r="AW97" s="567"/>
    </row>
    <row r="98" spans="30:49" ht="12.75">
      <c r="AD98" s="580"/>
      <c r="AE98" s="580"/>
      <c r="AF98" s="580"/>
      <c r="AG98" s="580"/>
      <c r="AH98" s="580"/>
      <c r="AI98" s="578"/>
      <c r="AJ98" s="567"/>
      <c r="AK98" s="567"/>
      <c r="AL98" s="567"/>
      <c r="AM98" s="567"/>
      <c r="AN98" s="567"/>
      <c r="AO98" s="567"/>
      <c r="AP98" s="567"/>
      <c r="AQ98" s="567"/>
      <c r="AR98" s="567"/>
      <c r="AS98" s="567"/>
      <c r="AT98" s="567"/>
      <c r="AU98" s="567"/>
      <c r="AV98" s="567"/>
      <c r="AW98" s="567"/>
    </row>
    <row r="99" spans="30:49" ht="12.75">
      <c r="AD99" s="580"/>
      <c r="AE99" s="580"/>
      <c r="AF99" s="580"/>
      <c r="AG99" s="580"/>
      <c r="AH99" s="580"/>
      <c r="AI99" s="578"/>
      <c r="AJ99" s="567"/>
      <c r="AK99" s="567"/>
      <c r="AL99" s="567"/>
      <c r="AM99" s="567"/>
      <c r="AN99" s="567"/>
      <c r="AO99" s="567"/>
      <c r="AP99" s="567"/>
      <c r="AQ99" s="567"/>
      <c r="AR99" s="567"/>
      <c r="AS99" s="567"/>
      <c r="AT99" s="567"/>
      <c r="AU99" s="567"/>
      <c r="AV99" s="567"/>
      <c r="AW99" s="567"/>
    </row>
    <row r="100" spans="30:49" ht="12.75">
      <c r="AD100" s="580"/>
      <c r="AE100" s="580"/>
      <c r="AF100" s="580"/>
      <c r="AG100" s="580"/>
      <c r="AH100" s="580"/>
      <c r="AI100" s="578"/>
      <c r="AJ100" s="567"/>
      <c r="AK100" s="567"/>
      <c r="AL100" s="567"/>
      <c r="AM100" s="567"/>
      <c r="AN100" s="567"/>
      <c r="AO100" s="567"/>
      <c r="AP100" s="567"/>
      <c r="AQ100" s="567"/>
      <c r="AR100" s="567"/>
      <c r="AS100" s="567"/>
      <c r="AT100" s="567"/>
      <c r="AU100" s="567"/>
      <c r="AV100" s="567"/>
      <c r="AW100" s="567"/>
    </row>
    <row r="101" spans="30:49" ht="12.75">
      <c r="AD101" s="580"/>
      <c r="AE101" s="580"/>
      <c r="AF101" s="580"/>
      <c r="AG101" s="580"/>
      <c r="AH101" s="580"/>
      <c r="AI101" s="578"/>
      <c r="AJ101" s="567"/>
      <c r="AK101" s="567"/>
      <c r="AL101" s="567"/>
      <c r="AM101" s="567"/>
      <c r="AN101" s="567"/>
      <c r="AO101" s="567"/>
      <c r="AP101" s="567"/>
      <c r="AQ101" s="567"/>
      <c r="AR101" s="567"/>
      <c r="AS101" s="567"/>
      <c r="AT101" s="567"/>
      <c r="AU101" s="567"/>
      <c r="AV101" s="567"/>
      <c r="AW101" s="567"/>
    </row>
    <row r="102" spans="30:49" ht="12.75">
      <c r="AD102" s="580"/>
      <c r="AE102" s="580"/>
      <c r="AF102" s="580"/>
      <c r="AG102" s="580"/>
      <c r="AH102" s="580"/>
      <c r="AI102" s="578"/>
      <c r="AJ102" s="567"/>
      <c r="AK102" s="567"/>
      <c r="AL102" s="567"/>
      <c r="AM102" s="567"/>
      <c r="AN102" s="567"/>
      <c r="AO102" s="567"/>
      <c r="AP102" s="567"/>
      <c r="AQ102" s="567"/>
      <c r="AR102" s="567"/>
      <c r="AS102" s="567"/>
      <c r="AT102" s="567"/>
      <c r="AU102" s="567"/>
      <c r="AV102" s="567"/>
      <c r="AW102" s="567"/>
    </row>
    <row r="103" spans="30:49" ht="12.75">
      <c r="AD103" s="580"/>
      <c r="AE103" s="580"/>
      <c r="AF103" s="580"/>
      <c r="AG103" s="580"/>
      <c r="AH103" s="580"/>
      <c r="AI103" s="578"/>
      <c r="AJ103" s="567"/>
      <c r="AK103" s="567"/>
      <c r="AL103" s="567"/>
      <c r="AM103" s="567"/>
      <c r="AN103" s="567"/>
      <c r="AO103" s="567"/>
      <c r="AP103" s="567"/>
      <c r="AQ103" s="567"/>
      <c r="AR103" s="567"/>
      <c r="AS103" s="567"/>
      <c r="AT103" s="567"/>
      <c r="AU103" s="567"/>
      <c r="AV103" s="567"/>
      <c r="AW103" s="567"/>
    </row>
    <row r="104" spans="30:49" ht="12.75">
      <c r="AD104" s="580"/>
      <c r="AE104" s="580"/>
      <c r="AF104" s="580"/>
      <c r="AG104" s="580"/>
      <c r="AH104" s="580"/>
      <c r="AI104" s="578"/>
      <c r="AJ104" s="567"/>
      <c r="AK104" s="567"/>
      <c r="AL104" s="567"/>
      <c r="AM104" s="567"/>
      <c r="AN104" s="567"/>
      <c r="AO104" s="567"/>
      <c r="AP104" s="567"/>
      <c r="AQ104" s="567"/>
      <c r="AR104" s="567"/>
      <c r="AS104" s="567"/>
      <c r="AT104" s="567"/>
      <c r="AU104" s="567"/>
      <c r="AV104" s="567"/>
      <c r="AW104" s="567"/>
    </row>
    <row r="105" spans="30:49" ht="12.75">
      <c r="AD105" s="580"/>
      <c r="AE105" s="580"/>
      <c r="AF105" s="580"/>
      <c r="AG105" s="580"/>
      <c r="AH105" s="580"/>
      <c r="AI105" s="578"/>
      <c r="AJ105" s="567"/>
      <c r="AK105" s="567"/>
      <c r="AL105" s="567"/>
      <c r="AM105" s="567"/>
      <c r="AN105" s="567"/>
      <c r="AO105" s="567"/>
      <c r="AP105" s="567"/>
      <c r="AQ105" s="567"/>
      <c r="AR105" s="567"/>
      <c r="AS105" s="567"/>
      <c r="AT105" s="567"/>
      <c r="AU105" s="567"/>
      <c r="AV105" s="567"/>
      <c r="AW105" s="567"/>
    </row>
    <row r="106" spans="30:49" ht="12.75">
      <c r="AD106" s="580"/>
      <c r="AE106" s="580"/>
      <c r="AF106" s="580"/>
      <c r="AG106" s="580"/>
      <c r="AH106" s="580"/>
      <c r="AI106" s="578"/>
      <c r="AJ106" s="567"/>
      <c r="AK106" s="567"/>
      <c r="AL106" s="567"/>
      <c r="AM106" s="567"/>
      <c r="AN106" s="567"/>
      <c r="AO106" s="567"/>
      <c r="AP106" s="567"/>
      <c r="AQ106" s="567"/>
      <c r="AR106" s="567"/>
      <c r="AS106" s="567"/>
      <c r="AT106" s="567"/>
      <c r="AU106" s="567"/>
      <c r="AV106" s="567"/>
      <c r="AW106" s="567"/>
    </row>
    <row r="107" spans="30:49" ht="12.75">
      <c r="AD107" s="580"/>
      <c r="AE107" s="580"/>
      <c r="AF107" s="580"/>
      <c r="AG107" s="580"/>
      <c r="AH107" s="580"/>
      <c r="AI107" s="578"/>
      <c r="AJ107" s="567"/>
      <c r="AK107" s="567"/>
      <c r="AL107" s="567"/>
      <c r="AM107" s="567"/>
      <c r="AN107" s="567"/>
      <c r="AO107" s="567"/>
      <c r="AP107" s="567"/>
      <c r="AQ107" s="567"/>
      <c r="AR107" s="567"/>
      <c r="AS107" s="567"/>
      <c r="AT107" s="567"/>
      <c r="AU107" s="567"/>
      <c r="AV107" s="567"/>
      <c r="AW107" s="567"/>
    </row>
    <row r="108" spans="30:49" ht="12.75">
      <c r="AD108" s="580"/>
      <c r="AE108" s="580"/>
      <c r="AF108" s="580"/>
      <c r="AG108" s="580"/>
      <c r="AH108" s="580"/>
      <c r="AI108" s="578"/>
      <c r="AJ108" s="567"/>
      <c r="AK108" s="567"/>
      <c r="AL108" s="567"/>
      <c r="AM108" s="567"/>
      <c r="AN108" s="567"/>
      <c r="AO108" s="567"/>
      <c r="AP108" s="567"/>
      <c r="AQ108" s="567"/>
      <c r="AR108" s="567"/>
      <c r="AS108" s="567"/>
      <c r="AT108" s="567"/>
      <c r="AU108" s="567"/>
      <c r="AV108" s="567"/>
      <c r="AW108" s="567"/>
    </row>
    <row r="109" spans="30:49" ht="12.75">
      <c r="AD109" s="580"/>
      <c r="AE109" s="580"/>
      <c r="AF109" s="580"/>
      <c r="AG109" s="580"/>
      <c r="AH109" s="580"/>
      <c r="AI109" s="578"/>
      <c r="AJ109" s="567"/>
      <c r="AK109" s="567"/>
      <c r="AL109" s="567"/>
      <c r="AM109" s="567"/>
      <c r="AN109" s="567"/>
      <c r="AO109" s="567"/>
      <c r="AP109" s="567"/>
      <c r="AQ109" s="567"/>
      <c r="AR109" s="567"/>
      <c r="AS109" s="567"/>
      <c r="AT109" s="567"/>
      <c r="AU109" s="567"/>
      <c r="AV109" s="567"/>
      <c r="AW109" s="567"/>
    </row>
    <row r="110" spans="30:49" ht="12.75">
      <c r="AD110" s="580"/>
      <c r="AE110" s="580"/>
      <c r="AF110" s="580"/>
      <c r="AG110" s="580"/>
      <c r="AH110" s="580"/>
      <c r="AI110" s="578"/>
      <c r="AJ110" s="567"/>
      <c r="AK110" s="567"/>
      <c r="AL110" s="567"/>
      <c r="AM110" s="567"/>
      <c r="AN110" s="567"/>
      <c r="AO110" s="567"/>
      <c r="AP110" s="567"/>
      <c r="AQ110" s="567"/>
      <c r="AR110" s="567"/>
      <c r="AS110" s="567"/>
      <c r="AT110" s="567"/>
      <c r="AU110" s="567"/>
      <c r="AV110" s="567"/>
      <c r="AW110" s="567"/>
    </row>
    <row r="111" spans="30:49" ht="12.75">
      <c r="AD111" s="580"/>
      <c r="AE111" s="580"/>
      <c r="AF111" s="580"/>
      <c r="AG111" s="580"/>
      <c r="AH111" s="580"/>
      <c r="AI111" s="578"/>
      <c r="AJ111" s="567"/>
      <c r="AK111" s="567"/>
      <c r="AL111" s="567"/>
      <c r="AM111" s="567"/>
      <c r="AN111" s="567"/>
      <c r="AO111" s="567"/>
      <c r="AP111" s="567"/>
      <c r="AQ111" s="567"/>
      <c r="AR111" s="567"/>
      <c r="AS111" s="567"/>
      <c r="AT111" s="567"/>
      <c r="AU111" s="567"/>
      <c r="AV111" s="567"/>
      <c r="AW111" s="567"/>
    </row>
    <row r="112" spans="30:49" ht="12.75">
      <c r="AD112" s="580"/>
      <c r="AE112" s="580"/>
      <c r="AF112" s="580"/>
      <c r="AG112" s="580"/>
      <c r="AH112" s="580"/>
      <c r="AI112" s="578"/>
      <c r="AJ112" s="567"/>
      <c r="AK112" s="567"/>
      <c r="AL112" s="567"/>
      <c r="AM112" s="567"/>
      <c r="AN112" s="567"/>
      <c r="AO112" s="567"/>
      <c r="AP112" s="567"/>
      <c r="AQ112" s="567"/>
      <c r="AR112" s="567"/>
      <c r="AS112" s="567"/>
      <c r="AT112" s="567"/>
      <c r="AU112" s="567"/>
      <c r="AV112" s="567"/>
      <c r="AW112" s="567"/>
    </row>
    <row r="113" spans="30:49" ht="12.75">
      <c r="AD113" s="580"/>
      <c r="AE113" s="580"/>
      <c r="AF113" s="580"/>
      <c r="AG113" s="580"/>
      <c r="AH113" s="580"/>
      <c r="AI113" s="578"/>
      <c r="AJ113" s="567"/>
      <c r="AK113" s="567"/>
      <c r="AL113" s="567"/>
      <c r="AM113" s="567"/>
      <c r="AN113" s="567"/>
      <c r="AO113" s="567"/>
      <c r="AP113" s="567"/>
      <c r="AQ113" s="567"/>
      <c r="AR113" s="567"/>
      <c r="AS113" s="567"/>
      <c r="AT113" s="567"/>
      <c r="AU113" s="567"/>
      <c r="AV113" s="567"/>
      <c r="AW113" s="567"/>
    </row>
    <row r="114" spans="30:49" ht="12.75">
      <c r="AD114" s="580"/>
      <c r="AE114" s="580"/>
      <c r="AF114" s="580"/>
      <c r="AG114" s="580"/>
      <c r="AH114" s="580"/>
      <c r="AI114" s="578"/>
      <c r="AJ114" s="567"/>
      <c r="AK114" s="567"/>
      <c r="AL114" s="567"/>
      <c r="AM114" s="567"/>
      <c r="AN114" s="567"/>
      <c r="AO114" s="567"/>
      <c r="AP114" s="567"/>
      <c r="AQ114" s="567"/>
      <c r="AR114" s="567"/>
      <c r="AS114" s="567"/>
      <c r="AT114" s="567"/>
      <c r="AU114" s="567"/>
      <c r="AV114" s="567"/>
      <c r="AW114" s="567"/>
    </row>
    <row r="115" spans="30:49" ht="12.75">
      <c r="AD115" s="580"/>
      <c r="AE115" s="580"/>
      <c r="AF115" s="580"/>
      <c r="AG115" s="580"/>
      <c r="AH115" s="580"/>
      <c r="AI115" s="578"/>
      <c r="AJ115" s="567"/>
      <c r="AK115" s="567"/>
      <c r="AL115" s="567"/>
      <c r="AM115" s="567"/>
      <c r="AN115" s="567"/>
      <c r="AO115" s="567"/>
      <c r="AP115" s="567"/>
      <c r="AQ115" s="567"/>
      <c r="AR115" s="567"/>
      <c r="AS115" s="567"/>
      <c r="AT115" s="567"/>
      <c r="AU115" s="567"/>
      <c r="AV115" s="567"/>
      <c r="AW115" s="567"/>
    </row>
    <row r="116" spans="30:49" ht="12.75">
      <c r="AD116" s="580"/>
      <c r="AE116" s="580"/>
      <c r="AF116" s="580"/>
      <c r="AG116" s="580"/>
      <c r="AH116" s="580"/>
      <c r="AI116" s="578"/>
      <c r="AJ116" s="567"/>
      <c r="AK116" s="567"/>
      <c r="AL116" s="567"/>
      <c r="AM116" s="567"/>
      <c r="AN116" s="567"/>
      <c r="AO116" s="567"/>
      <c r="AP116" s="567"/>
      <c r="AQ116" s="567"/>
      <c r="AR116" s="567"/>
      <c r="AS116" s="567"/>
      <c r="AT116" s="567"/>
      <c r="AU116" s="567"/>
      <c r="AV116" s="567"/>
      <c r="AW116" s="567"/>
    </row>
    <row r="117" spans="30:49" ht="12.75">
      <c r="AD117" s="580"/>
      <c r="AE117" s="580"/>
      <c r="AF117" s="580"/>
      <c r="AG117" s="580"/>
      <c r="AH117" s="580"/>
      <c r="AI117" s="578"/>
      <c r="AJ117" s="567"/>
      <c r="AK117" s="567"/>
      <c r="AL117" s="567"/>
      <c r="AM117" s="567"/>
      <c r="AN117" s="567"/>
      <c r="AO117" s="567"/>
      <c r="AP117" s="567"/>
      <c r="AQ117" s="567"/>
      <c r="AR117" s="567"/>
      <c r="AS117" s="567"/>
      <c r="AT117" s="567"/>
      <c r="AU117" s="567"/>
      <c r="AV117" s="567"/>
      <c r="AW117" s="567"/>
    </row>
    <row r="118" spans="30:49" ht="12.75">
      <c r="AD118" s="580"/>
      <c r="AE118" s="580"/>
      <c r="AF118" s="580"/>
      <c r="AG118" s="580"/>
      <c r="AH118" s="580"/>
      <c r="AI118" s="578"/>
      <c r="AJ118" s="567"/>
      <c r="AK118" s="567"/>
      <c r="AL118" s="567"/>
      <c r="AM118" s="567"/>
      <c r="AN118" s="567"/>
      <c r="AO118" s="567"/>
      <c r="AP118" s="567"/>
      <c r="AQ118" s="567"/>
      <c r="AR118" s="567"/>
      <c r="AS118" s="567"/>
      <c r="AT118" s="567"/>
      <c r="AU118" s="567"/>
      <c r="AV118" s="567"/>
      <c r="AW118" s="567"/>
    </row>
    <row r="119" spans="30:49" ht="12.75">
      <c r="AD119" s="580"/>
      <c r="AE119" s="580"/>
      <c r="AF119" s="580"/>
      <c r="AG119" s="580"/>
      <c r="AH119" s="580"/>
      <c r="AI119" s="578"/>
      <c r="AJ119" s="567"/>
      <c r="AK119" s="567"/>
      <c r="AL119" s="567"/>
      <c r="AM119" s="567"/>
      <c r="AN119" s="567"/>
      <c r="AO119" s="567"/>
      <c r="AP119" s="567"/>
      <c r="AQ119" s="567"/>
      <c r="AR119" s="567"/>
      <c r="AS119" s="567"/>
      <c r="AT119" s="567"/>
      <c r="AU119" s="567"/>
      <c r="AV119" s="567"/>
      <c r="AW119" s="567"/>
    </row>
    <row r="120" spans="30:49" ht="12.75">
      <c r="AD120" s="580"/>
      <c r="AE120" s="580"/>
      <c r="AF120" s="580"/>
      <c r="AG120" s="580"/>
      <c r="AH120" s="580"/>
      <c r="AI120" s="578"/>
      <c r="AJ120" s="567"/>
      <c r="AK120" s="567"/>
      <c r="AL120" s="567"/>
      <c r="AM120" s="567"/>
      <c r="AN120" s="567"/>
      <c r="AO120" s="567"/>
      <c r="AP120" s="567"/>
      <c r="AQ120" s="567"/>
      <c r="AR120" s="567"/>
      <c r="AS120" s="567"/>
      <c r="AT120" s="567"/>
      <c r="AU120" s="567"/>
      <c r="AV120" s="567"/>
      <c r="AW120" s="567"/>
    </row>
    <row r="121" spans="30:49" ht="12.75">
      <c r="AD121" s="580"/>
      <c r="AE121" s="580"/>
      <c r="AF121" s="580"/>
      <c r="AG121" s="580"/>
      <c r="AH121" s="580"/>
      <c r="AI121" s="578"/>
      <c r="AJ121" s="567"/>
      <c r="AK121" s="567"/>
      <c r="AL121" s="567"/>
      <c r="AM121" s="567"/>
      <c r="AN121" s="567"/>
      <c r="AO121" s="567"/>
      <c r="AP121" s="567"/>
      <c r="AQ121" s="567"/>
      <c r="AR121" s="567"/>
      <c r="AS121" s="567"/>
      <c r="AT121" s="567"/>
      <c r="AU121" s="567"/>
      <c r="AV121" s="567"/>
      <c r="AW121" s="567"/>
    </row>
    <row r="122" spans="30:49" ht="12.75">
      <c r="AD122" s="580"/>
      <c r="AE122" s="580"/>
      <c r="AF122" s="580"/>
      <c r="AG122" s="580"/>
      <c r="AH122" s="580"/>
      <c r="AI122" s="578"/>
      <c r="AJ122" s="567"/>
      <c r="AK122" s="567"/>
      <c r="AL122" s="567"/>
      <c r="AM122" s="567"/>
      <c r="AN122" s="567"/>
      <c r="AO122" s="567"/>
      <c r="AP122" s="567"/>
      <c r="AQ122" s="567"/>
      <c r="AR122" s="567"/>
      <c r="AS122" s="567"/>
      <c r="AT122" s="567"/>
      <c r="AU122" s="567"/>
      <c r="AV122" s="567"/>
      <c r="AW122" s="567"/>
    </row>
    <row r="123" spans="30:49" ht="12.75">
      <c r="AD123" s="580"/>
      <c r="AE123" s="580"/>
      <c r="AF123" s="580"/>
      <c r="AG123" s="580"/>
      <c r="AH123" s="580"/>
      <c r="AI123" s="578"/>
      <c r="AJ123" s="567"/>
      <c r="AK123" s="567"/>
      <c r="AL123" s="567"/>
      <c r="AM123" s="567"/>
      <c r="AN123" s="567"/>
      <c r="AO123" s="567"/>
      <c r="AP123" s="567"/>
      <c r="AQ123" s="567"/>
      <c r="AR123" s="567"/>
      <c r="AS123" s="567"/>
      <c r="AT123" s="567"/>
      <c r="AU123" s="567"/>
      <c r="AV123" s="567"/>
      <c r="AW123" s="567"/>
    </row>
    <row r="124" spans="30:49" ht="12.75">
      <c r="AD124" s="580"/>
      <c r="AE124" s="580"/>
      <c r="AF124" s="580"/>
      <c r="AG124" s="580"/>
      <c r="AH124" s="580"/>
      <c r="AI124" s="578"/>
      <c r="AJ124" s="567"/>
      <c r="AK124" s="567"/>
      <c r="AL124" s="567"/>
      <c r="AM124" s="567"/>
      <c r="AN124" s="567"/>
      <c r="AO124" s="567"/>
      <c r="AP124" s="567"/>
      <c r="AQ124" s="567"/>
      <c r="AR124" s="567"/>
      <c r="AS124" s="567"/>
      <c r="AT124" s="567"/>
      <c r="AU124" s="567"/>
      <c r="AV124" s="567"/>
      <c r="AW124" s="567"/>
    </row>
    <row r="125" spans="30:49" ht="12.75">
      <c r="AD125" s="580"/>
      <c r="AE125" s="580"/>
      <c r="AF125" s="580"/>
      <c r="AG125" s="580"/>
      <c r="AH125" s="580"/>
      <c r="AI125" s="578"/>
      <c r="AJ125" s="567"/>
      <c r="AK125" s="567"/>
      <c r="AL125" s="567"/>
      <c r="AM125" s="567"/>
      <c r="AN125" s="567"/>
      <c r="AO125" s="567"/>
      <c r="AP125" s="567"/>
      <c r="AQ125" s="567"/>
      <c r="AR125" s="567"/>
      <c r="AS125" s="567"/>
      <c r="AT125" s="567"/>
      <c r="AU125" s="567"/>
      <c r="AV125" s="567"/>
      <c r="AW125" s="567"/>
    </row>
    <row r="126" spans="30:49" ht="12.75">
      <c r="AD126" s="580"/>
      <c r="AE126" s="580"/>
      <c r="AF126" s="580"/>
      <c r="AG126" s="580"/>
      <c r="AH126" s="580"/>
      <c r="AI126" s="578"/>
      <c r="AJ126" s="567"/>
      <c r="AK126" s="567"/>
      <c r="AL126" s="567"/>
      <c r="AM126" s="567"/>
      <c r="AN126" s="567"/>
      <c r="AO126" s="567"/>
      <c r="AP126" s="567"/>
      <c r="AQ126" s="567"/>
      <c r="AR126" s="567"/>
      <c r="AS126" s="567"/>
      <c r="AT126" s="567"/>
      <c r="AU126" s="567"/>
      <c r="AV126" s="567"/>
      <c r="AW126" s="567"/>
    </row>
    <row r="127" spans="30:49" ht="12.75">
      <c r="AD127" s="580"/>
      <c r="AE127" s="580"/>
      <c r="AF127" s="580"/>
      <c r="AG127" s="580"/>
      <c r="AH127" s="580"/>
      <c r="AI127" s="578"/>
      <c r="AJ127" s="567"/>
      <c r="AK127" s="567"/>
      <c r="AL127" s="567"/>
      <c r="AM127" s="567"/>
      <c r="AN127" s="567"/>
      <c r="AO127" s="567"/>
      <c r="AP127" s="567"/>
      <c r="AQ127" s="567"/>
      <c r="AR127" s="567"/>
      <c r="AS127" s="567"/>
      <c r="AT127" s="567"/>
      <c r="AU127" s="567"/>
      <c r="AV127" s="567"/>
      <c r="AW127" s="567"/>
    </row>
    <row r="128" spans="30:49" ht="12.75">
      <c r="AD128" s="580"/>
      <c r="AE128" s="580"/>
      <c r="AF128" s="580"/>
      <c r="AG128" s="580"/>
      <c r="AH128" s="580"/>
      <c r="AI128" s="578"/>
      <c r="AJ128" s="567"/>
      <c r="AK128" s="567"/>
      <c r="AL128" s="567"/>
      <c r="AM128" s="567"/>
      <c r="AN128" s="567"/>
      <c r="AO128" s="567"/>
      <c r="AP128" s="567"/>
      <c r="AQ128" s="567"/>
      <c r="AR128" s="567"/>
      <c r="AS128" s="567"/>
      <c r="AT128" s="567"/>
      <c r="AU128" s="567"/>
      <c r="AV128" s="567"/>
      <c r="AW128" s="567"/>
    </row>
    <row r="129" spans="30:49" ht="12.75">
      <c r="AD129" s="580"/>
      <c r="AE129" s="580"/>
      <c r="AF129" s="580"/>
      <c r="AG129" s="580"/>
      <c r="AH129" s="580"/>
      <c r="AI129" s="578"/>
      <c r="AJ129" s="567"/>
      <c r="AK129" s="567"/>
      <c r="AL129" s="567"/>
      <c r="AM129" s="567"/>
      <c r="AN129" s="567"/>
      <c r="AO129" s="567"/>
      <c r="AP129" s="567"/>
      <c r="AQ129" s="567"/>
      <c r="AR129" s="567"/>
      <c r="AS129" s="567"/>
      <c r="AT129" s="567"/>
      <c r="AU129" s="567"/>
      <c r="AV129" s="567"/>
      <c r="AW129" s="567"/>
    </row>
    <row r="130" spans="30:49" ht="12.75">
      <c r="AD130" s="580"/>
      <c r="AE130" s="580"/>
      <c r="AF130" s="580"/>
      <c r="AG130" s="580"/>
      <c r="AH130" s="580"/>
      <c r="AI130" s="578"/>
      <c r="AJ130" s="567"/>
      <c r="AK130" s="567"/>
      <c r="AL130" s="567"/>
      <c r="AM130" s="567"/>
      <c r="AN130" s="567"/>
      <c r="AO130" s="567"/>
      <c r="AP130" s="567"/>
      <c r="AQ130" s="567"/>
      <c r="AR130" s="567"/>
      <c r="AS130" s="567"/>
      <c r="AT130" s="567"/>
      <c r="AU130" s="567"/>
      <c r="AV130" s="567"/>
      <c r="AW130" s="567"/>
    </row>
    <row r="131" spans="30:49" ht="12.75">
      <c r="AD131" s="580"/>
      <c r="AE131" s="580"/>
      <c r="AF131" s="580"/>
      <c r="AG131" s="580"/>
      <c r="AH131" s="580"/>
      <c r="AI131" s="578"/>
      <c r="AJ131" s="567"/>
      <c r="AK131" s="567"/>
      <c r="AL131" s="567"/>
      <c r="AM131" s="567"/>
      <c r="AN131" s="567"/>
      <c r="AO131" s="567"/>
      <c r="AP131" s="567"/>
      <c r="AQ131" s="567"/>
      <c r="AR131" s="567"/>
      <c r="AS131" s="567"/>
      <c r="AT131" s="567"/>
      <c r="AU131" s="567"/>
      <c r="AV131" s="567"/>
      <c r="AW131" s="567"/>
    </row>
    <row r="132" spans="30:49" ht="12.75">
      <c r="AD132" s="580"/>
      <c r="AE132" s="580"/>
      <c r="AF132" s="580"/>
      <c r="AG132" s="580"/>
      <c r="AH132" s="580"/>
      <c r="AI132" s="578"/>
      <c r="AJ132" s="567"/>
      <c r="AK132" s="567"/>
      <c r="AL132" s="567"/>
      <c r="AM132" s="567"/>
      <c r="AN132" s="567"/>
      <c r="AO132" s="567"/>
      <c r="AP132" s="567"/>
      <c r="AQ132" s="567"/>
      <c r="AR132" s="567"/>
      <c r="AS132" s="567"/>
      <c r="AT132" s="567"/>
      <c r="AU132" s="567"/>
      <c r="AV132" s="567"/>
      <c r="AW132" s="567"/>
    </row>
    <row r="133" spans="30:49" ht="12.75">
      <c r="AD133" s="580"/>
      <c r="AE133" s="580"/>
      <c r="AF133" s="580"/>
      <c r="AG133" s="580"/>
      <c r="AH133" s="580"/>
      <c r="AI133" s="578"/>
      <c r="AJ133" s="567"/>
      <c r="AK133" s="567"/>
      <c r="AL133" s="567"/>
      <c r="AM133" s="567"/>
      <c r="AN133" s="567"/>
      <c r="AO133" s="567"/>
      <c r="AP133" s="567"/>
      <c r="AQ133" s="567"/>
      <c r="AR133" s="567"/>
      <c r="AS133" s="567"/>
      <c r="AT133" s="567"/>
      <c r="AU133" s="567"/>
      <c r="AV133" s="567"/>
      <c r="AW133" s="567"/>
    </row>
    <row r="134" spans="30:49" ht="12.75">
      <c r="AD134" s="580"/>
      <c r="AE134" s="580"/>
      <c r="AF134" s="580"/>
      <c r="AG134" s="580"/>
      <c r="AH134" s="580"/>
      <c r="AI134" s="578"/>
      <c r="AJ134" s="567"/>
      <c r="AK134" s="567"/>
      <c r="AL134" s="567"/>
      <c r="AM134" s="567"/>
      <c r="AN134" s="567"/>
      <c r="AO134" s="567"/>
      <c r="AP134" s="567"/>
      <c r="AQ134" s="567"/>
      <c r="AR134" s="567"/>
      <c r="AS134" s="567"/>
      <c r="AT134" s="567"/>
      <c r="AU134" s="567"/>
      <c r="AV134" s="567"/>
      <c r="AW134" s="567"/>
    </row>
    <row r="135" spans="30:49" ht="12.75">
      <c r="AD135" s="580"/>
      <c r="AE135" s="580"/>
      <c r="AF135" s="580"/>
      <c r="AG135" s="580"/>
      <c r="AH135" s="580"/>
      <c r="AI135" s="578"/>
      <c r="AJ135" s="567"/>
      <c r="AK135" s="567"/>
      <c r="AL135" s="567"/>
      <c r="AM135" s="567"/>
      <c r="AN135" s="567"/>
      <c r="AO135" s="567"/>
      <c r="AP135" s="567"/>
      <c r="AQ135" s="567"/>
      <c r="AR135" s="567"/>
      <c r="AS135" s="567"/>
      <c r="AT135" s="567"/>
      <c r="AU135" s="567"/>
      <c r="AV135" s="567"/>
      <c r="AW135" s="567"/>
    </row>
    <row r="136" spans="30:49" ht="12.75">
      <c r="AD136" s="580"/>
      <c r="AE136" s="580"/>
      <c r="AF136" s="580"/>
      <c r="AG136" s="580"/>
      <c r="AH136" s="580"/>
      <c r="AI136" s="578"/>
      <c r="AJ136" s="567"/>
      <c r="AK136" s="567"/>
      <c r="AL136" s="567"/>
      <c r="AM136" s="567"/>
      <c r="AN136" s="567"/>
      <c r="AO136" s="567"/>
      <c r="AP136" s="567"/>
      <c r="AQ136" s="567"/>
      <c r="AR136" s="567"/>
      <c r="AS136" s="567"/>
      <c r="AT136" s="567"/>
      <c r="AU136" s="567"/>
      <c r="AV136" s="567"/>
      <c r="AW136" s="567"/>
    </row>
    <row r="137" spans="30:49" ht="12.75">
      <c r="AD137" s="580"/>
      <c r="AE137" s="580"/>
      <c r="AF137" s="580"/>
      <c r="AG137" s="580"/>
      <c r="AH137" s="580"/>
      <c r="AI137" s="578"/>
      <c r="AJ137" s="567"/>
      <c r="AK137" s="567"/>
      <c r="AL137" s="567"/>
      <c r="AM137" s="567"/>
      <c r="AN137" s="567"/>
      <c r="AO137" s="567"/>
      <c r="AP137" s="567"/>
      <c r="AQ137" s="567"/>
      <c r="AR137" s="567"/>
      <c r="AS137" s="567"/>
      <c r="AT137" s="567"/>
      <c r="AU137" s="567"/>
      <c r="AV137" s="567"/>
      <c r="AW137" s="567"/>
    </row>
    <row r="138" spans="30:49" ht="12.75">
      <c r="AD138" s="580"/>
      <c r="AE138" s="580"/>
      <c r="AF138" s="580"/>
      <c r="AG138" s="580"/>
      <c r="AH138" s="580"/>
      <c r="AI138" s="578"/>
      <c r="AJ138" s="567"/>
      <c r="AK138" s="567"/>
      <c r="AL138" s="567"/>
      <c r="AM138" s="567"/>
      <c r="AN138" s="567"/>
      <c r="AO138" s="567"/>
      <c r="AP138" s="567"/>
      <c r="AQ138" s="567"/>
      <c r="AR138" s="567"/>
      <c r="AS138" s="567"/>
      <c r="AT138" s="567"/>
      <c r="AU138" s="567"/>
      <c r="AV138" s="567"/>
      <c r="AW138" s="567"/>
    </row>
    <row r="139" spans="30:49" ht="12.75">
      <c r="AD139" s="580"/>
      <c r="AE139" s="580"/>
      <c r="AF139" s="580"/>
      <c r="AG139" s="580"/>
      <c r="AH139" s="580"/>
      <c r="AI139" s="578"/>
      <c r="AJ139" s="567"/>
      <c r="AK139" s="567"/>
      <c r="AL139" s="567"/>
      <c r="AM139" s="567"/>
      <c r="AN139" s="567"/>
      <c r="AO139" s="567"/>
      <c r="AP139" s="567"/>
      <c r="AQ139" s="567"/>
      <c r="AR139" s="567"/>
      <c r="AS139" s="567"/>
      <c r="AT139" s="567"/>
      <c r="AU139" s="567"/>
      <c r="AV139" s="567"/>
      <c r="AW139" s="567"/>
    </row>
    <row r="140" spans="30:49" ht="12.75">
      <c r="AD140" s="580"/>
      <c r="AE140" s="580"/>
      <c r="AF140" s="580"/>
      <c r="AG140" s="580"/>
      <c r="AH140" s="580"/>
      <c r="AI140" s="578"/>
      <c r="AJ140" s="567"/>
      <c r="AK140" s="567"/>
      <c r="AL140" s="567"/>
      <c r="AM140" s="567"/>
      <c r="AN140" s="567"/>
      <c r="AO140" s="567"/>
      <c r="AP140" s="567"/>
      <c r="AQ140" s="567"/>
      <c r="AR140" s="567"/>
      <c r="AS140" s="567"/>
      <c r="AT140" s="567"/>
      <c r="AU140" s="567"/>
      <c r="AV140" s="567"/>
      <c r="AW140" s="567"/>
    </row>
    <row r="141" spans="30:49" ht="12.75">
      <c r="AD141" s="580"/>
      <c r="AE141" s="580"/>
      <c r="AF141" s="580"/>
      <c r="AG141" s="580"/>
      <c r="AH141" s="580"/>
      <c r="AI141" s="578"/>
      <c r="AJ141" s="567"/>
      <c r="AK141" s="567"/>
      <c r="AL141" s="567"/>
      <c r="AM141" s="567"/>
      <c r="AN141" s="567"/>
      <c r="AO141" s="567"/>
      <c r="AP141" s="567"/>
      <c r="AQ141" s="567"/>
      <c r="AR141" s="567"/>
      <c r="AS141" s="567"/>
      <c r="AT141" s="567"/>
      <c r="AU141" s="567"/>
      <c r="AV141" s="567"/>
      <c r="AW141" s="567"/>
    </row>
    <row r="142" spans="30:49" ht="12.75">
      <c r="AD142" s="580"/>
      <c r="AE142" s="580"/>
      <c r="AF142" s="580"/>
      <c r="AG142" s="580"/>
      <c r="AH142" s="580"/>
      <c r="AI142" s="578"/>
      <c r="AJ142" s="567"/>
      <c r="AK142" s="567"/>
      <c r="AL142" s="567"/>
      <c r="AM142" s="567"/>
      <c r="AN142" s="567"/>
      <c r="AO142" s="567"/>
      <c r="AP142" s="567"/>
      <c r="AQ142" s="567"/>
      <c r="AR142" s="567"/>
      <c r="AS142" s="567"/>
      <c r="AT142" s="567"/>
      <c r="AU142" s="567"/>
      <c r="AV142" s="567"/>
      <c r="AW142" s="567"/>
    </row>
    <row r="143" spans="30:49" ht="12.75">
      <c r="AD143" s="580"/>
      <c r="AE143" s="580"/>
      <c r="AF143" s="580"/>
      <c r="AG143" s="580"/>
      <c r="AH143" s="580"/>
      <c r="AI143" s="578"/>
      <c r="AJ143" s="567"/>
      <c r="AK143" s="567"/>
      <c r="AL143" s="567"/>
      <c r="AM143" s="567"/>
      <c r="AN143" s="567"/>
      <c r="AO143" s="567"/>
      <c r="AP143" s="567"/>
      <c r="AQ143" s="567"/>
      <c r="AR143" s="567"/>
      <c r="AS143" s="567"/>
      <c r="AT143" s="567"/>
      <c r="AU143" s="567"/>
      <c r="AV143" s="567"/>
      <c r="AW143" s="567"/>
    </row>
    <row r="144" spans="30:49" ht="12.75">
      <c r="AD144" s="580"/>
      <c r="AE144" s="580"/>
      <c r="AF144" s="580"/>
      <c r="AG144" s="580"/>
      <c r="AH144" s="580"/>
      <c r="AI144" s="578"/>
      <c r="AJ144" s="567"/>
      <c r="AK144" s="567"/>
      <c r="AL144" s="567"/>
      <c r="AM144" s="567"/>
      <c r="AN144" s="567"/>
      <c r="AO144" s="567"/>
      <c r="AP144" s="567"/>
      <c r="AQ144" s="567"/>
      <c r="AR144" s="567"/>
      <c r="AS144" s="567"/>
      <c r="AT144" s="567"/>
      <c r="AU144" s="567"/>
      <c r="AV144" s="567"/>
      <c r="AW144" s="567"/>
    </row>
    <row r="145" spans="30:49" ht="12.75">
      <c r="AD145" s="580"/>
      <c r="AE145" s="580"/>
      <c r="AF145" s="580"/>
      <c r="AG145" s="580"/>
      <c r="AH145" s="580"/>
      <c r="AI145" s="578"/>
      <c r="AJ145" s="567"/>
      <c r="AK145" s="567"/>
      <c r="AL145" s="567"/>
      <c r="AM145" s="567"/>
      <c r="AN145" s="567"/>
      <c r="AO145" s="567"/>
      <c r="AP145" s="567"/>
      <c r="AQ145" s="567"/>
      <c r="AR145" s="567"/>
      <c r="AS145" s="567"/>
      <c r="AT145" s="567"/>
      <c r="AU145" s="567"/>
      <c r="AV145" s="567"/>
      <c r="AW145" s="567"/>
    </row>
    <row r="146" spans="30:49" ht="12.75">
      <c r="AD146" s="580"/>
      <c r="AE146" s="580"/>
      <c r="AF146" s="580"/>
      <c r="AG146" s="580"/>
      <c r="AH146" s="580"/>
      <c r="AI146" s="578"/>
      <c r="AJ146" s="567"/>
      <c r="AK146" s="567"/>
      <c r="AL146" s="567"/>
      <c r="AM146" s="567"/>
      <c r="AN146" s="567"/>
      <c r="AO146" s="567"/>
      <c r="AP146" s="567"/>
      <c r="AQ146" s="567"/>
      <c r="AR146" s="567"/>
      <c r="AS146" s="567"/>
      <c r="AT146" s="567"/>
      <c r="AU146" s="567"/>
      <c r="AV146" s="567"/>
      <c r="AW146" s="567"/>
    </row>
    <row r="147" spans="30:49" ht="12.75">
      <c r="AD147" s="580"/>
      <c r="AE147" s="580"/>
      <c r="AF147" s="580"/>
      <c r="AG147" s="580"/>
      <c r="AH147" s="580"/>
      <c r="AI147" s="578"/>
      <c r="AJ147" s="567"/>
      <c r="AK147" s="567"/>
      <c r="AL147" s="567"/>
      <c r="AM147" s="567"/>
      <c r="AN147" s="567"/>
      <c r="AO147" s="567"/>
      <c r="AP147" s="567"/>
      <c r="AQ147" s="567"/>
      <c r="AR147" s="567"/>
      <c r="AS147" s="567"/>
      <c r="AT147" s="567"/>
      <c r="AU147" s="567"/>
      <c r="AV147" s="567"/>
      <c r="AW147" s="567"/>
    </row>
    <row r="148" spans="30:49" ht="12.75">
      <c r="AD148" s="580"/>
      <c r="AE148" s="580"/>
      <c r="AF148" s="580"/>
      <c r="AG148" s="580"/>
      <c r="AH148" s="580"/>
      <c r="AI148" s="578"/>
      <c r="AJ148" s="567"/>
      <c r="AK148" s="567"/>
      <c r="AL148" s="567"/>
      <c r="AM148" s="567"/>
      <c r="AN148" s="567"/>
      <c r="AO148" s="567"/>
      <c r="AP148" s="567"/>
      <c r="AQ148" s="567"/>
      <c r="AR148" s="567"/>
      <c r="AS148" s="567"/>
      <c r="AT148" s="567"/>
      <c r="AU148" s="567"/>
      <c r="AV148" s="567"/>
      <c r="AW148" s="567"/>
    </row>
    <row r="149" spans="30:49" ht="12.75">
      <c r="AD149" s="580"/>
      <c r="AE149" s="580"/>
      <c r="AF149" s="580"/>
      <c r="AG149" s="580"/>
      <c r="AH149" s="580"/>
      <c r="AI149" s="578"/>
      <c r="AJ149" s="567"/>
      <c r="AK149" s="567"/>
      <c r="AL149" s="567"/>
      <c r="AM149" s="567"/>
      <c r="AN149" s="567"/>
      <c r="AO149" s="567"/>
      <c r="AP149" s="567"/>
      <c r="AQ149" s="567"/>
      <c r="AR149" s="567"/>
      <c r="AS149" s="567"/>
      <c r="AT149" s="567"/>
      <c r="AU149" s="567"/>
      <c r="AV149" s="567"/>
      <c r="AW149" s="567"/>
    </row>
    <row r="150" spans="30:49" ht="12.75">
      <c r="AD150" s="580"/>
      <c r="AE150" s="580"/>
      <c r="AF150" s="580"/>
      <c r="AG150" s="580"/>
      <c r="AH150" s="580"/>
      <c r="AI150" s="578"/>
      <c r="AJ150" s="567"/>
      <c r="AK150" s="567"/>
      <c r="AL150" s="567"/>
      <c r="AM150" s="567"/>
      <c r="AN150" s="567"/>
      <c r="AO150" s="567"/>
      <c r="AP150" s="567"/>
      <c r="AQ150" s="567"/>
      <c r="AR150" s="567"/>
      <c r="AS150" s="567"/>
      <c r="AT150" s="567"/>
      <c r="AU150" s="567"/>
      <c r="AV150" s="567"/>
      <c r="AW150" s="567"/>
    </row>
    <row r="151" spans="30:49" ht="12.75">
      <c r="AD151" s="580"/>
      <c r="AE151" s="580"/>
      <c r="AF151" s="580"/>
      <c r="AG151" s="580"/>
      <c r="AH151" s="580"/>
      <c r="AI151" s="578"/>
      <c r="AJ151" s="567"/>
      <c r="AK151" s="567"/>
      <c r="AL151" s="567"/>
      <c r="AM151" s="567"/>
      <c r="AN151" s="567"/>
      <c r="AO151" s="567"/>
      <c r="AP151" s="567"/>
      <c r="AQ151" s="567"/>
      <c r="AR151" s="567"/>
      <c r="AS151" s="567"/>
      <c r="AT151" s="567"/>
      <c r="AU151" s="567"/>
      <c r="AV151" s="567"/>
      <c r="AW151" s="567"/>
    </row>
    <row r="152" spans="30:49" ht="12.75">
      <c r="AD152" s="580"/>
      <c r="AE152" s="580"/>
      <c r="AF152" s="580"/>
      <c r="AG152" s="580"/>
      <c r="AH152" s="580"/>
      <c r="AI152" s="578"/>
      <c r="AJ152" s="567"/>
      <c r="AK152" s="567"/>
      <c r="AL152" s="567"/>
      <c r="AM152" s="567"/>
      <c r="AN152" s="567"/>
      <c r="AO152" s="567"/>
      <c r="AP152" s="567"/>
      <c r="AQ152" s="567"/>
      <c r="AR152" s="567"/>
      <c r="AS152" s="567"/>
      <c r="AT152" s="567"/>
      <c r="AU152" s="567"/>
      <c r="AV152" s="567"/>
      <c r="AW152" s="567"/>
    </row>
    <row r="153" spans="30:49" ht="12.75">
      <c r="AD153" s="580"/>
      <c r="AE153" s="580"/>
      <c r="AF153" s="580"/>
      <c r="AG153" s="580"/>
      <c r="AH153" s="580"/>
      <c r="AI153" s="578"/>
      <c r="AJ153" s="567"/>
      <c r="AK153" s="567"/>
      <c r="AL153" s="567"/>
      <c r="AM153" s="567"/>
      <c r="AN153" s="567"/>
      <c r="AO153" s="567"/>
      <c r="AP153" s="567"/>
      <c r="AQ153" s="567"/>
      <c r="AR153" s="567"/>
      <c r="AS153" s="567"/>
      <c r="AT153" s="567"/>
      <c r="AU153" s="567"/>
      <c r="AV153" s="567"/>
      <c r="AW153" s="567"/>
    </row>
    <row r="154" spans="30:49" ht="12.75">
      <c r="AD154" s="580"/>
      <c r="AE154" s="580"/>
      <c r="AF154" s="580"/>
      <c r="AG154" s="580"/>
      <c r="AH154" s="580"/>
      <c r="AI154" s="578"/>
      <c r="AJ154" s="567"/>
      <c r="AK154" s="567"/>
      <c r="AL154" s="567"/>
      <c r="AM154" s="567"/>
      <c r="AN154" s="567"/>
      <c r="AO154" s="567"/>
      <c r="AP154" s="567"/>
      <c r="AQ154" s="567"/>
      <c r="AR154" s="567"/>
      <c r="AS154" s="567"/>
      <c r="AT154" s="567"/>
      <c r="AU154" s="567"/>
      <c r="AV154" s="567"/>
      <c r="AW154" s="567"/>
    </row>
    <row r="155" spans="30:49" ht="12.75">
      <c r="AD155" s="580"/>
      <c r="AE155" s="580"/>
      <c r="AF155" s="580"/>
      <c r="AG155" s="580"/>
      <c r="AH155" s="580"/>
      <c r="AI155" s="578"/>
      <c r="AJ155" s="567"/>
      <c r="AK155" s="567"/>
      <c r="AL155" s="567"/>
      <c r="AM155" s="567"/>
      <c r="AN155" s="567"/>
      <c r="AO155" s="567"/>
      <c r="AP155" s="567"/>
      <c r="AQ155" s="567"/>
      <c r="AR155" s="567"/>
      <c r="AS155" s="567"/>
      <c r="AT155" s="567"/>
      <c r="AU155" s="567"/>
      <c r="AV155" s="567"/>
      <c r="AW155" s="567"/>
    </row>
    <row r="156" spans="30:49" ht="12.75">
      <c r="AD156" s="580"/>
      <c r="AE156" s="580"/>
      <c r="AF156" s="580"/>
      <c r="AG156" s="580"/>
      <c r="AH156" s="580"/>
      <c r="AI156" s="578"/>
      <c r="AJ156" s="567"/>
      <c r="AK156" s="567"/>
      <c r="AL156" s="567"/>
      <c r="AM156" s="567"/>
      <c r="AN156" s="567"/>
      <c r="AO156" s="567"/>
      <c r="AP156" s="567"/>
      <c r="AQ156" s="567"/>
      <c r="AR156" s="567"/>
      <c r="AS156" s="567"/>
      <c r="AT156" s="567"/>
      <c r="AU156" s="567"/>
      <c r="AV156" s="567"/>
      <c r="AW156" s="567"/>
    </row>
    <row r="157" spans="30:49" ht="12.75">
      <c r="AD157" s="580"/>
      <c r="AE157" s="580"/>
      <c r="AF157" s="580"/>
      <c r="AG157" s="580"/>
      <c r="AH157" s="580"/>
      <c r="AI157" s="578"/>
      <c r="AJ157" s="567"/>
      <c r="AK157" s="567"/>
      <c r="AL157" s="567"/>
      <c r="AM157" s="567"/>
      <c r="AN157" s="567"/>
      <c r="AO157" s="567"/>
      <c r="AP157" s="567"/>
      <c r="AQ157" s="567"/>
      <c r="AR157" s="567"/>
      <c r="AS157" s="567"/>
      <c r="AT157" s="567"/>
      <c r="AU157" s="567"/>
      <c r="AV157" s="567"/>
      <c r="AW157" s="567"/>
    </row>
    <row r="158" spans="30:49" ht="12.75">
      <c r="AD158" s="580"/>
      <c r="AE158" s="580"/>
      <c r="AF158" s="580"/>
      <c r="AG158" s="580"/>
      <c r="AH158" s="580"/>
      <c r="AI158" s="578"/>
      <c r="AJ158" s="567"/>
      <c r="AK158" s="567"/>
      <c r="AL158" s="567"/>
      <c r="AM158" s="567"/>
      <c r="AN158" s="567"/>
      <c r="AO158" s="567"/>
      <c r="AP158" s="567"/>
      <c r="AQ158" s="567"/>
      <c r="AR158" s="567"/>
      <c r="AS158" s="567"/>
      <c r="AT158" s="567"/>
      <c r="AU158" s="567"/>
      <c r="AV158" s="567"/>
      <c r="AW158" s="567"/>
    </row>
    <row r="159" spans="30:49" ht="12.75">
      <c r="AD159" s="580"/>
      <c r="AE159" s="580"/>
      <c r="AF159" s="580"/>
      <c r="AG159" s="580"/>
      <c r="AH159" s="580"/>
      <c r="AI159" s="578"/>
      <c r="AJ159" s="567"/>
      <c r="AK159" s="567"/>
      <c r="AL159" s="567"/>
      <c r="AM159" s="567"/>
      <c r="AN159" s="567"/>
      <c r="AO159" s="567"/>
      <c r="AP159" s="567"/>
      <c r="AQ159" s="567"/>
      <c r="AR159" s="567"/>
      <c r="AS159" s="567"/>
      <c r="AT159" s="567"/>
      <c r="AU159" s="567"/>
      <c r="AV159" s="567"/>
      <c r="AW159" s="567"/>
    </row>
    <row r="160" spans="30:49" ht="12.75">
      <c r="AD160" s="580"/>
      <c r="AE160" s="580"/>
      <c r="AF160" s="580"/>
      <c r="AG160" s="580"/>
      <c r="AH160" s="580"/>
      <c r="AI160" s="578"/>
      <c r="AJ160" s="567"/>
      <c r="AK160" s="567"/>
      <c r="AL160" s="567"/>
      <c r="AM160" s="567"/>
      <c r="AN160" s="567"/>
      <c r="AO160" s="567"/>
      <c r="AP160" s="567"/>
      <c r="AQ160" s="567"/>
      <c r="AR160" s="567"/>
      <c r="AS160" s="567"/>
      <c r="AT160" s="567"/>
      <c r="AU160" s="567"/>
      <c r="AV160" s="567"/>
      <c r="AW160" s="567"/>
    </row>
    <row r="161" spans="30:49" ht="12.75">
      <c r="AD161" s="580"/>
      <c r="AE161" s="580"/>
      <c r="AF161" s="580"/>
      <c r="AG161" s="580"/>
      <c r="AH161" s="580"/>
      <c r="AI161" s="578"/>
      <c r="AJ161" s="567"/>
      <c r="AK161" s="567"/>
      <c r="AL161" s="567"/>
      <c r="AM161" s="567"/>
      <c r="AN161" s="567"/>
      <c r="AO161" s="567"/>
      <c r="AP161" s="567"/>
      <c r="AQ161" s="567"/>
      <c r="AR161" s="567"/>
      <c r="AS161" s="567"/>
      <c r="AT161" s="567"/>
      <c r="AU161" s="567"/>
      <c r="AV161" s="567"/>
      <c r="AW161" s="567"/>
    </row>
    <row r="162" spans="30:49" ht="12.75">
      <c r="AD162" s="580"/>
      <c r="AE162" s="580"/>
      <c r="AF162" s="580"/>
      <c r="AG162" s="580"/>
      <c r="AH162" s="580"/>
      <c r="AI162" s="578"/>
      <c r="AJ162" s="567"/>
      <c r="AK162" s="567"/>
      <c r="AL162" s="567"/>
      <c r="AM162" s="567"/>
      <c r="AN162" s="567"/>
      <c r="AO162" s="567"/>
      <c r="AP162" s="567"/>
      <c r="AQ162" s="567"/>
      <c r="AR162" s="567"/>
      <c r="AS162" s="567"/>
      <c r="AT162" s="567"/>
      <c r="AU162" s="567"/>
      <c r="AV162" s="567"/>
      <c r="AW162" s="567"/>
    </row>
    <row r="163" spans="30:49" ht="12.75">
      <c r="AD163" s="580"/>
      <c r="AE163" s="580"/>
      <c r="AF163" s="580"/>
      <c r="AG163" s="580"/>
      <c r="AH163" s="580"/>
      <c r="AI163" s="578"/>
      <c r="AJ163" s="567"/>
      <c r="AK163" s="567"/>
      <c r="AL163" s="567"/>
      <c r="AM163" s="567"/>
      <c r="AN163" s="567"/>
      <c r="AO163" s="567"/>
      <c r="AP163" s="567"/>
      <c r="AQ163" s="567"/>
      <c r="AR163" s="567"/>
      <c r="AS163" s="567"/>
      <c r="AT163" s="567"/>
      <c r="AU163" s="567"/>
      <c r="AV163" s="567"/>
      <c r="AW163" s="567"/>
    </row>
    <row r="164" spans="30:49" ht="12.75">
      <c r="AD164" s="580"/>
      <c r="AE164" s="580"/>
      <c r="AF164" s="580"/>
      <c r="AG164" s="580"/>
      <c r="AH164" s="580"/>
      <c r="AI164" s="578"/>
      <c r="AJ164" s="567"/>
      <c r="AK164" s="567"/>
      <c r="AL164" s="567"/>
      <c r="AM164" s="567"/>
      <c r="AN164" s="567"/>
      <c r="AO164" s="567"/>
      <c r="AP164" s="567"/>
      <c r="AQ164" s="567"/>
      <c r="AR164" s="567"/>
      <c r="AS164" s="567"/>
      <c r="AT164" s="567"/>
      <c r="AU164" s="567"/>
      <c r="AV164" s="567"/>
      <c r="AW164" s="567"/>
    </row>
    <row r="165" spans="30:49" ht="12.75">
      <c r="AD165" s="580"/>
      <c r="AE165" s="580"/>
      <c r="AF165" s="580"/>
      <c r="AG165" s="580"/>
      <c r="AH165" s="580"/>
      <c r="AI165" s="578"/>
      <c r="AJ165" s="567"/>
      <c r="AK165" s="567"/>
      <c r="AL165" s="567"/>
      <c r="AM165" s="567"/>
      <c r="AN165" s="567"/>
      <c r="AO165" s="567"/>
      <c r="AP165" s="567"/>
      <c r="AQ165" s="567"/>
      <c r="AR165" s="567"/>
      <c r="AS165" s="567"/>
      <c r="AT165" s="567"/>
      <c r="AU165" s="567"/>
      <c r="AV165" s="567"/>
      <c r="AW165" s="567"/>
    </row>
    <row r="166" spans="30:49" ht="12.75">
      <c r="AD166" s="580"/>
      <c r="AE166" s="580"/>
      <c r="AF166" s="580"/>
      <c r="AG166" s="580"/>
      <c r="AH166" s="580"/>
      <c r="AI166" s="578"/>
      <c r="AJ166" s="567"/>
      <c r="AK166" s="567"/>
      <c r="AL166" s="567"/>
      <c r="AM166" s="567"/>
      <c r="AN166" s="567"/>
      <c r="AO166" s="567"/>
      <c r="AP166" s="567"/>
      <c r="AQ166" s="567"/>
      <c r="AR166" s="567"/>
      <c r="AS166" s="567"/>
      <c r="AT166" s="567"/>
      <c r="AU166" s="567"/>
      <c r="AV166" s="567"/>
      <c r="AW166" s="567"/>
    </row>
    <row r="167" spans="30:49" ht="12.75">
      <c r="AD167" s="580"/>
      <c r="AE167" s="580"/>
      <c r="AF167" s="580"/>
      <c r="AG167" s="580"/>
      <c r="AH167" s="580"/>
      <c r="AI167" s="578"/>
      <c r="AJ167" s="567"/>
      <c r="AK167" s="567"/>
      <c r="AL167" s="567"/>
      <c r="AM167" s="567"/>
      <c r="AN167" s="567"/>
      <c r="AO167" s="567"/>
      <c r="AP167" s="567"/>
      <c r="AQ167" s="567"/>
      <c r="AR167" s="567"/>
      <c r="AS167" s="567"/>
      <c r="AT167" s="567"/>
      <c r="AU167" s="567"/>
      <c r="AV167" s="567"/>
      <c r="AW167" s="567"/>
    </row>
    <row r="168" spans="30:49" ht="12.75">
      <c r="AD168" s="580"/>
      <c r="AE168" s="580"/>
      <c r="AF168" s="580"/>
      <c r="AG168" s="580"/>
      <c r="AH168" s="580"/>
      <c r="AI168" s="578"/>
      <c r="AJ168" s="567"/>
      <c r="AK168" s="567"/>
      <c r="AL168" s="567"/>
      <c r="AM168" s="567"/>
      <c r="AN168" s="567"/>
      <c r="AO168" s="567"/>
      <c r="AP168" s="567"/>
      <c r="AQ168" s="567"/>
      <c r="AR168" s="567"/>
      <c r="AS168" s="567"/>
      <c r="AT168" s="567"/>
      <c r="AU168" s="567"/>
      <c r="AV168" s="567"/>
      <c r="AW168" s="567"/>
    </row>
    <row r="169" spans="30:49" ht="12.75">
      <c r="AD169" s="580"/>
      <c r="AE169" s="580"/>
      <c r="AF169" s="580"/>
      <c r="AG169" s="580"/>
      <c r="AH169" s="580"/>
      <c r="AI169" s="578"/>
      <c r="AJ169" s="567"/>
      <c r="AK169" s="567"/>
      <c r="AL169" s="567"/>
      <c r="AM169" s="567"/>
      <c r="AN169" s="567"/>
      <c r="AO169" s="567"/>
      <c r="AP169" s="567"/>
      <c r="AQ169" s="567"/>
      <c r="AR169" s="567"/>
      <c r="AS169" s="567"/>
      <c r="AT169" s="567"/>
      <c r="AU169" s="567"/>
      <c r="AV169" s="567"/>
      <c r="AW169" s="567"/>
    </row>
    <row r="170" spans="30:49" ht="12.75">
      <c r="AD170" s="580"/>
      <c r="AE170" s="580"/>
      <c r="AF170" s="580"/>
      <c r="AG170" s="580"/>
      <c r="AH170" s="580"/>
      <c r="AI170" s="578"/>
      <c r="AJ170" s="567"/>
      <c r="AK170" s="567"/>
      <c r="AL170" s="567"/>
      <c r="AM170" s="567"/>
      <c r="AN170" s="567"/>
      <c r="AO170" s="567"/>
      <c r="AP170" s="567"/>
      <c r="AQ170" s="567"/>
      <c r="AR170" s="567"/>
      <c r="AS170" s="567"/>
      <c r="AT170" s="567"/>
      <c r="AU170" s="567"/>
      <c r="AV170" s="567"/>
      <c r="AW170" s="567"/>
    </row>
    <row r="171" spans="30:49" ht="12.75">
      <c r="AD171" s="580"/>
      <c r="AE171" s="580"/>
      <c r="AF171" s="580"/>
      <c r="AG171" s="580"/>
      <c r="AH171" s="580"/>
      <c r="AI171" s="578"/>
      <c r="AJ171" s="567"/>
      <c r="AK171" s="567"/>
      <c r="AL171" s="567"/>
      <c r="AM171" s="567"/>
      <c r="AN171" s="567"/>
      <c r="AO171" s="567"/>
      <c r="AP171" s="567"/>
      <c r="AQ171" s="567"/>
      <c r="AR171" s="567"/>
      <c r="AS171" s="567"/>
      <c r="AT171" s="567"/>
      <c r="AU171" s="567"/>
      <c r="AV171" s="567"/>
      <c r="AW171" s="567"/>
    </row>
    <row r="172" spans="30:49" ht="12.75">
      <c r="AD172" s="580"/>
      <c r="AE172" s="580"/>
      <c r="AF172" s="580"/>
      <c r="AG172" s="580"/>
      <c r="AH172" s="580"/>
      <c r="AI172" s="578"/>
      <c r="AJ172" s="567"/>
      <c r="AK172" s="567"/>
      <c r="AL172" s="567"/>
      <c r="AM172" s="567"/>
      <c r="AN172" s="567"/>
      <c r="AO172" s="567"/>
      <c r="AP172" s="567"/>
      <c r="AQ172" s="567"/>
      <c r="AR172" s="567"/>
      <c r="AS172" s="567"/>
      <c r="AT172" s="567"/>
      <c r="AU172" s="567"/>
      <c r="AV172" s="567"/>
      <c r="AW172" s="567"/>
    </row>
    <row r="173" spans="30:49" ht="12.75">
      <c r="AD173" s="580"/>
      <c r="AE173" s="580"/>
      <c r="AF173" s="580"/>
      <c r="AG173" s="580"/>
      <c r="AH173" s="580"/>
      <c r="AI173" s="578"/>
      <c r="AJ173" s="567"/>
      <c r="AK173" s="567"/>
      <c r="AL173" s="567"/>
      <c r="AM173" s="567"/>
      <c r="AN173" s="567"/>
      <c r="AO173" s="567"/>
      <c r="AP173" s="567"/>
      <c r="AQ173" s="567"/>
      <c r="AR173" s="567"/>
      <c r="AS173" s="567"/>
      <c r="AT173" s="567"/>
      <c r="AU173" s="567"/>
      <c r="AV173" s="567"/>
      <c r="AW173" s="567"/>
    </row>
    <row r="174" spans="30:49" ht="12.75">
      <c r="AD174" s="580"/>
      <c r="AE174" s="580"/>
      <c r="AF174" s="580"/>
      <c r="AG174" s="580"/>
      <c r="AH174" s="580"/>
      <c r="AI174" s="578"/>
      <c r="AJ174" s="567"/>
      <c r="AK174" s="567"/>
      <c r="AL174" s="567"/>
      <c r="AM174" s="567"/>
      <c r="AN174" s="567"/>
      <c r="AO174" s="567"/>
      <c r="AP174" s="567"/>
      <c r="AQ174" s="567"/>
      <c r="AR174" s="567"/>
      <c r="AS174" s="567"/>
      <c r="AT174" s="567"/>
      <c r="AU174" s="567"/>
      <c r="AV174" s="567"/>
      <c r="AW174" s="567"/>
    </row>
    <row r="175" spans="30:49" ht="12.75">
      <c r="AD175" s="580"/>
      <c r="AE175" s="580"/>
      <c r="AF175" s="580"/>
      <c r="AG175" s="580"/>
      <c r="AH175" s="580"/>
      <c r="AI175" s="578"/>
      <c r="AJ175" s="567"/>
      <c r="AK175" s="567"/>
      <c r="AL175" s="567"/>
      <c r="AM175" s="567"/>
      <c r="AN175" s="567"/>
      <c r="AO175" s="567"/>
      <c r="AP175" s="567"/>
      <c r="AQ175" s="567"/>
      <c r="AR175" s="567"/>
      <c r="AS175" s="567"/>
      <c r="AT175" s="567"/>
      <c r="AU175" s="567"/>
      <c r="AV175" s="567"/>
      <c r="AW175" s="567"/>
    </row>
    <row r="176" spans="30:49" ht="12.75">
      <c r="AD176" s="580"/>
      <c r="AE176" s="580"/>
      <c r="AF176" s="580"/>
      <c r="AG176" s="580"/>
      <c r="AH176" s="580"/>
      <c r="AI176" s="578"/>
      <c r="AJ176" s="567"/>
      <c r="AK176" s="567"/>
      <c r="AL176" s="567"/>
      <c r="AM176" s="567"/>
      <c r="AN176" s="567"/>
      <c r="AO176" s="567"/>
      <c r="AP176" s="567"/>
      <c r="AQ176" s="567"/>
      <c r="AR176" s="567"/>
      <c r="AS176" s="567"/>
      <c r="AT176" s="567"/>
      <c r="AU176" s="567"/>
      <c r="AV176" s="567"/>
      <c r="AW176" s="567"/>
    </row>
    <row r="177" spans="30:49" ht="12.75">
      <c r="AD177" s="580"/>
      <c r="AE177" s="580"/>
      <c r="AF177" s="580"/>
      <c r="AG177" s="580"/>
      <c r="AH177" s="580"/>
      <c r="AI177" s="578"/>
      <c r="AJ177" s="567"/>
      <c r="AK177" s="567"/>
      <c r="AL177" s="567"/>
      <c r="AM177" s="567"/>
      <c r="AN177" s="567"/>
      <c r="AO177" s="567"/>
      <c r="AP177" s="567"/>
      <c r="AQ177" s="567"/>
      <c r="AR177" s="567"/>
      <c r="AS177" s="567"/>
      <c r="AT177" s="567"/>
      <c r="AU177" s="567"/>
      <c r="AV177" s="567"/>
      <c r="AW177" s="567"/>
    </row>
    <row r="178" spans="30:49" ht="12.75">
      <c r="AD178" s="580"/>
      <c r="AE178" s="580"/>
      <c r="AF178" s="580"/>
      <c r="AG178" s="580"/>
      <c r="AH178" s="580"/>
      <c r="AI178" s="578"/>
      <c r="AJ178" s="567"/>
      <c r="AK178" s="567"/>
      <c r="AL178" s="567"/>
      <c r="AM178" s="567"/>
      <c r="AN178" s="567"/>
      <c r="AO178" s="567"/>
      <c r="AP178" s="567"/>
      <c r="AQ178" s="567"/>
      <c r="AR178" s="567"/>
      <c r="AS178" s="567"/>
      <c r="AT178" s="567"/>
      <c r="AU178" s="567"/>
      <c r="AV178" s="567"/>
      <c r="AW178" s="567"/>
    </row>
    <row r="179" spans="30:49" ht="12.75">
      <c r="AD179" s="580"/>
      <c r="AE179" s="580"/>
      <c r="AF179" s="580"/>
      <c r="AG179" s="580"/>
      <c r="AH179" s="580"/>
      <c r="AI179" s="578"/>
      <c r="AJ179" s="567"/>
      <c r="AK179" s="567"/>
      <c r="AL179" s="567"/>
      <c r="AM179" s="567"/>
      <c r="AN179" s="567"/>
      <c r="AO179" s="567"/>
      <c r="AP179" s="567"/>
      <c r="AQ179" s="567"/>
      <c r="AR179" s="567"/>
      <c r="AS179" s="567"/>
      <c r="AT179" s="567"/>
      <c r="AU179" s="567"/>
      <c r="AV179" s="567"/>
      <c r="AW179" s="567"/>
    </row>
    <row r="180" spans="30:49" ht="12.75">
      <c r="AD180" s="580"/>
      <c r="AE180" s="580"/>
      <c r="AF180" s="580"/>
      <c r="AG180" s="580"/>
      <c r="AH180" s="580"/>
      <c r="AI180" s="578"/>
      <c r="AJ180" s="567"/>
      <c r="AK180" s="567"/>
      <c r="AL180" s="567"/>
      <c r="AM180" s="567"/>
      <c r="AN180" s="567"/>
      <c r="AO180" s="567"/>
      <c r="AP180" s="567"/>
      <c r="AQ180" s="567"/>
      <c r="AR180" s="567"/>
      <c r="AS180" s="567"/>
      <c r="AT180" s="567"/>
      <c r="AU180" s="567"/>
      <c r="AV180" s="567"/>
      <c r="AW180" s="567"/>
    </row>
    <row r="181" spans="30:49" ht="12.75">
      <c r="AD181" s="580"/>
      <c r="AE181" s="580"/>
      <c r="AF181" s="580"/>
      <c r="AG181" s="580"/>
      <c r="AH181" s="580"/>
      <c r="AI181" s="578"/>
      <c r="AJ181" s="567"/>
      <c r="AK181" s="567"/>
      <c r="AL181" s="567"/>
      <c r="AM181" s="567"/>
      <c r="AN181" s="567"/>
      <c r="AO181" s="567"/>
      <c r="AP181" s="567"/>
      <c r="AQ181" s="567"/>
      <c r="AR181" s="567"/>
      <c r="AS181" s="567"/>
      <c r="AT181" s="567"/>
      <c r="AU181" s="567"/>
      <c r="AV181" s="567"/>
      <c r="AW181" s="567"/>
    </row>
    <row r="182" spans="30:49" ht="12.75">
      <c r="AD182" s="580"/>
      <c r="AE182" s="580"/>
      <c r="AF182" s="580"/>
      <c r="AG182" s="580"/>
      <c r="AH182" s="580"/>
      <c r="AI182" s="578"/>
      <c r="AJ182" s="567"/>
      <c r="AK182" s="567"/>
      <c r="AL182" s="567"/>
      <c r="AM182" s="567"/>
      <c r="AN182" s="567"/>
      <c r="AO182" s="567"/>
      <c r="AP182" s="567"/>
      <c r="AQ182" s="567"/>
      <c r="AR182" s="567"/>
      <c r="AS182" s="567"/>
      <c r="AT182" s="567"/>
      <c r="AU182" s="567"/>
      <c r="AV182" s="567"/>
      <c r="AW182" s="567"/>
    </row>
    <row r="183" spans="30:49" ht="12.75">
      <c r="AD183" s="580"/>
      <c r="AE183" s="580"/>
      <c r="AF183" s="580"/>
      <c r="AG183" s="580"/>
      <c r="AH183" s="580"/>
      <c r="AI183" s="578"/>
      <c r="AJ183" s="567"/>
      <c r="AK183" s="567"/>
      <c r="AL183" s="567"/>
      <c r="AM183" s="567"/>
      <c r="AN183" s="567"/>
      <c r="AO183" s="567"/>
      <c r="AP183" s="567"/>
      <c r="AQ183" s="567"/>
      <c r="AR183" s="567"/>
      <c r="AS183" s="567"/>
      <c r="AT183" s="567"/>
      <c r="AU183" s="567"/>
      <c r="AV183" s="567"/>
      <c r="AW183" s="567"/>
    </row>
    <row r="184" spans="30:49" ht="12.75">
      <c r="AD184" s="580"/>
      <c r="AE184" s="580"/>
      <c r="AF184" s="580"/>
      <c r="AG184" s="580"/>
      <c r="AH184" s="580"/>
      <c r="AI184" s="578"/>
      <c r="AJ184" s="567"/>
      <c r="AK184" s="567"/>
      <c r="AL184" s="567"/>
      <c r="AM184" s="567"/>
      <c r="AN184" s="567"/>
      <c r="AO184" s="567"/>
      <c r="AP184" s="567"/>
      <c r="AQ184" s="567"/>
      <c r="AR184" s="567"/>
      <c r="AS184" s="567"/>
      <c r="AT184" s="567"/>
      <c r="AU184" s="567"/>
      <c r="AV184" s="567"/>
      <c r="AW184" s="567"/>
    </row>
    <row r="185" spans="30:49" ht="12.75">
      <c r="AD185" s="580"/>
      <c r="AE185" s="580"/>
      <c r="AF185" s="580"/>
      <c r="AG185" s="580"/>
      <c r="AH185" s="580"/>
      <c r="AI185" s="578"/>
      <c r="AJ185" s="567"/>
      <c r="AK185" s="567"/>
      <c r="AL185" s="567"/>
      <c r="AM185" s="567"/>
      <c r="AN185" s="567"/>
      <c r="AO185" s="567"/>
      <c r="AP185" s="567"/>
      <c r="AQ185" s="567"/>
      <c r="AR185" s="567"/>
      <c r="AS185" s="567"/>
      <c r="AT185" s="567"/>
      <c r="AU185" s="567"/>
      <c r="AV185" s="567"/>
      <c r="AW185" s="567"/>
    </row>
    <row r="186" spans="30:49" ht="12.75">
      <c r="AD186" s="580"/>
      <c r="AE186" s="580"/>
      <c r="AF186" s="580"/>
      <c r="AG186" s="580"/>
      <c r="AH186" s="580"/>
      <c r="AI186" s="578"/>
      <c r="AJ186" s="567"/>
      <c r="AK186" s="567"/>
      <c r="AL186" s="567"/>
      <c r="AM186" s="567"/>
      <c r="AN186" s="567"/>
      <c r="AO186" s="567"/>
      <c r="AP186" s="567"/>
      <c r="AQ186" s="567"/>
      <c r="AR186" s="567"/>
      <c r="AS186" s="567"/>
      <c r="AT186" s="567"/>
      <c r="AU186" s="567"/>
      <c r="AV186" s="567"/>
      <c r="AW186" s="567"/>
    </row>
    <row r="187" spans="30:49" ht="12.75">
      <c r="AD187" s="580"/>
      <c r="AE187" s="580"/>
      <c r="AF187" s="580"/>
      <c r="AG187" s="580"/>
      <c r="AH187" s="580"/>
      <c r="AI187" s="578"/>
      <c r="AJ187" s="567"/>
      <c r="AK187" s="567"/>
      <c r="AL187" s="567"/>
      <c r="AM187" s="567"/>
      <c r="AN187" s="567"/>
      <c r="AO187" s="567"/>
      <c r="AP187" s="567"/>
      <c r="AQ187" s="567"/>
      <c r="AR187" s="567"/>
      <c r="AS187" s="567"/>
      <c r="AT187" s="567"/>
      <c r="AU187" s="567"/>
      <c r="AV187" s="567"/>
      <c r="AW187" s="567"/>
    </row>
    <row r="188" spans="30:49" ht="12.75">
      <c r="AD188" s="580"/>
      <c r="AE188" s="580"/>
      <c r="AF188" s="580"/>
      <c r="AG188" s="580"/>
      <c r="AH188" s="580"/>
      <c r="AI188" s="578"/>
      <c r="AJ188" s="567"/>
      <c r="AK188" s="567"/>
      <c r="AL188" s="567"/>
      <c r="AM188" s="567"/>
      <c r="AN188" s="567"/>
      <c r="AO188" s="567"/>
      <c r="AP188" s="567"/>
      <c r="AQ188" s="567"/>
      <c r="AR188" s="567"/>
      <c r="AS188" s="567"/>
      <c r="AT188" s="567"/>
      <c r="AU188" s="567"/>
      <c r="AV188" s="567"/>
      <c r="AW188" s="567"/>
    </row>
    <row r="189" spans="30:49" ht="12.75">
      <c r="AD189" s="580"/>
      <c r="AE189" s="580"/>
      <c r="AF189" s="580"/>
      <c r="AG189" s="580"/>
      <c r="AH189" s="580"/>
      <c r="AI189" s="578"/>
      <c r="AJ189" s="567"/>
      <c r="AK189" s="567"/>
      <c r="AL189" s="567"/>
      <c r="AM189" s="567"/>
      <c r="AN189" s="567"/>
      <c r="AO189" s="567"/>
      <c r="AP189" s="567"/>
      <c r="AQ189" s="567"/>
      <c r="AR189" s="567"/>
      <c r="AS189" s="567"/>
      <c r="AT189" s="567"/>
      <c r="AU189" s="567"/>
      <c r="AV189" s="567"/>
      <c r="AW189" s="567"/>
    </row>
    <row r="190" spans="30:49" ht="12.75">
      <c r="AD190" s="580"/>
      <c r="AE190" s="580"/>
      <c r="AF190" s="580"/>
      <c r="AG190" s="580"/>
      <c r="AH190" s="580"/>
      <c r="AI190" s="578"/>
      <c r="AJ190" s="567"/>
      <c r="AK190" s="567"/>
      <c r="AL190" s="567"/>
      <c r="AM190" s="567"/>
      <c r="AN190" s="567"/>
      <c r="AO190" s="567"/>
      <c r="AP190" s="567"/>
      <c r="AQ190" s="567"/>
      <c r="AR190" s="567"/>
      <c r="AS190" s="567"/>
      <c r="AT190" s="567"/>
      <c r="AU190" s="567"/>
      <c r="AV190" s="567"/>
      <c r="AW190" s="567"/>
    </row>
    <row r="191" spans="30:49" ht="12.75">
      <c r="AD191" s="580"/>
      <c r="AE191" s="580"/>
      <c r="AF191" s="580"/>
      <c r="AG191" s="580"/>
      <c r="AH191" s="580"/>
      <c r="AI191" s="578"/>
      <c r="AJ191" s="567"/>
      <c r="AK191" s="567"/>
      <c r="AL191" s="567"/>
      <c r="AM191" s="567"/>
      <c r="AN191" s="567"/>
      <c r="AO191" s="567"/>
      <c r="AP191" s="567"/>
      <c r="AQ191" s="567"/>
      <c r="AR191" s="567"/>
      <c r="AS191" s="567"/>
      <c r="AT191" s="567"/>
      <c r="AU191" s="567"/>
      <c r="AV191" s="567"/>
      <c r="AW191" s="567"/>
    </row>
    <row r="192" spans="30:49" ht="12.75">
      <c r="AD192" s="580"/>
      <c r="AE192" s="580"/>
      <c r="AF192" s="580"/>
      <c r="AG192" s="580"/>
      <c r="AH192" s="580"/>
      <c r="AI192" s="578"/>
      <c r="AJ192" s="567"/>
      <c r="AK192" s="567"/>
      <c r="AL192" s="567"/>
      <c r="AM192" s="567"/>
      <c r="AN192" s="567"/>
      <c r="AO192" s="567"/>
      <c r="AP192" s="567"/>
      <c r="AQ192" s="567"/>
      <c r="AR192" s="567"/>
      <c r="AS192" s="567"/>
      <c r="AT192" s="567"/>
      <c r="AU192" s="567"/>
      <c r="AV192" s="567"/>
      <c r="AW192" s="567"/>
    </row>
    <row r="193" spans="30:49" ht="12.75">
      <c r="AD193" s="580"/>
      <c r="AE193" s="580"/>
      <c r="AF193" s="580"/>
      <c r="AG193" s="580"/>
      <c r="AH193" s="580"/>
      <c r="AI193" s="578"/>
      <c r="AJ193" s="567"/>
      <c r="AK193" s="567"/>
      <c r="AL193" s="567"/>
      <c r="AM193" s="567"/>
      <c r="AN193" s="567"/>
      <c r="AO193" s="567"/>
      <c r="AP193" s="567"/>
      <c r="AQ193" s="567"/>
      <c r="AR193" s="567"/>
      <c r="AS193" s="567"/>
      <c r="AT193" s="567"/>
      <c r="AU193" s="567"/>
      <c r="AV193" s="567"/>
      <c r="AW193" s="567"/>
    </row>
    <row r="194" spans="30:49" ht="12.75">
      <c r="AD194" s="580"/>
      <c r="AE194" s="580"/>
      <c r="AF194" s="580"/>
      <c r="AG194" s="580"/>
      <c r="AH194" s="580"/>
      <c r="AI194" s="578"/>
      <c r="AJ194" s="567"/>
      <c r="AK194" s="567"/>
      <c r="AL194" s="567"/>
      <c r="AM194" s="567"/>
      <c r="AN194" s="567"/>
      <c r="AO194" s="567"/>
      <c r="AP194" s="567"/>
      <c r="AQ194" s="567"/>
      <c r="AR194" s="567"/>
      <c r="AS194" s="567"/>
      <c r="AT194" s="567"/>
      <c r="AU194" s="567"/>
      <c r="AV194" s="567"/>
      <c r="AW194" s="567"/>
    </row>
    <row r="195" spans="30:49" ht="12.75">
      <c r="AD195" s="580"/>
      <c r="AE195" s="580"/>
      <c r="AF195" s="580"/>
      <c r="AG195" s="580"/>
      <c r="AH195" s="580"/>
      <c r="AI195" s="578"/>
      <c r="AJ195" s="567"/>
      <c r="AK195" s="567"/>
      <c r="AL195" s="567"/>
      <c r="AM195" s="567"/>
      <c r="AN195" s="567"/>
      <c r="AO195" s="567"/>
      <c r="AP195" s="567"/>
      <c r="AQ195" s="567"/>
      <c r="AR195" s="567"/>
      <c r="AS195" s="567"/>
      <c r="AT195" s="567"/>
      <c r="AU195" s="567"/>
      <c r="AV195" s="567"/>
      <c r="AW195" s="567"/>
    </row>
    <row r="196" spans="30:49" ht="12.75">
      <c r="AD196" s="580"/>
      <c r="AE196" s="580"/>
      <c r="AF196" s="580"/>
      <c r="AG196" s="580"/>
      <c r="AH196" s="580"/>
      <c r="AI196" s="578"/>
      <c r="AJ196" s="567"/>
      <c r="AK196" s="567"/>
      <c r="AL196" s="567"/>
      <c r="AM196" s="567"/>
      <c r="AN196" s="567"/>
      <c r="AO196" s="567"/>
      <c r="AP196" s="567"/>
      <c r="AQ196" s="567"/>
      <c r="AR196" s="567"/>
      <c r="AS196" s="567"/>
      <c r="AT196" s="567"/>
      <c r="AU196" s="567"/>
      <c r="AV196" s="567"/>
      <c r="AW196" s="567"/>
    </row>
    <row r="197" spans="30:49" ht="12.75">
      <c r="AD197" s="580"/>
      <c r="AE197" s="580"/>
      <c r="AF197" s="580"/>
      <c r="AG197" s="580"/>
      <c r="AH197" s="580"/>
      <c r="AI197" s="578"/>
      <c r="AJ197" s="567"/>
      <c r="AK197" s="567"/>
      <c r="AL197" s="567"/>
      <c r="AM197" s="567"/>
      <c r="AN197" s="567"/>
      <c r="AO197" s="567"/>
      <c r="AP197" s="567"/>
      <c r="AQ197" s="567"/>
      <c r="AR197" s="567"/>
      <c r="AS197" s="567"/>
      <c r="AT197" s="567"/>
      <c r="AU197" s="567"/>
      <c r="AV197" s="567"/>
      <c r="AW197" s="567"/>
    </row>
    <row r="198" spans="30:49" ht="12.75">
      <c r="AD198" s="580"/>
      <c r="AE198" s="580"/>
      <c r="AF198" s="580"/>
      <c r="AG198" s="580"/>
      <c r="AH198" s="580"/>
      <c r="AI198" s="578"/>
      <c r="AJ198" s="567"/>
      <c r="AK198" s="567"/>
      <c r="AL198" s="567"/>
      <c r="AM198" s="567"/>
      <c r="AN198" s="567"/>
      <c r="AO198" s="567"/>
      <c r="AP198" s="567"/>
      <c r="AQ198" s="567"/>
      <c r="AR198" s="567"/>
      <c r="AS198" s="567"/>
      <c r="AT198" s="567"/>
      <c r="AU198" s="567"/>
      <c r="AV198" s="567"/>
      <c r="AW198" s="567"/>
    </row>
    <row r="199" spans="30:49" ht="12.75">
      <c r="AD199" s="580"/>
      <c r="AE199" s="580"/>
      <c r="AF199" s="580"/>
      <c r="AG199" s="580"/>
      <c r="AH199" s="580"/>
      <c r="AI199" s="578"/>
      <c r="AJ199" s="567"/>
      <c r="AK199" s="567"/>
      <c r="AL199" s="567"/>
      <c r="AM199" s="567"/>
      <c r="AN199" s="567"/>
      <c r="AO199" s="567"/>
      <c r="AP199" s="567"/>
      <c r="AQ199" s="567"/>
      <c r="AR199" s="567"/>
      <c r="AS199" s="567"/>
      <c r="AT199" s="567"/>
      <c r="AU199" s="567"/>
      <c r="AV199" s="567"/>
      <c r="AW199" s="567"/>
    </row>
    <row r="200" spans="30:49" ht="12.75">
      <c r="AD200" s="580"/>
      <c r="AE200" s="580"/>
      <c r="AF200" s="580"/>
      <c r="AG200" s="580"/>
      <c r="AH200" s="580"/>
      <c r="AI200" s="578"/>
      <c r="AJ200" s="567"/>
      <c r="AK200" s="567"/>
      <c r="AL200" s="567"/>
      <c r="AM200" s="567"/>
      <c r="AN200" s="567"/>
      <c r="AO200" s="567"/>
      <c r="AP200" s="567"/>
      <c r="AQ200" s="567"/>
      <c r="AR200" s="567"/>
      <c r="AS200" s="567"/>
      <c r="AT200" s="567"/>
      <c r="AU200" s="567"/>
      <c r="AV200" s="567"/>
      <c r="AW200" s="567"/>
    </row>
    <row r="201" spans="30:49" ht="12.75">
      <c r="AD201" s="580"/>
      <c r="AE201" s="580"/>
      <c r="AF201" s="580"/>
      <c r="AG201" s="580"/>
      <c r="AH201" s="580"/>
      <c r="AI201" s="578"/>
      <c r="AJ201" s="567"/>
      <c r="AK201" s="567"/>
      <c r="AL201" s="567"/>
      <c r="AM201" s="567"/>
      <c r="AN201" s="567"/>
      <c r="AO201" s="567"/>
      <c r="AP201" s="567"/>
      <c r="AQ201" s="567"/>
      <c r="AR201" s="567"/>
      <c r="AS201" s="567"/>
      <c r="AT201" s="567"/>
      <c r="AU201" s="567"/>
      <c r="AV201" s="567"/>
      <c r="AW201" s="567"/>
    </row>
    <row r="202" spans="30:49" ht="12.75">
      <c r="AD202" s="580"/>
      <c r="AE202" s="580"/>
      <c r="AF202" s="580"/>
      <c r="AG202" s="580"/>
      <c r="AH202" s="580"/>
      <c r="AI202" s="578"/>
      <c r="AJ202" s="567"/>
      <c r="AK202" s="567"/>
      <c r="AL202" s="567"/>
      <c r="AM202" s="567"/>
      <c r="AN202" s="567"/>
      <c r="AO202" s="567"/>
      <c r="AP202" s="567"/>
      <c r="AQ202" s="567"/>
      <c r="AR202" s="567"/>
      <c r="AS202" s="567"/>
      <c r="AT202" s="567"/>
      <c r="AU202" s="567"/>
      <c r="AV202" s="567"/>
      <c r="AW202" s="567"/>
    </row>
    <row r="203" spans="30:49" ht="12.75">
      <c r="AD203" s="580"/>
      <c r="AE203" s="580"/>
      <c r="AF203" s="580"/>
      <c r="AG203" s="580"/>
      <c r="AH203" s="580"/>
      <c r="AI203" s="578"/>
      <c r="AJ203" s="567"/>
      <c r="AK203" s="567"/>
      <c r="AL203" s="567"/>
      <c r="AM203" s="567"/>
      <c r="AN203" s="567"/>
      <c r="AO203" s="567"/>
      <c r="AP203" s="567"/>
      <c r="AQ203" s="567"/>
      <c r="AR203" s="567"/>
      <c r="AS203" s="567"/>
      <c r="AT203" s="567"/>
      <c r="AU203" s="567"/>
      <c r="AV203" s="567"/>
      <c r="AW203" s="567"/>
    </row>
    <row r="204" spans="30:49" ht="12.75">
      <c r="AD204" s="580"/>
      <c r="AE204" s="580"/>
      <c r="AF204" s="580"/>
      <c r="AG204" s="580"/>
      <c r="AH204" s="580"/>
      <c r="AI204" s="578"/>
      <c r="AJ204" s="567"/>
      <c r="AK204" s="567"/>
      <c r="AL204" s="567"/>
      <c r="AM204" s="567"/>
      <c r="AN204" s="567"/>
      <c r="AO204" s="567"/>
      <c r="AP204" s="567"/>
      <c r="AQ204" s="567"/>
      <c r="AR204" s="567"/>
      <c r="AS204" s="567"/>
      <c r="AT204" s="567"/>
      <c r="AU204" s="567"/>
      <c r="AV204" s="567"/>
      <c r="AW204" s="567"/>
    </row>
    <row r="205" spans="30:49" ht="12.75">
      <c r="AD205" s="580"/>
      <c r="AE205" s="580"/>
      <c r="AF205" s="580"/>
      <c r="AG205" s="580"/>
      <c r="AH205" s="580"/>
      <c r="AI205" s="578"/>
      <c r="AJ205" s="567"/>
      <c r="AK205" s="567"/>
      <c r="AL205" s="567"/>
      <c r="AM205" s="567"/>
      <c r="AN205" s="567"/>
      <c r="AO205" s="567"/>
      <c r="AP205" s="567"/>
      <c r="AQ205" s="567"/>
      <c r="AR205" s="567"/>
      <c r="AS205" s="567"/>
      <c r="AT205" s="567"/>
      <c r="AU205" s="567"/>
      <c r="AV205" s="567"/>
      <c r="AW205" s="567"/>
    </row>
    <row r="206" spans="30:49" ht="12.75">
      <c r="AD206" s="580"/>
      <c r="AE206" s="580"/>
      <c r="AF206" s="580"/>
      <c r="AG206" s="580"/>
      <c r="AH206" s="580"/>
      <c r="AI206" s="578"/>
      <c r="AJ206" s="567"/>
      <c r="AK206" s="567"/>
      <c r="AL206" s="567"/>
      <c r="AM206" s="567"/>
      <c r="AN206" s="567"/>
      <c r="AO206" s="567"/>
      <c r="AP206" s="567"/>
      <c r="AQ206" s="567"/>
      <c r="AR206" s="567"/>
      <c r="AS206" s="567"/>
      <c r="AT206" s="567"/>
      <c r="AU206" s="567"/>
      <c r="AV206" s="567"/>
      <c r="AW206" s="567"/>
    </row>
    <row r="207" spans="30:49" ht="12.75">
      <c r="AD207" s="580"/>
      <c r="AE207" s="580"/>
      <c r="AF207" s="580"/>
      <c r="AG207" s="580"/>
      <c r="AH207" s="580"/>
      <c r="AI207" s="578"/>
      <c r="AJ207" s="567"/>
      <c r="AK207" s="567"/>
      <c r="AL207" s="567"/>
      <c r="AM207" s="567"/>
      <c r="AN207" s="567"/>
      <c r="AO207" s="567"/>
      <c r="AP207" s="567"/>
      <c r="AQ207" s="567"/>
      <c r="AR207" s="567"/>
      <c r="AS207" s="567"/>
      <c r="AT207" s="567"/>
      <c r="AU207" s="567"/>
      <c r="AV207" s="567"/>
      <c r="AW207" s="567"/>
    </row>
    <row r="208" spans="30:49" ht="12.75">
      <c r="AD208" s="580"/>
      <c r="AE208" s="580"/>
      <c r="AF208" s="580"/>
      <c r="AG208" s="580"/>
      <c r="AH208" s="580"/>
      <c r="AI208" s="578"/>
      <c r="AJ208" s="567"/>
      <c r="AK208" s="567"/>
      <c r="AL208" s="567"/>
      <c r="AM208" s="567"/>
      <c r="AN208" s="567"/>
      <c r="AO208" s="567"/>
      <c r="AP208" s="567"/>
      <c r="AQ208" s="567"/>
      <c r="AR208" s="567"/>
      <c r="AS208" s="567"/>
      <c r="AT208" s="567"/>
      <c r="AU208" s="567"/>
      <c r="AV208" s="567"/>
      <c r="AW208" s="567"/>
    </row>
    <row r="209" spans="30:49" ht="12.75">
      <c r="AD209" s="580"/>
      <c r="AE209" s="580"/>
      <c r="AF209" s="580"/>
      <c r="AG209" s="580"/>
      <c r="AH209" s="580"/>
      <c r="AI209" s="578"/>
      <c r="AJ209" s="567"/>
      <c r="AK209" s="567"/>
      <c r="AL209" s="567"/>
      <c r="AM209" s="567"/>
      <c r="AN209" s="567"/>
      <c r="AO209" s="567"/>
      <c r="AP209" s="567"/>
      <c r="AQ209" s="567"/>
      <c r="AR209" s="567"/>
      <c r="AS209" s="567"/>
      <c r="AT209" s="567"/>
      <c r="AU209" s="567"/>
      <c r="AV209" s="567"/>
      <c r="AW209" s="567"/>
    </row>
    <row r="210" spans="30:49" ht="12.75">
      <c r="AD210" s="580"/>
      <c r="AE210" s="580"/>
      <c r="AF210" s="580"/>
      <c r="AG210" s="580"/>
      <c r="AH210" s="580"/>
      <c r="AI210" s="578"/>
      <c r="AJ210" s="567"/>
      <c r="AK210" s="567"/>
      <c r="AL210" s="567"/>
      <c r="AM210" s="567"/>
      <c r="AN210" s="567"/>
      <c r="AO210" s="567"/>
      <c r="AP210" s="567"/>
      <c r="AQ210" s="567"/>
      <c r="AR210" s="567"/>
      <c r="AS210" s="567"/>
      <c r="AT210" s="567"/>
      <c r="AU210" s="567"/>
      <c r="AV210" s="567"/>
      <c r="AW210" s="567"/>
    </row>
    <row r="211" spans="30:49" ht="12.75">
      <c r="AD211" s="580"/>
      <c r="AE211" s="580"/>
      <c r="AF211" s="580"/>
      <c r="AG211" s="580"/>
      <c r="AH211" s="580"/>
      <c r="AI211" s="578"/>
      <c r="AJ211" s="567"/>
      <c r="AK211" s="567"/>
      <c r="AL211" s="567"/>
      <c r="AM211" s="567"/>
      <c r="AN211" s="567"/>
      <c r="AO211" s="567"/>
      <c r="AP211" s="567"/>
      <c r="AQ211" s="567"/>
      <c r="AR211" s="567"/>
      <c r="AS211" s="567"/>
      <c r="AT211" s="567"/>
      <c r="AU211" s="567"/>
      <c r="AV211" s="567"/>
      <c r="AW211" s="567"/>
    </row>
    <row r="212" spans="30:49" ht="12.75">
      <c r="AD212" s="580"/>
      <c r="AE212" s="580"/>
      <c r="AF212" s="580"/>
      <c r="AG212" s="580"/>
      <c r="AH212" s="580"/>
      <c r="AI212" s="578"/>
      <c r="AJ212" s="567"/>
      <c r="AK212" s="567"/>
      <c r="AL212" s="567"/>
      <c r="AM212" s="567"/>
      <c r="AN212" s="567"/>
      <c r="AO212" s="567"/>
      <c r="AP212" s="567"/>
      <c r="AQ212" s="567"/>
      <c r="AR212" s="567"/>
      <c r="AS212" s="567"/>
      <c r="AT212" s="567"/>
      <c r="AU212" s="567"/>
      <c r="AV212" s="567"/>
      <c r="AW212" s="567"/>
    </row>
    <row r="213" spans="30:49" ht="12.75">
      <c r="AD213" s="580"/>
      <c r="AE213" s="580"/>
      <c r="AF213" s="580"/>
      <c r="AG213" s="580"/>
      <c r="AH213" s="580"/>
      <c r="AI213" s="578"/>
      <c r="AJ213" s="567"/>
      <c r="AK213" s="567"/>
      <c r="AL213" s="567"/>
      <c r="AM213" s="567"/>
      <c r="AN213" s="567"/>
      <c r="AO213" s="567"/>
      <c r="AP213" s="567"/>
      <c r="AQ213" s="567"/>
      <c r="AR213" s="567"/>
      <c r="AS213" s="567"/>
      <c r="AT213" s="567"/>
      <c r="AU213" s="567"/>
      <c r="AV213" s="567"/>
      <c r="AW213" s="567"/>
    </row>
    <row r="214" spans="30:49" ht="12.75">
      <c r="AD214" s="580"/>
      <c r="AE214" s="580"/>
      <c r="AF214" s="580"/>
      <c r="AG214" s="580"/>
      <c r="AH214" s="580"/>
      <c r="AI214" s="578"/>
      <c r="AJ214" s="567"/>
      <c r="AK214" s="567"/>
      <c r="AL214" s="567"/>
      <c r="AM214" s="567"/>
      <c r="AN214" s="567"/>
      <c r="AO214" s="567"/>
      <c r="AP214" s="567"/>
      <c r="AQ214" s="567"/>
      <c r="AR214" s="567"/>
      <c r="AS214" s="567"/>
      <c r="AT214" s="567"/>
      <c r="AU214" s="567"/>
      <c r="AV214" s="567"/>
      <c r="AW214" s="567"/>
    </row>
    <row r="215" spans="30:49" ht="12.75">
      <c r="AD215" s="580"/>
      <c r="AE215" s="580"/>
      <c r="AF215" s="580"/>
      <c r="AG215" s="580"/>
      <c r="AH215" s="580"/>
      <c r="AI215" s="578"/>
      <c r="AJ215" s="567"/>
      <c r="AK215" s="567"/>
      <c r="AL215" s="567"/>
      <c r="AM215" s="567"/>
      <c r="AN215" s="567"/>
      <c r="AO215" s="567"/>
      <c r="AP215" s="567"/>
      <c r="AQ215" s="567"/>
      <c r="AR215" s="567"/>
      <c r="AS215" s="567"/>
      <c r="AT215" s="567"/>
      <c r="AU215" s="567"/>
      <c r="AV215" s="567"/>
      <c r="AW215" s="567"/>
    </row>
    <row r="216" spans="30:49" ht="12.75">
      <c r="AD216" s="580"/>
      <c r="AE216" s="580"/>
      <c r="AF216" s="580"/>
      <c r="AG216" s="580"/>
      <c r="AH216" s="580"/>
      <c r="AI216" s="578"/>
      <c r="AJ216" s="567"/>
      <c r="AK216" s="567"/>
      <c r="AL216" s="567"/>
      <c r="AM216" s="567"/>
      <c r="AN216" s="567"/>
      <c r="AO216" s="567"/>
      <c r="AP216" s="567"/>
      <c r="AQ216" s="567"/>
      <c r="AR216" s="567"/>
      <c r="AS216" s="567"/>
      <c r="AT216" s="567"/>
      <c r="AU216" s="567"/>
      <c r="AV216" s="567"/>
      <c r="AW216" s="567"/>
    </row>
    <row r="217" spans="30:49" ht="12.75">
      <c r="AD217" s="580"/>
      <c r="AE217" s="580"/>
      <c r="AF217" s="580"/>
      <c r="AG217" s="580"/>
      <c r="AH217" s="580"/>
      <c r="AI217" s="578"/>
      <c r="AJ217" s="567"/>
      <c r="AK217" s="567"/>
      <c r="AL217" s="567"/>
      <c r="AM217" s="567"/>
      <c r="AN217" s="567"/>
      <c r="AO217" s="567"/>
      <c r="AP217" s="567"/>
      <c r="AQ217" s="567"/>
      <c r="AR217" s="567"/>
      <c r="AS217" s="567"/>
      <c r="AT217" s="567"/>
      <c r="AU217" s="567"/>
      <c r="AV217" s="567"/>
      <c r="AW217" s="567"/>
    </row>
    <row r="218" spans="30:49" ht="12.75">
      <c r="AD218" s="580"/>
      <c r="AE218" s="580"/>
      <c r="AF218" s="580"/>
      <c r="AG218" s="580"/>
      <c r="AH218" s="580"/>
      <c r="AI218" s="578"/>
      <c r="AJ218" s="567"/>
      <c r="AK218" s="567"/>
      <c r="AL218" s="567"/>
      <c r="AM218" s="567"/>
      <c r="AN218" s="567"/>
      <c r="AO218" s="567"/>
      <c r="AP218" s="567"/>
      <c r="AQ218" s="567"/>
      <c r="AR218" s="567"/>
      <c r="AS218" s="567"/>
      <c r="AT218" s="567"/>
      <c r="AU218" s="567"/>
      <c r="AV218" s="567"/>
      <c r="AW218" s="567"/>
    </row>
    <row r="219" spans="30:49" ht="12.75">
      <c r="AD219" s="580"/>
      <c r="AE219" s="580"/>
      <c r="AF219" s="580"/>
      <c r="AG219" s="580"/>
      <c r="AH219" s="580"/>
      <c r="AI219" s="578"/>
      <c r="AJ219" s="567"/>
      <c r="AK219" s="567"/>
      <c r="AL219" s="567"/>
      <c r="AM219" s="567"/>
      <c r="AN219" s="567"/>
      <c r="AO219" s="567"/>
      <c r="AP219" s="567"/>
      <c r="AQ219" s="567"/>
      <c r="AR219" s="567"/>
      <c r="AS219" s="567"/>
      <c r="AT219" s="567"/>
      <c r="AU219" s="567"/>
      <c r="AV219" s="567"/>
      <c r="AW219" s="567"/>
    </row>
    <row r="220" spans="30:49" ht="12.75">
      <c r="AD220" s="580"/>
      <c r="AE220" s="580"/>
      <c r="AF220" s="580"/>
      <c r="AG220" s="580"/>
      <c r="AH220" s="580"/>
      <c r="AI220" s="578"/>
      <c r="AJ220" s="567"/>
      <c r="AK220" s="567"/>
      <c r="AL220" s="567"/>
      <c r="AM220" s="567"/>
      <c r="AN220" s="567"/>
      <c r="AO220" s="567"/>
      <c r="AP220" s="567"/>
      <c r="AQ220" s="567"/>
      <c r="AR220" s="567"/>
      <c r="AS220" s="567"/>
      <c r="AT220" s="567"/>
      <c r="AU220" s="567"/>
      <c r="AV220" s="567"/>
      <c r="AW220" s="567"/>
    </row>
    <row r="221" spans="30:49" ht="12.75">
      <c r="AD221" s="580"/>
      <c r="AE221" s="580"/>
      <c r="AF221" s="580"/>
      <c r="AG221" s="580"/>
      <c r="AH221" s="580"/>
      <c r="AI221" s="578"/>
      <c r="AJ221" s="567"/>
      <c r="AK221" s="567"/>
      <c r="AL221" s="567"/>
      <c r="AM221" s="567"/>
      <c r="AN221" s="567"/>
      <c r="AO221" s="567"/>
      <c r="AP221" s="567"/>
      <c r="AQ221" s="567"/>
      <c r="AR221" s="567"/>
      <c r="AS221" s="567"/>
      <c r="AT221" s="567"/>
      <c r="AU221" s="567"/>
      <c r="AV221" s="567"/>
      <c r="AW221" s="567"/>
    </row>
    <row r="222" spans="30:49" ht="12.75">
      <c r="AD222" s="580"/>
      <c r="AE222" s="580"/>
      <c r="AF222" s="580"/>
      <c r="AG222" s="580"/>
      <c r="AH222" s="580"/>
      <c r="AI222" s="578"/>
      <c r="AJ222" s="567"/>
      <c r="AK222" s="567"/>
      <c r="AL222" s="567"/>
      <c r="AM222" s="567"/>
      <c r="AN222" s="567"/>
      <c r="AO222" s="567"/>
      <c r="AP222" s="567"/>
      <c r="AQ222" s="567"/>
      <c r="AR222" s="567"/>
      <c r="AS222" s="567"/>
      <c r="AT222" s="567"/>
      <c r="AU222" s="567"/>
      <c r="AV222" s="567"/>
      <c r="AW222" s="567"/>
    </row>
    <row r="223" spans="30:49" ht="12.75">
      <c r="AD223" s="580"/>
      <c r="AE223" s="580"/>
      <c r="AF223" s="580"/>
      <c r="AG223" s="580"/>
      <c r="AH223" s="580"/>
      <c r="AI223" s="578"/>
      <c r="AJ223" s="567"/>
      <c r="AK223" s="567"/>
      <c r="AL223" s="567"/>
      <c r="AM223" s="567"/>
      <c r="AN223" s="567"/>
      <c r="AO223" s="567"/>
      <c r="AP223" s="567"/>
      <c r="AQ223" s="567"/>
      <c r="AR223" s="567"/>
      <c r="AS223" s="567"/>
      <c r="AT223" s="567"/>
      <c r="AU223" s="567"/>
      <c r="AV223" s="567"/>
      <c r="AW223" s="567"/>
    </row>
    <row r="224" spans="30:49" ht="12.75">
      <c r="AD224" s="580"/>
      <c r="AE224" s="580"/>
      <c r="AF224" s="580"/>
      <c r="AG224" s="580"/>
      <c r="AH224" s="580"/>
      <c r="AI224" s="578"/>
      <c r="AJ224" s="567"/>
      <c r="AK224" s="567"/>
      <c r="AL224" s="567"/>
      <c r="AM224" s="567"/>
      <c r="AN224" s="567"/>
      <c r="AO224" s="567"/>
      <c r="AP224" s="567"/>
      <c r="AQ224" s="567"/>
      <c r="AR224" s="567"/>
      <c r="AS224" s="567"/>
      <c r="AT224" s="567"/>
      <c r="AU224" s="567"/>
      <c r="AV224" s="567"/>
      <c r="AW224" s="567"/>
    </row>
    <row r="225" spans="30:49" ht="12.75">
      <c r="AD225" s="580"/>
      <c r="AE225" s="580"/>
      <c r="AF225" s="580"/>
      <c r="AG225" s="580"/>
      <c r="AH225" s="580"/>
      <c r="AI225" s="578"/>
      <c r="AJ225" s="567"/>
      <c r="AK225" s="567"/>
      <c r="AL225" s="567"/>
      <c r="AM225" s="567"/>
      <c r="AN225" s="567"/>
      <c r="AO225" s="567"/>
      <c r="AP225" s="567"/>
      <c r="AQ225" s="567"/>
      <c r="AR225" s="567"/>
      <c r="AS225" s="567"/>
      <c r="AT225" s="567"/>
      <c r="AU225" s="567"/>
      <c r="AV225" s="567"/>
      <c r="AW225" s="567"/>
    </row>
    <row r="226" spans="30:49" ht="12.75">
      <c r="AD226" s="580"/>
      <c r="AE226" s="580"/>
      <c r="AF226" s="580"/>
      <c r="AG226" s="580"/>
      <c r="AH226" s="580"/>
      <c r="AI226" s="578"/>
      <c r="AJ226" s="567"/>
      <c r="AK226" s="567"/>
      <c r="AL226" s="567"/>
      <c r="AM226" s="567"/>
      <c r="AN226" s="567"/>
      <c r="AO226" s="567"/>
      <c r="AP226" s="567"/>
      <c r="AQ226" s="567"/>
      <c r="AR226" s="567"/>
      <c r="AS226" s="567"/>
      <c r="AT226" s="567"/>
      <c r="AU226" s="567"/>
      <c r="AV226" s="567"/>
      <c r="AW226" s="567"/>
    </row>
    <row r="227" spans="30:49" ht="12.75">
      <c r="AD227" s="580"/>
      <c r="AE227" s="580"/>
      <c r="AF227" s="580"/>
      <c r="AG227" s="580"/>
      <c r="AH227" s="580"/>
      <c r="AI227" s="578"/>
      <c r="AJ227" s="567"/>
      <c r="AK227" s="567"/>
      <c r="AL227" s="567"/>
      <c r="AM227" s="567"/>
      <c r="AN227" s="567"/>
      <c r="AO227" s="567"/>
      <c r="AP227" s="567"/>
      <c r="AQ227" s="567"/>
      <c r="AR227" s="567"/>
      <c r="AS227" s="567"/>
      <c r="AT227" s="567"/>
      <c r="AU227" s="567"/>
      <c r="AV227" s="567"/>
      <c r="AW227" s="567"/>
    </row>
    <row r="228" spans="30:49" ht="12.75">
      <c r="AD228" s="580"/>
      <c r="AE228" s="580"/>
      <c r="AF228" s="580"/>
      <c r="AG228" s="580"/>
      <c r="AH228" s="580"/>
      <c r="AI228" s="578"/>
      <c r="AJ228" s="567"/>
      <c r="AK228" s="567"/>
      <c r="AL228" s="567"/>
      <c r="AM228" s="567"/>
      <c r="AN228" s="567"/>
      <c r="AO228" s="567"/>
      <c r="AP228" s="567"/>
      <c r="AQ228" s="567"/>
      <c r="AR228" s="567"/>
      <c r="AS228" s="567"/>
      <c r="AT228" s="567"/>
      <c r="AU228" s="567"/>
      <c r="AV228" s="567"/>
      <c r="AW228" s="567"/>
    </row>
    <row r="229" spans="30:49" ht="12.75">
      <c r="AD229" s="580"/>
      <c r="AE229" s="580"/>
      <c r="AF229" s="580"/>
      <c r="AG229" s="580"/>
      <c r="AH229" s="580"/>
      <c r="AI229" s="578"/>
      <c r="AJ229" s="567"/>
      <c r="AK229" s="567"/>
      <c r="AL229" s="567"/>
      <c r="AM229" s="567"/>
      <c r="AN229" s="567"/>
      <c r="AO229" s="567"/>
      <c r="AP229" s="567"/>
      <c r="AQ229" s="567"/>
      <c r="AR229" s="567"/>
      <c r="AS229" s="567"/>
      <c r="AT229" s="567"/>
      <c r="AU229" s="567"/>
      <c r="AV229" s="567"/>
      <c r="AW229" s="567"/>
    </row>
    <row r="230" spans="30:49" ht="12.75">
      <c r="AD230" s="580"/>
      <c r="AE230" s="580"/>
      <c r="AF230" s="580"/>
      <c r="AG230" s="580"/>
      <c r="AH230" s="580"/>
      <c r="AI230" s="578"/>
      <c r="AJ230" s="567"/>
      <c r="AK230" s="567"/>
      <c r="AL230" s="567"/>
      <c r="AM230" s="567"/>
      <c r="AN230" s="567"/>
      <c r="AO230" s="567"/>
      <c r="AP230" s="567"/>
      <c r="AQ230" s="567"/>
      <c r="AR230" s="567"/>
      <c r="AS230" s="567"/>
      <c r="AT230" s="567"/>
      <c r="AU230" s="567"/>
      <c r="AV230" s="567"/>
      <c r="AW230" s="567"/>
    </row>
    <row r="231" spans="30:49" ht="12.75">
      <c r="AD231" s="580"/>
      <c r="AE231" s="580"/>
      <c r="AF231" s="580"/>
      <c r="AG231" s="580"/>
      <c r="AH231" s="580"/>
      <c r="AI231" s="578"/>
      <c r="AJ231" s="567"/>
      <c r="AK231" s="567"/>
      <c r="AL231" s="567"/>
      <c r="AM231" s="567"/>
      <c r="AN231" s="567"/>
      <c r="AO231" s="567"/>
      <c r="AP231" s="567"/>
      <c r="AQ231" s="567"/>
      <c r="AR231" s="567"/>
      <c r="AS231" s="567"/>
      <c r="AT231" s="567"/>
      <c r="AU231" s="567"/>
      <c r="AV231" s="567"/>
      <c r="AW231" s="567"/>
    </row>
    <row r="232" spans="30:49" ht="12.75">
      <c r="AD232" s="580"/>
      <c r="AE232" s="580"/>
      <c r="AF232" s="580"/>
      <c r="AG232" s="580"/>
      <c r="AH232" s="580"/>
      <c r="AI232" s="578"/>
      <c r="AJ232" s="567"/>
      <c r="AK232" s="567"/>
      <c r="AL232" s="567"/>
      <c r="AM232" s="567"/>
      <c r="AN232" s="567"/>
      <c r="AO232" s="567"/>
      <c r="AP232" s="567"/>
      <c r="AQ232" s="567"/>
      <c r="AR232" s="567"/>
      <c r="AS232" s="567"/>
      <c r="AT232" s="567"/>
      <c r="AU232" s="567"/>
      <c r="AV232" s="567"/>
      <c r="AW232" s="567"/>
    </row>
    <row r="233" spans="30:49" ht="12.75">
      <c r="AD233" s="580"/>
      <c r="AE233" s="580"/>
      <c r="AF233" s="580"/>
      <c r="AG233" s="580"/>
      <c r="AH233" s="580"/>
      <c r="AI233" s="578"/>
      <c r="AJ233" s="567"/>
      <c r="AK233" s="567"/>
      <c r="AL233" s="567"/>
      <c r="AM233" s="567"/>
      <c r="AN233" s="567"/>
      <c r="AO233" s="567"/>
      <c r="AP233" s="567"/>
      <c r="AQ233" s="567"/>
      <c r="AR233" s="567"/>
      <c r="AS233" s="567"/>
      <c r="AT233" s="567"/>
      <c r="AU233" s="567"/>
      <c r="AV233" s="567"/>
      <c r="AW233" s="567"/>
    </row>
    <row r="234" spans="30:49" ht="12.75">
      <c r="AD234" s="580"/>
      <c r="AE234" s="580"/>
      <c r="AF234" s="580"/>
      <c r="AG234" s="580"/>
      <c r="AH234" s="580"/>
      <c r="AI234" s="578"/>
      <c r="AJ234" s="567"/>
      <c r="AK234" s="567"/>
      <c r="AL234" s="567"/>
      <c r="AM234" s="567"/>
      <c r="AN234" s="567"/>
      <c r="AO234" s="567"/>
      <c r="AP234" s="567"/>
      <c r="AQ234" s="567"/>
      <c r="AR234" s="567"/>
      <c r="AS234" s="567"/>
      <c r="AT234" s="567"/>
      <c r="AU234" s="567"/>
      <c r="AV234" s="567"/>
      <c r="AW234" s="567"/>
    </row>
    <row r="235" spans="30:49" ht="12.75">
      <c r="AD235" s="580"/>
      <c r="AE235" s="580"/>
      <c r="AF235" s="580"/>
      <c r="AG235" s="580"/>
      <c r="AH235" s="580"/>
      <c r="AI235" s="578"/>
      <c r="AJ235" s="567"/>
      <c r="AK235" s="567"/>
      <c r="AL235" s="567"/>
      <c r="AM235" s="567"/>
      <c r="AN235" s="567"/>
      <c r="AO235" s="567"/>
      <c r="AP235" s="567"/>
      <c r="AQ235" s="567"/>
      <c r="AR235" s="567"/>
      <c r="AS235" s="567"/>
      <c r="AT235" s="567"/>
      <c r="AU235" s="567"/>
      <c r="AV235" s="567"/>
      <c r="AW235" s="567"/>
    </row>
    <row r="236" spans="30:49" ht="12.75">
      <c r="AD236" s="580"/>
      <c r="AE236" s="580"/>
      <c r="AF236" s="580"/>
      <c r="AG236" s="580"/>
      <c r="AH236" s="580"/>
      <c r="AI236" s="578"/>
      <c r="AJ236" s="567"/>
      <c r="AK236" s="567"/>
      <c r="AL236" s="567"/>
      <c r="AM236" s="567"/>
      <c r="AN236" s="567"/>
      <c r="AO236" s="567"/>
      <c r="AP236" s="567"/>
      <c r="AQ236" s="567"/>
      <c r="AR236" s="567"/>
      <c r="AS236" s="567"/>
      <c r="AT236" s="567"/>
      <c r="AU236" s="567"/>
      <c r="AV236" s="567"/>
      <c r="AW236" s="567"/>
    </row>
    <row r="237" spans="30:49" ht="12.75">
      <c r="AD237" s="580"/>
      <c r="AE237" s="580"/>
      <c r="AF237" s="580"/>
      <c r="AG237" s="580"/>
      <c r="AH237" s="580"/>
      <c r="AI237" s="578"/>
      <c r="AJ237" s="567"/>
      <c r="AK237" s="567"/>
      <c r="AL237" s="567"/>
      <c r="AM237" s="567"/>
      <c r="AN237" s="567"/>
      <c r="AO237" s="567"/>
      <c r="AP237" s="567"/>
      <c r="AQ237" s="567"/>
      <c r="AR237" s="567"/>
      <c r="AS237" s="567"/>
      <c r="AT237" s="567"/>
      <c r="AU237" s="567"/>
      <c r="AV237" s="567"/>
      <c r="AW237" s="567"/>
    </row>
    <row r="238" spans="30:49" ht="12.75">
      <c r="AD238" s="580"/>
      <c r="AE238" s="580"/>
      <c r="AF238" s="580"/>
      <c r="AG238" s="580"/>
      <c r="AH238" s="580"/>
      <c r="AI238" s="578"/>
      <c r="AJ238" s="567"/>
      <c r="AK238" s="567"/>
      <c r="AL238" s="567"/>
      <c r="AM238" s="567"/>
      <c r="AN238" s="567"/>
      <c r="AO238" s="567"/>
      <c r="AP238" s="567"/>
      <c r="AQ238" s="567"/>
      <c r="AR238" s="567"/>
      <c r="AS238" s="567"/>
      <c r="AT238" s="567"/>
      <c r="AU238" s="567"/>
      <c r="AV238" s="567"/>
      <c r="AW238" s="567"/>
    </row>
    <row r="239" spans="30:49" ht="12.75">
      <c r="AD239" s="580"/>
      <c r="AE239" s="580"/>
      <c r="AF239" s="580"/>
      <c r="AG239" s="580"/>
      <c r="AH239" s="580"/>
      <c r="AI239" s="578"/>
      <c r="AJ239" s="567"/>
      <c r="AK239" s="567"/>
      <c r="AL239" s="567"/>
      <c r="AM239" s="567"/>
      <c r="AN239" s="567"/>
      <c r="AO239" s="567"/>
      <c r="AP239" s="567"/>
      <c r="AQ239" s="567"/>
      <c r="AR239" s="567"/>
      <c r="AS239" s="567"/>
      <c r="AT239" s="567"/>
      <c r="AU239" s="567"/>
      <c r="AV239" s="567"/>
      <c r="AW239" s="567"/>
    </row>
    <row r="240" spans="30:49" ht="12.75">
      <c r="AD240" s="580"/>
      <c r="AE240" s="580"/>
      <c r="AF240" s="580"/>
      <c r="AG240" s="580"/>
      <c r="AH240" s="580"/>
      <c r="AI240" s="578"/>
      <c r="AJ240" s="567"/>
      <c r="AK240" s="567"/>
      <c r="AL240" s="567"/>
      <c r="AM240" s="567"/>
      <c r="AN240" s="567"/>
      <c r="AO240" s="567"/>
      <c r="AP240" s="567"/>
      <c r="AQ240" s="567"/>
      <c r="AR240" s="567"/>
      <c r="AS240" s="567"/>
      <c r="AT240" s="567"/>
      <c r="AU240" s="567"/>
      <c r="AV240" s="567"/>
      <c r="AW240" s="567"/>
    </row>
    <row r="241" spans="30:49" ht="12.75">
      <c r="AD241" s="580"/>
      <c r="AE241" s="580"/>
      <c r="AF241" s="580"/>
      <c r="AG241" s="580"/>
      <c r="AH241" s="580"/>
      <c r="AI241" s="578"/>
      <c r="AJ241" s="567"/>
      <c r="AK241" s="567"/>
      <c r="AL241" s="567"/>
      <c r="AM241" s="567"/>
      <c r="AN241" s="567"/>
      <c r="AO241" s="567"/>
      <c r="AP241" s="567"/>
      <c r="AQ241" s="567"/>
      <c r="AR241" s="567"/>
      <c r="AS241" s="567"/>
      <c r="AT241" s="567"/>
      <c r="AU241" s="567"/>
      <c r="AV241" s="567"/>
      <c r="AW241" s="567"/>
    </row>
    <row r="242" spans="30:49" ht="12.75">
      <c r="AD242" s="580"/>
      <c r="AE242" s="580"/>
      <c r="AF242" s="580"/>
      <c r="AG242" s="580"/>
      <c r="AH242" s="580"/>
      <c r="AI242" s="578"/>
      <c r="AJ242" s="567"/>
      <c r="AK242" s="567"/>
      <c r="AL242" s="567"/>
      <c r="AM242" s="567"/>
      <c r="AN242" s="567"/>
      <c r="AO242" s="567"/>
      <c r="AP242" s="567"/>
      <c r="AQ242" s="567"/>
      <c r="AR242" s="567"/>
      <c r="AS242" s="567"/>
      <c r="AT242" s="567"/>
      <c r="AU242" s="567"/>
      <c r="AV242" s="567"/>
      <c r="AW242" s="567"/>
    </row>
    <row r="243" spans="30:49" ht="12.75">
      <c r="AD243" s="580"/>
      <c r="AE243" s="580"/>
      <c r="AF243" s="580"/>
      <c r="AG243" s="580"/>
      <c r="AH243" s="580"/>
      <c r="AI243" s="578"/>
      <c r="AJ243" s="567"/>
      <c r="AK243" s="567"/>
      <c r="AL243" s="567"/>
      <c r="AM243" s="567"/>
      <c r="AN243" s="567"/>
      <c r="AO243" s="567"/>
      <c r="AP243" s="567"/>
      <c r="AQ243" s="567"/>
      <c r="AR243" s="567"/>
      <c r="AS243" s="567"/>
      <c r="AT243" s="567"/>
      <c r="AU243" s="567"/>
      <c r="AV243" s="567"/>
      <c r="AW243" s="567"/>
    </row>
    <row r="244" spans="30:49" ht="12.75">
      <c r="AD244" s="580"/>
      <c r="AE244" s="580"/>
      <c r="AF244" s="580"/>
      <c r="AG244" s="580"/>
      <c r="AH244" s="580"/>
      <c r="AI244" s="578"/>
      <c r="AJ244" s="567"/>
      <c r="AK244" s="567"/>
      <c r="AL244" s="567"/>
      <c r="AM244" s="567"/>
      <c r="AN244" s="567"/>
      <c r="AO244" s="567"/>
      <c r="AP244" s="567"/>
      <c r="AQ244" s="567"/>
      <c r="AR244" s="567"/>
      <c r="AS244" s="567"/>
      <c r="AT244" s="567"/>
      <c r="AU244" s="567"/>
      <c r="AV244" s="567"/>
      <c r="AW244" s="567"/>
    </row>
    <row r="245" spans="30:49" ht="12.75">
      <c r="AD245" s="580"/>
      <c r="AE245" s="580"/>
      <c r="AF245" s="580"/>
      <c r="AG245" s="580"/>
      <c r="AH245" s="580"/>
      <c r="AI245" s="578"/>
      <c r="AJ245" s="567"/>
      <c r="AK245" s="567"/>
      <c r="AL245" s="567"/>
      <c r="AM245" s="567"/>
      <c r="AN245" s="567"/>
      <c r="AO245" s="567"/>
      <c r="AP245" s="567"/>
      <c r="AQ245" s="567"/>
      <c r="AR245" s="567"/>
      <c r="AS245" s="567"/>
      <c r="AT245" s="567"/>
      <c r="AU245" s="567"/>
      <c r="AV245" s="567"/>
      <c r="AW245" s="567"/>
    </row>
    <row r="246" spans="30:49" ht="12.75">
      <c r="AD246" s="580"/>
      <c r="AE246" s="580"/>
      <c r="AF246" s="580"/>
      <c r="AG246" s="580"/>
      <c r="AH246" s="580"/>
      <c r="AI246" s="578"/>
      <c r="AJ246" s="567"/>
      <c r="AK246" s="567"/>
      <c r="AL246" s="567"/>
      <c r="AM246" s="567"/>
      <c r="AN246" s="567"/>
      <c r="AO246" s="567"/>
      <c r="AP246" s="567"/>
      <c r="AQ246" s="567"/>
      <c r="AR246" s="567"/>
      <c r="AS246" s="567"/>
      <c r="AT246" s="567"/>
      <c r="AU246" s="567"/>
      <c r="AV246" s="567"/>
      <c r="AW246" s="567"/>
    </row>
    <row r="247" spans="30:49" ht="12.75">
      <c r="AD247" s="580"/>
      <c r="AE247" s="580"/>
      <c r="AF247" s="580"/>
      <c r="AG247" s="580"/>
      <c r="AH247" s="580"/>
      <c r="AI247" s="578"/>
      <c r="AJ247" s="567"/>
      <c r="AK247" s="567"/>
      <c r="AL247" s="567"/>
      <c r="AM247" s="567"/>
      <c r="AN247" s="567"/>
      <c r="AO247" s="567"/>
      <c r="AP247" s="567"/>
      <c r="AQ247" s="567"/>
      <c r="AR247" s="567"/>
      <c r="AS247" s="567"/>
      <c r="AT247" s="567"/>
      <c r="AU247" s="567"/>
      <c r="AV247" s="567"/>
      <c r="AW247" s="567"/>
    </row>
    <row r="248" spans="30:49" ht="12.75">
      <c r="AD248" s="580"/>
      <c r="AE248" s="580"/>
      <c r="AF248" s="580"/>
      <c r="AG248" s="580"/>
      <c r="AH248" s="580"/>
      <c r="AI248" s="578"/>
      <c r="AJ248" s="567"/>
      <c r="AK248" s="567"/>
      <c r="AL248" s="567"/>
      <c r="AM248" s="567"/>
      <c r="AN248" s="567"/>
      <c r="AO248" s="567"/>
      <c r="AP248" s="567"/>
      <c r="AQ248" s="567"/>
      <c r="AR248" s="567"/>
      <c r="AS248" s="567"/>
      <c r="AT248" s="567"/>
      <c r="AU248" s="567"/>
      <c r="AV248" s="567"/>
      <c r="AW248" s="567"/>
    </row>
    <row r="249" spans="30:49" ht="12.75">
      <c r="AD249" s="580"/>
      <c r="AE249" s="580"/>
      <c r="AF249" s="580"/>
      <c r="AG249" s="580"/>
      <c r="AH249" s="580"/>
      <c r="AI249" s="578"/>
      <c r="AJ249" s="567"/>
      <c r="AK249" s="567"/>
      <c r="AL249" s="567"/>
      <c r="AM249" s="567"/>
      <c r="AN249" s="567"/>
      <c r="AO249" s="567"/>
      <c r="AP249" s="567"/>
      <c r="AQ249" s="567"/>
      <c r="AR249" s="567"/>
      <c r="AS249" s="567"/>
      <c r="AT249" s="567"/>
      <c r="AU249" s="567"/>
      <c r="AV249" s="567"/>
      <c r="AW249" s="567"/>
    </row>
    <row r="250" spans="30:49" ht="12.75">
      <c r="AD250" s="580"/>
      <c r="AE250" s="580"/>
      <c r="AF250" s="580"/>
      <c r="AG250" s="580"/>
      <c r="AH250" s="580"/>
      <c r="AI250" s="578"/>
      <c r="AJ250" s="567"/>
      <c r="AK250" s="567"/>
      <c r="AL250" s="567"/>
      <c r="AM250" s="567"/>
      <c r="AN250" s="567"/>
      <c r="AO250" s="567"/>
      <c r="AP250" s="567"/>
      <c r="AQ250" s="567"/>
      <c r="AR250" s="567"/>
      <c r="AS250" s="567"/>
      <c r="AT250" s="567"/>
      <c r="AU250" s="567"/>
      <c r="AV250" s="567"/>
      <c r="AW250" s="567"/>
    </row>
    <row r="251" spans="30:49" ht="12.75">
      <c r="AD251" s="580"/>
      <c r="AE251" s="580"/>
      <c r="AF251" s="580"/>
      <c r="AG251" s="580"/>
      <c r="AH251" s="580"/>
      <c r="AI251" s="578"/>
      <c r="AJ251" s="567"/>
      <c r="AK251" s="567"/>
      <c r="AL251" s="567"/>
      <c r="AM251" s="567"/>
      <c r="AN251" s="567"/>
      <c r="AO251" s="567"/>
      <c r="AP251" s="567"/>
      <c r="AQ251" s="567"/>
      <c r="AR251" s="567"/>
      <c r="AS251" s="567"/>
      <c r="AT251" s="567"/>
      <c r="AU251" s="567"/>
      <c r="AV251" s="567"/>
      <c r="AW251" s="567"/>
    </row>
    <row r="252" spans="30:49" ht="12.75">
      <c r="AD252" s="580"/>
      <c r="AE252" s="580"/>
      <c r="AF252" s="580"/>
      <c r="AG252" s="580"/>
      <c r="AH252" s="580"/>
      <c r="AI252" s="578"/>
      <c r="AJ252" s="567"/>
      <c r="AK252" s="567"/>
      <c r="AL252" s="567"/>
      <c r="AM252" s="567"/>
      <c r="AN252" s="567"/>
      <c r="AO252" s="567"/>
      <c r="AP252" s="567"/>
      <c r="AQ252" s="567"/>
      <c r="AR252" s="567"/>
      <c r="AS252" s="567"/>
      <c r="AT252" s="567"/>
      <c r="AU252" s="567"/>
      <c r="AV252" s="567"/>
      <c r="AW252" s="567"/>
    </row>
    <row r="253" spans="30:49" ht="12.75">
      <c r="AD253" s="580"/>
      <c r="AE253" s="580"/>
      <c r="AF253" s="580"/>
      <c r="AG253" s="580"/>
      <c r="AH253" s="580"/>
      <c r="AI253" s="578"/>
      <c r="AJ253" s="567"/>
      <c r="AK253" s="567"/>
      <c r="AL253" s="567"/>
      <c r="AM253" s="567"/>
      <c r="AN253" s="567"/>
      <c r="AO253" s="567"/>
      <c r="AP253" s="567"/>
      <c r="AQ253" s="567"/>
      <c r="AR253" s="567"/>
      <c r="AS253" s="567"/>
      <c r="AT253" s="567"/>
      <c r="AU253" s="567"/>
      <c r="AV253" s="567"/>
      <c r="AW253" s="567"/>
    </row>
    <row r="254" spans="30:49" ht="12.75">
      <c r="AD254" s="580"/>
      <c r="AE254" s="580"/>
      <c r="AF254" s="580"/>
      <c r="AG254" s="580"/>
      <c r="AH254" s="580"/>
      <c r="AI254" s="578"/>
      <c r="AJ254" s="567"/>
      <c r="AK254" s="567"/>
      <c r="AL254" s="567"/>
      <c r="AM254" s="567"/>
      <c r="AN254" s="567"/>
      <c r="AO254" s="567"/>
      <c r="AP254" s="567"/>
      <c r="AQ254" s="567"/>
      <c r="AR254" s="567"/>
      <c r="AS254" s="567"/>
      <c r="AT254" s="567"/>
      <c r="AU254" s="567"/>
      <c r="AV254" s="567"/>
      <c r="AW254" s="567"/>
    </row>
    <row r="255" spans="30:49" ht="12.75">
      <c r="AD255" s="580"/>
      <c r="AE255" s="580"/>
      <c r="AF255" s="580"/>
      <c r="AG255" s="580"/>
      <c r="AH255" s="580"/>
      <c r="AI255" s="578"/>
      <c r="AJ255" s="567"/>
      <c r="AK255" s="567"/>
      <c r="AL255" s="567"/>
      <c r="AM255" s="567"/>
      <c r="AN255" s="567"/>
      <c r="AO255" s="567"/>
      <c r="AP255" s="567"/>
      <c r="AQ255" s="567"/>
      <c r="AR255" s="567"/>
      <c r="AS255" s="567"/>
      <c r="AT255" s="567"/>
      <c r="AU255" s="567"/>
      <c r="AV255" s="567"/>
      <c r="AW255" s="567"/>
    </row>
    <row r="256" spans="30:49" ht="12.75">
      <c r="AD256" s="580"/>
      <c r="AE256" s="580"/>
      <c r="AF256" s="580"/>
      <c r="AG256" s="580"/>
      <c r="AH256" s="580"/>
      <c r="AI256" s="578"/>
      <c r="AJ256" s="567"/>
      <c r="AK256" s="567"/>
      <c r="AL256" s="567"/>
      <c r="AM256" s="567"/>
      <c r="AN256" s="567"/>
      <c r="AO256" s="567"/>
      <c r="AP256" s="567"/>
      <c r="AQ256" s="567"/>
      <c r="AR256" s="567"/>
      <c r="AS256" s="567"/>
      <c r="AT256" s="567"/>
      <c r="AU256" s="567"/>
      <c r="AV256" s="567"/>
      <c r="AW256" s="567"/>
    </row>
    <row r="257" spans="30:49" ht="12.75">
      <c r="AD257" s="580"/>
      <c r="AE257" s="580"/>
      <c r="AF257" s="580"/>
      <c r="AG257" s="580"/>
      <c r="AH257" s="580"/>
      <c r="AI257" s="578"/>
      <c r="AJ257" s="567"/>
      <c r="AK257" s="567"/>
      <c r="AL257" s="567"/>
      <c r="AM257" s="567"/>
      <c r="AN257" s="567"/>
      <c r="AO257" s="567"/>
      <c r="AP257" s="567"/>
      <c r="AQ257" s="567"/>
      <c r="AR257" s="567"/>
      <c r="AS257" s="567"/>
      <c r="AT257" s="567"/>
      <c r="AU257" s="567"/>
      <c r="AV257" s="567"/>
      <c r="AW257" s="567"/>
    </row>
    <row r="258" spans="30:49" ht="12.75">
      <c r="AD258" s="580"/>
      <c r="AE258" s="580"/>
      <c r="AF258" s="580"/>
      <c r="AG258" s="580"/>
      <c r="AH258" s="580"/>
      <c r="AI258" s="578"/>
      <c r="AJ258" s="567"/>
      <c r="AK258" s="567"/>
      <c r="AL258" s="567"/>
      <c r="AM258" s="567"/>
      <c r="AN258" s="567"/>
      <c r="AO258" s="567"/>
      <c r="AP258" s="567"/>
      <c r="AQ258" s="567"/>
      <c r="AR258" s="567"/>
      <c r="AS258" s="567"/>
      <c r="AT258" s="567"/>
      <c r="AU258" s="567"/>
      <c r="AV258" s="567"/>
      <c r="AW258" s="567"/>
    </row>
    <row r="259" spans="30:49" ht="12.75">
      <c r="AD259" s="580"/>
      <c r="AE259" s="580"/>
      <c r="AF259" s="580"/>
      <c r="AG259" s="580"/>
      <c r="AH259" s="580"/>
      <c r="AI259" s="578"/>
      <c r="AJ259" s="567"/>
      <c r="AK259" s="567"/>
      <c r="AL259" s="567"/>
      <c r="AM259" s="567"/>
      <c r="AN259" s="567"/>
      <c r="AO259" s="567"/>
      <c r="AP259" s="567"/>
      <c r="AQ259" s="567"/>
      <c r="AR259" s="567"/>
      <c r="AS259" s="567"/>
      <c r="AT259" s="567"/>
      <c r="AU259" s="567"/>
      <c r="AV259" s="567"/>
      <c r="AW259" s="567"/>
    </row>
    <row r="260" spans="30:49" ht="12.75">
      <c r="AD260" s="580"/>
      <c r="AE260" s="580"/>
      <c r="AF260" s="580"/>
      <c r="AG260" s="580"/>
      <c r="AH260" s="580"/>
      <c r="AI260" s="578"/>
      <c r="AJ260" s="567"/>
      <c r="AK260" s="567"/>
      <c r="AL260" s="567"/>
      <c r="AM260" s="567"/>
      <c r="AN260" s="567"/>
      <c r="AO260" s="567"/>
      <c r="AP260" s="567"/>
      <c r="AQ260" s="567"/>
      <c r="AR260" s="567"/>
      <c r="AS260" s="567"/>
      <c r="AT260" s="567"/>
      <c r="AU260" s="567"/>
      <c r="AV260" s="567"/>
      <c r="AW260" s="567"/>
    </row>
    <row r="261" spans="30:49" ht="12.75">
      <c r="AD261" s="580"/>
      <c r="AE261" s="580"/>
      <c r="AF261" s="580"/>
      <c r="AG261" s="580"/>
      <c r="AH261" s="580"/>
      <c r="AI261" s="578"/>
      <c r="AJ261" s="567"/>
      <c r="AK261" s="567"/>
      <c r="AL261" s="567"/>
      <c r="AM261" s="567"/>
      <c r="AN261" s="567"/>
      <c r="AO261" s="567"/>
      <c r="AP261" s="567"/>
      <c r="AQ261" s="567"/>
      <c r="AR261" s="567"/>
      <c r="AS261" s="567"/>
      <c r="AT261" s="567"/>
      <c r="AU261" s="567"/>
      <c r="AV261" s="567"/>
      <c r="AW261" s="567"/>
    </row>
    <row r="262" spans="30:49" ht="12.75">
      <c r="AD262" s="580"/>
      <c r="AE262" s="580"/>
      <c r="AF262" s="580"/>
      <c r="AG262" s="580"/>
      <c r="AH262" s="580"/>
      <c r="AI262" s="578"/>
      <c r="AJ262" s="567"/>
      <c r="AK262" s="567"/>
      <c r="AL262" s="567"/>
      <c r="AM262" s="567"/>
      <c r="AN262" s="567"/>
      <c r="AO262" s="567"/>
      <c r="AP262" s="567"/>
      <c r="AQ262" s="567"/>
      <c r="AR262" s="567"/>
      <c r="AS262" s="567"/>
      <c r="AT262" s="567"/>
      <c r="AU262" s="567"/>
      <c r="AV262" s="567"/>
      <c r="AW262" s="567"/>
    </row>
    <row r="263" spans="30:49" ht="12.75">
      <c r="AD263" s="580"/>
      <c r="AE263" s="580"/>
      <c r="AF263" s="580"/>
      <c r="AG263" s="580"/>
      <c r="AH263" s="580"/>
      <c r="AI263" s="578"/>
      <c r="AJ263" s="567"/>
      <c r="AK263" s="567"/>
      <c r="AL263" s="567"/>
      <c r="AM263" s="567"/>
      <c r="AN263" s="567"/>
      <c r="AO263" s="567"/>
      <c r="AP263" s="567"/>
      <c r="AQ263" s="567"/>
      <c r="AR263" s="567"/>
      <c r="AS263" s="567"/>
      <c r="AT263" s="567"/>
      <c r="AU263" s="567"/>
      <c r="AV263" s="567"/>
      <c r="AW263" s="567"/>
    </row>
    <row r="264" spans="30:49" ht="12.75">
      <c r="AD264" s="580"/>
      <c r="AE264" s="580"/>
      <c r="AF264" s="580"/>
      <c r="AG264" s="580"/>
      <c r="AH264" s="580"/>
      <c r="AI264" s="578"/>
      <c r="AJ264" s="567"/>
      <c r="AK264" s="567"/>
      <c r="AL264" s="567"/>
      <c r="AM264" s="567"/>
      <c r="AN264" s="567"/>
      <c r="AO264" s="567"/>
      <c r="AP264" s="567"/>
      <c r="AQ264" s="567"/>
      <c r="AR264" s="567"/>
      <c r="AS264" s="567"/>
      <c r="AT264" s="567"/>
      <c r="AU264" s="567"/>
      <c r="AV264" s="567"/>
      <c r="AW264" s="567"/>
    </row>
    <row r="265" spans="30:49" ht="12.75">
      <c r="AD265" s="580"/>
      <c r="AE265" s="580"/>
      <c r="AF265" s="580"/>
      <c r="AG265" s="580"/>
      <c r="AH265" s="580"/>
      <c r="AI265" s="578"/>
      <c r="AJ265" s="567"/>
      <c r="AK265" s="567"/>
      <c r="AL265" s="567"/>
      <c r="AM265" s="567"/>
      <c r="AN265" s="567"/>
      <c r="AO265" s="567"/>
      <c r="AP265" s="567"/>
      <c r="AQ265" s="567"/>
      <c r="AR265" s="567"/>
      <c r="AS265" s="567"/>
      <c r="AT265" s="567"/>
      <c r="AU265" s="567"/>
      <c r="AV265" s="567"/>
      <c r="AW265" s="567"/>
    </row>
    <row r="266" spans="30:49" ht="12.75">
      <c r="AD266" s="580"/>
      <c r="AE266" s="580"/>
      <c r="AF266" s="580"/>
      <c r="AG266" s="580"/>
      <c r="AH266" s="580"/>
      <c r="AI266" s="578"/>
      <c r="AJ266" s="567"/>
      <c r="AK266" s="567"/>
      <c r="AL266" s="567"/>
      <c r="AM266" s="567"/>
      <c r="AN266" s="567"/>
      <c r="AO266" s="567"/>
      <c r="AP266" s="567"/>
      <c r="AQ266" s="567"/>
      <c r="AR266" s="567"/>
      <c r="AS266" s="567"/>
      <c r="AT266" s="567"/>
      <c r="AU266" s="567"/>
      <c r="AV266" s="567"/>
      <c r="AW266" s="567"/>
    </row>
    <row r="267" spans="30:49" ht="12.75">
      <c r="AD267" s="580"/>
      <c r="AE267" s="580"/>
      <c r="AF267" s="580"/>
      <c r="AG267" s="580"/>
      <c r="AH267" s="580"/>
      <c r="AI267" s="578"/>
      <c r="AJ267" s="567"/>
      <c r="AK267" s="567"/>
      <c r="AL267" s="567"/>
      <c r="AM267" s="567"/>
      <c r="AN267" s="567"/>
      <c r="AO267" s="567"/>
      <c r="AP267" s="567"/>
      <c r="AQ267" s="567"/>
      <c r="AR267" s="567"/>
      <c r="AS267" s="567"/>
      <c r="AT267" s="567"/>
      <c r="AU267" s="567"/>
      <c r="AV267" s="567"/>
      <c r="AW267" s="567"/>
    </row>
    <row r="268" spans="30:49" ht="12.75">
      <c r="AD268" s="580"/>
      <c r="AE268" s="580"/>
      <c r="AF268" s="580"/>
      <c r="AG268" s="580"/>
      <c r="AH268" s="580"/>
      <c r="AI268" s="578"/>
      <c r="AJ268" s="567"/>
      <c r="AK268" s="567"/>
      <c r="AL268" s="567"/>
      <c r="AM268" s="567"/>
      <c r="AN268" s="567"/>
      <c r="AO268" s="567"/>
      <c r="AP268" s="567"/>
      <c r="AQ268" s="567"/>
      <c r="AR268" s="567"/>
      <c r="AS268" s="567"/>
      <c r="AT268" s="567"/>
      <c r="AU268" s="567"/>
      <c r="AV268" s="567"/>
      <c r="AW268" s="567"/>
    </row>
    <row r="269" spans="30:49" ht="12.75">
      <c r="AD269" s="580"/>
      <c r="AE269" s="580"/>
      <c r="AF269" s="580"/>
      <c r="AG269" s="580"/>
      <c r="AH269" s="580"/>
      <c r="AI269" s="578"/>
      <c r="AJ269" s="567"/>
      <c r="AK269" s="567"/>
      <c r="AL269" s="567"/>
      <c r="AM269" s="567"/>
      <c r="AN269" s="567"/>
      <c r="AO269" s="567"/>
      <c r="AP269" s="567"/>
      <c r="AQ269" s="567"/>
      <c r="AR269" s="567"/>
      <c r="AS269" s="567"/>
      <c r="AT269" s="567"/>
      <c r="AU269" s="567"/>
      <c r="AV269" s="567"/>
      <c r="AW269" s="567"/>
    </row>
    <row r="270" spans="30:49" ht="12.75">
      <c r="AD270" s="580"/>
      <c r="AE270" s="580"/>
      <c r="AF270" s="580"/>
      <c r="AG270" s="580"/>
      <c r="AH270" s="580"/>
      <c r="AI270" s="578"/>
      <c r="AJ270" s="567"/>
      <c r="AK270" s="567"/>
      <c r="AL270" s="567"/>
      <c r="AM270" s="567"/>
      <c r="AN270" s="567"/>
      <c r="AO270" s="567"/>
      <c r="AP270" s="567"/>
      <c r="AQ270" s="567"/>
      <c r="AR270" s="567"/>
      <c r="AS270" s="567"/>
      <c r="AT270" s="567"/>
      <c r="AU270" s="567"/>
      <c r="AV270" s="567"/>
      <c r="AW270" s="567"/>
    </row>
    <row r="271" spans="30:49" ht="12.75">
      <c r="AD271" s="580"/>
      <c r="AE271" s="580"/>
      <c r="AF271" s="580"/>
      <c r="AG271" s="580"/>
      <c r="AH271" s="580"/>
      <c r="AI271" s="578"/>
      <c r="AJ271" s="567"/>
      <c r="AK271" s="567"/>
      <c r="AL271" s="567"/>
      <c r="AM271" s="567"/>
      <c r="AN271" s="567"/>
      <c r="AO271" s="567"/>
      <c r="AP271" s="567"/>
      <c r="AQ271" s="567"/>
      <c r="AR271" s="567"/>
      <c r="AS271" s="567"/>
      <c r="AT271" s="567"/>
      <c r="AU271" s="567"/>
      <c r="AV271" s="567"/>
      <c r="AW271" s="567"/>
    </row>
    <row r="272" spans="30:49" ht="12.75">
      <c r="AD272" s="580"/>
      <c r="AE272" s="580"/>
      <c r="AF272" s="580"/>
      <c r="AG272" s="580"/>
      <c r="AH272" s="580"/>
      <c r="AI272" s="578"/>
      <c r="AJ272" s="567"/>
      <c r="AK272" s="567"/>
      <c r="AL272" s="567"/>
      <c r="AM272" s="567"/>
      <c r="AN272" s="567"/>
      <c r="AO272" s="567"/>
      <c r="AP272" s="567"/>
      <c r="AQ272" s="567"/>
      <c r="AR272" s="567"/>
      <c r="AS272" s="567"/>
      <c r="AT272" s="567"/>
      <c r="AU272" s="567"/>
      <c r="AV272" s="567"/>
      <c r="AW272" s="567"/>
    </row>
    <row r="273" spans="30:49" ht="12.75">
      <c r="AD273" s="580"/>
      <c r="AE273" s="580"/>
      <c r="AF273" s="580"/>
      <c r="AG273" s="580"/>
      <c r="AH273" s="580"/>
      <c r="AI273" s="578"/>
      <c r="AJ273" s="567"/>
      <c r="AK273" s="567"/>
      <c r="AL273" s="567"/>
      <c r="AM273" s="567"/>
      <c r="AN273" s="567"/>
      <c r="AO273" s="567"/>
      <c r="AP273" s="567"/>
      <c r="AQ273" s="567"/>
      <c r="AR273" s="567"/>
      <c r="AS273" s="567"/>
      <c r="AT273" s="567"/>
      <c r="AU273" s="567"/>
      <c r="AV273" s="567"/>
      <c r="AW273" s="567"/>
    </row>
    <row r="274" spans="30:49" ht="12.75">
      <c r="AD274" s="580"/>
      <c r="AE274" s="580"/>
      <c r="AF274" s="580"/>
      <c r="AG274" s="580"/>
      <c r="AH274" s="580"/>
      <c r="AI274" s="578"/>
      <c r="AJ274" s="567"/>
      <c r="AK274" s="567"/>
      <c r="AL274" s="567"/>
      <c r="AM274" s="567"/>
      <c r="AN274" s="567"/>
      <c r="AO274" s="567"/>
      <c r="AP274" s="567"/>
      <c r="AQ274" s="567"/>
      <c r="AR274" s="567"/>
      <c r="AS274" s="567"/>
      <c r="AT274" s="567"/>
      <c r="AU274" s="567"/>
      <c r="AV274" s="567"/>
      <c r="AW274" s="567"/>
    </row>
    <row r="275" spans="30:49" ht="12.75">
      <c r="AD275" s="580"/>
      <c r="AE275" s="580"/>
      <c r="AF275" s="580"/>
      <c r="AG275" s="580"/>
      <c r="AH275" s="580"/>
      <c r="AI275" s="578"/>
      <c r="AJ275" s="567"/>
      <c r="AK275" s="567"/>
      <c r="AL275" s="567"/>
      <c r="AM275" s="567"/>
      <c r="AN275" s="567"/>
      <c r="AO275" s="567"/>
      <c r="AP275" s="567"/>
      <c r="AQ275" s="567"/>
      <c r="AR275" s="567"/>
      <c r="AS275" s="567"/>
      <c r="AT275" s="567"/>
      <c r="AU275" s="567"/>
      <c r="AV275" s="567"/>
      <c r="AW275" s="567"/>
    </row>
    <row r="276" spans="30:49" ht="12.75">
      <c r="AD276" s="580"/>
      <c r="AE276" s="580"/>
      <c r="AF276" s="580"/>
      <c r="AG276" s="580"/>
      <c r="AH276" s="580"/>
      <c r="AI276" s="578"/>
      <c r="AJ276" s="567"/>
      <c r="AK276" s="567"/>
      <c r="AL276" s="567"/>
      <c r="AM276" s="567"/>
      <c r="AN276" s="567"/>
      <c r="AO276" s="567"/>
      <c r="AP276" s="567"/>
      <c r="AQ276" s="567"/>
      <c r="AR276" s="567"/>
      <c r="AS276" s="567"/>
      <c r="AT276" s="567"/>
      <c r="AU276" s="567"/>
      <c r="AV276" s="567"/>
      <c r="AW276" s="567"/>
    </row>
    <row r="277" spans="30:49" ht="12.75">
      <c r="AD277" s="580"/>
      <c r="AE277" s="580"/>
      <c r="AF277" s="580"/>
      <c r="AG277" s="580"/>
      <c r="AH277" s="580"/>
      <c r="AI277" s="578"/>
      <c r="AJ277" s="567"/>
      <c r="AK277" s="567"/>
      <c r="AL277" s="567"/>
      <c r="AM277" s="567"/>
      <c r="AN277" s="567"/>
      <c r="AO277" s="567"/>
      <c r="AP277" s="567"/>
      <c r="AQ277" s="567"/>
      <c r="AR277" s="567"/>
      <c r="AS277" s="567"/>
      <c r="AT277" s="567"/>
      <c r="AU277" s="567"/>
      <c r="AV277" s="567"/>
      <c r="AW277" s="567"/>
    </row>
    <row r="278" spans="30:49" ht="12.75">
      <c r="AD278" s="580"/>
      <c r="AE278" s="580"/>
      <c r="AF278" s="580"/>
      <c r="AG278" s="580"/>
      <c r="AH278" s="580"/>
      <c r="AI278" s="578"/>
      <c r="AJ278" s="567"/>
      <c r="AK278" s="567"/>
      <c r="AL278" s="567"/>
      <c r="AM278" s="567"/>
      <c r="AN278" s="567"/>
      <c r="AO278" s="567"/>
      <c r="AP278" s="567"/>
      <c r="AQ278" s="567"/>
      <c r="AR278" s="567"/>
      <c r="AS278" s="567"/>
      <c r="AT278" s="567"/>
      <c r="AU278" s="567"/>
      <c r="AV278" s="567"/>
      <c r="AW278" s="567"/>
    </row>
    <row r="279" spans="30:49" ht="12.75">
      <c r="AD279" s="580"/>
      <c r="AE279" s="580"/>
      <c r="AF279" s="580"/>
      <c r="AG279" s="580"/>
      <c r="AH279" s="580"/>
      <c r="AI279" s="578"/>
      <c r="AJ279" s="567"/>
      <c r="AK279" s="567"/>
      <c r="AL279" s="567"/>
      <c r="AM279" s="567"/>
      <c r="AN279" s="567"/>
      <c r="AO279" s="567"/>
      <c r="AP279" s="567"/>
      <c r="AQ279" s="567"/>
      <c r="AR279" s="567"/>
      <c r="AS279" s="567"/>
      <c r="AT279" s="567"/>
      <c r="AU279" s="567"/>
      <c r="AV279" s="567"/>
      <c r="AW279" s="567"/>
    </row>
    <row r="280" spans="30:49" ht="12.75">
      <c r="AD280" s="580"/>
      <c r="AE280" s="580"/>
      <c r="AF280" s="580"/>
      <c r="AG280" s="580"/>
      <c r="AH280" s="580"/>
      <c r="AI280" s="578"/>
      <c r="AJ280" s="567"/>
      <c r="AK280" s="567"/>
      <c r="AL280" s="567"/>
      <c r="AM280" s="567"/>
      <c r="AN280" s="567"/>
      <c r="AO280" s="567"/>
      <c r="AP280" s="567"/>
      <c r="AQ280" s="567"/>
      <c r="AR280" s="567"/>
      <c r="AS280" s="567"/>
      <c r="AT280" s="567"/>
      <c r="AU280" s="567"/>
      <c r="AV280" s="567"/>
      <c r="AW280" s="567"/>
    </row>
    <row r="281" spans="30:49" ht="12.75">
      <c r="AD281" s="580"/>
      <c r="AE281" s="580"/>
      <c r="AF281" s="580"/>
      <c r="AG281" s="580"/>
      <c r="AH281" s="580"/>
      <c r="AI281" s="578"/>
      <c r="AJ281" s="567"/>
      <c r="AK281" s="567"/>
      <c r="AL281" s="567"/>
      <c r="AM281" s="567"/>
      <c r="AN281" s="567"/>
      <c r="AO281" s="567"/>
      <c r="AP281" s="567"/>
      <c r="AQ281" s="567"/>
      <c r="AR281" s="567"/>
      <c r="AS281" s="567"/>
      <c r="AT281" s="567"/>
      <c r="AU281" s="567"/>
      <c r="AV281" s="567"/>
      <c r="AW281" s="567"/>
    </row>
    <row r="282" spans="30:49" ht="12.75">
      <c r="AD282" s="580"/>
      <c r="AE282" s="580"/>
      <c r="AF282" s="580"/>
      <c r="AG282" s="580"/>
      <c r="AH282" s="580"/>
      <c r="AI282" s="578"/>
      <c r="AJ282" s="567"/>
      <c r="AK282" s="567"/>
      <c r="AL282" s="567"/>
      <c r="AM282" s="567"/>
      <c r="AN282" s="567"/>
      <c r="AO282" s="567"/>
      <c r="AP282" s="567"/>
      <c r="AQ282" s="567"/>
      <c r="AR282" s="567"/>
      <c r="AS282" s="567"/>
      <c r="AT282" s="567"/>
      <c r="AU282" s="567"/>
      <c r="AV282" s="567"/>
      <c r="AW282" s="567"/>
    </row>
    <row r="283" spans="30:49" ht="12.75">
      <c r="AD283" s="580"/>
      <c r="AE283" s="580"/>
      <c r="AF283" s="580"/>
      <c r="AG283" s="580"/>
      <c r="AH283" s="580"/>
      <c r="AI283" s="578"/>
      <c r="AJ283" s="567"/>
      <c r="AK283" s="567"/>
      <c r="AL283" s="567"/>
      <c r="AM283" s="567"/>
      <c r="AN283" s="567"/>
      <c r="AO283" s="567"/>
      <c r="AP283" s="567"/>
      <c r="AQ283" s="567"/>
      <c r="AR283" s="567"/>
      <c r="AS283" s="567"/>
      <c r="AT283" s="567"/>
      <c r="AU283" s="567"/>
      <c r="AV283" s="567"/>
      <c r="AW283" s="567"/>
    </row>
    <row r="284" spans="30:49" ht="12.75">
      <c r="AD284" s="580"/>
      <c r="AE284" s="580"/>
      <c r="AF284" s="580"/>
      <c r="AG284" s="580"/>
      <c r="AH284" s="580"/>
      <c r="AI284" s="578"/>
      <c r="AJ284" s="567"/>
      <c r="AK284" s="567"/>
      <c r="AL284" s="567"/>
      <c r="AM284" s="567"/>
      <c r="AN284" s="567"/>
      <c r="AO284" s="567"/>
      <c r="AP284" s="567"/>
      <c r="AQ284" s="567"/>
      <c r="AR284" s="567"/>
      <c r="AS284" s="567"/>
      <c r="AT284" s="567"/>
      <c r="AU284" s="567"/>
      <c r="AV284" s="567"/>
      <c r="AW284" s="567"/>
    </row>
    <row r="285" spans="30:49" ht="12.75">
      <c r="AD285" s="580"/>
      <c r="AE285" s="580"/>
      <c r="AF285" s="580"/>
      <c r="AG285" s="580"/>
      <c r="AH285" s="580"/>
      <c r="AI285" s="578"/>
      <c r="AJ285" s="567"/>
      <c r="AK285" s="567"/>
      <c r="AL285" s="567"/>
      <c r="AM285" s="567"/>
      <c r="AN285" s="567"/>
      <c r="AO285" s="567"/>
      <c r="AP285" s="567"/>
      <c r="AQ285" s="567"/>
      <c r="AR285" s="567"/>
      <c r="AS285" s="567"/>
      <c r="AT285" s="567"/>
      <c r="AU285" s="567"/>
      <c r="AV285" s="567"/>
      <c r="AW285" s="567"/>
    </row>
    <row r="286" spans="30:49" ht="12.75">
      <c r="AD286" s="580"/>
      <c r="AE286" s="580"/>
      <c r="AF286" s="580"/>
      <c r="AG286" s="580"/>
      <c r="AH286" s="580"/>
      <c r="AI286" s="578"/>
      <c r="AJ286" s="567"/>
      <c r="AK286" s="567"/>
      <c r="AL286" s="567"/>
      <c r="AM286" s="567"/>
      <c r="AN286" s="567"/>
      <c r="AO286" s="567"/>
      <c r="AP286" s="567"/>
      <c r="AQ286" s="567"/>
      <c r="AR286" s="567"/>
      <c r="AS286" s="567"/>
      <c r="AT286" s="567"/>
      <c r="AU286" s="567"/>
      <c r="AV286" s="567"/>
      <c r="AW286" s="567"/>
    </row>
    <row r="287" spans="30:49" ht="12.75">
      <c r="AD287" s="580"/>
      <c r="AE287" s="580"/>
      <c r="AF287" s="580"/>
      <c r="AG287" s="580"/>
      <c r="AH287" s="580"/>
      <c r="AI287" s="578"/>
      <c r="AJ287" s="567"/>
      <c r="AK287" s="567"/>
      <c r="AL287" s="567"/>
      <c r="AM287" s="567"/>
      <c r="AN287" s="567"/>
      <c r="AO287" s="567"/>
      <c r="AP287" s="567"/>
      <c r="AQ287" s="567"/>
      <c r="AR287" s="567"/>
      <c r="AS287" s="567"/>
      <c r="AT287" s="567"/>
      <c r="AU287" s="567"/>
      <c r="AV287" s="567"/>
      <c r="AW287" s="567"/>
    </row>
    <row r="288" spans="30:49" ht="12.75">
      <c r="AD288" s="580"/>
      <c r="AE288" s="580"/>
      <c r="AF288" s="580"/>
      <c r="AG288" s="580"/>
      <c r="AH288" s="580"/>
      <c r="AI288" s="578"/>
      <c r="AJ288" s="567"/>
      <c r="AK288" s="567"/>
      <c r="AL288" s="567"/>
      <c r="AM288" s="567"/>
      <c r="AN288" s="567"/>
      <c r="AO288" s="567"/>
      <c r="AP288" s="567"/>
      <c r="AQ288" s="567"/>
      <c r="AR288" s="567"/>
      <c r="AS288" s="567"/>
      <c r="AT288" s="567"/>
      <c r="AU288" s="567"/>
      <c r="AV288" s="567"/>
      <c r="AW288" s="567"/>
    </row>
    <row r="289" spans="30:49" ht="12.75">
      <c r="AD289" s="580"/>
      <c r="AE289" s="580"/>
      <c r="AF289" s="580"/>
      <c r="AG289" s="580"/>
      <c r="AH289" s="580"/>
      <c r="AI289" s="578"/>
      <c r="AJ289" s="567"/>
      <c r="AK289" s="567"/>
      <c r="AL289" s="567"/>
      <c r="AM289" s="567"/>
      <c r="AN289" s="567"/>
      <c r="AO289" s="567"/>
      <c r="AP289" s="567"/>
      <c r="AQ289" s="567"/>
      <c r="AR289" s="567"/>
      <c r="AS289" s="567"/>
      <c r="AT289" s="567"/>
      <c r="AU289" s="567"/>
      <c r="AV289" s="567"/>
      <c r="AW289" s="567"/>
    </row>
    <row r="290" spans="30:49" ht="12.75">
      <c r="AD290" s="580"/>
      <c r="AE290" s="580"/>
      <c r="AF290" s="580"/>
      <c r="AG290" s="580"/>
      <c r="AH290" s="580"/>
      <c r="AI290" s="578"/>
      <c r="AJ290" s="567"/>
      <c r="AK290" s="567"/>
      <c r="AL290" s="567"/>
      <c r="AM290" s="567"/>
      <c r="AN290" s="567"/>
      <c r="AO290" s="567"/>
      <c r="AP290" s="567"/>
      <c r="AQ290" s="567"/>
      <c r="AR290" s="567"/>
      <c r="AS290" s="567"/>
      <c r="AT290" s="567"/>
      <c r="AU290" s="567"/>
      <c r="AV290" s="567"/>
      <c r="AW290" s="567"/>
    </row>
    <row r="291" spans="30:49" ht="12.75">
      <c r="AD291" s="580"/>
      <c r="AE291" s="580"/>
      <c r="AF291" s="580"/>
      <c r="AG291" s="580"/>
      <c r="AH291" s="580"/>
      <c r="AI291" s="578"/>
      <c r="AJ291" s="567"/>
      <c r="AK291" s="567"/>
      <c r="AL291" s="567"/>
      <c r="AM291" s="567"/>
      <c r="AN291" s="567"/>
      <c r="AO291" s="567"/>
      <c r="AP291" s="567"/>
      <c r="AQ291" s="567"/>
      <c r="AR291" s="567"/>
      <c r="AS291" s="567"/>
      <c r="AT291" s="567"/>
      <c r="AU291" s="567"/>
      <c r="AV291" s="567"/>
      <c r="AW291" s="567"/>
    </row>
    <row r="292" spans="30:49" ht="12.75">
      <c r="AD292" s="580"/>
      <c r="AE292" s="580"/>
      <c r="AF292" s="580"/>
      <c r="AG292" s="580"/>
      <c r="AH292" s="580"/>
      <c r="AI292" s="578"/>
      <c r="AJ292" s="567"/>
      <c r="AK292" s="567"/>
      <c r="AL292" s="567"/>
      <c r="AM292" s="567"/>
      <c r="AN292" s="567"/>
      <c r="AO292" s="567"/>
      <c r="AP292" s="567"/>
      <c r="AQ292" s="567"/>
      <c r="AR292" s="567"/>
      <c r="AS292" s="567"/>
      <c r="AT292" s="567"/>
      <c r="AU292" s="567"/>
      <c r="AV292" s="567"/>
      <c r="AW292" s="567"/>
    </row>
    <row r="293" spans="30:49" ht="12.75">
      <c r="AD293" s="580"/>
      <c r="AE293" s="580"/>
      <c r="AF293" s="580"/>
      <c r="AG293" s="580"/>
      <c r="AH293" s="580"/>
      <c r="AI293" s="578"/>
      <c r="AJ293" s="567"/>
      <c r="AK293" s="567"/>
      <c r="AL293" s="567"/>
      <c r="AM293" s="567"/>
      <c r="AN293" s="567"/>
      <c r="AO293" s="567"/>
      <c r="AP293" s="567"/>
      <c r="AQ293" s="567"/>
      <c r="AR293" s="567"/>
      <c r="AS293" s="567"/>
      <c r="AT293" s="567"/>
      <c r="AU293" s="567"/>
      <c r="AV293" s="567"/>
      <c r="AW293" s="567"/>
    </row>
    <row r="294" spans="30:49" ht="12.75">
      <c r="AD294" s="580"/>
      <c r="AE294" s="580"/>
      <c r="AF294" s="580"/>
      <c r="AG294" s="580"/>
      <c r="AH294" s="580"/>
      <c r="AI294" s="578"/>
      <c r="AJ294" s="567"/>
      <c r="AK294" s="567"/>
      <c r="AL294" s="567"/>
      <c r="AM294" s="567"/>
      <c r="AN294" s="567"/>
      <c r="AO294" s="567"/>
      <c r="AP294" s="567"/>
      <c r="AQ294" s="567"/>
      <c r="AR294" s="567"/>
      <c r="AS294" s="567"/>
      <c r="AT294" s="567"/>
      <c r="AU294" s="567"/>
      <c r="AV294" s="567"/>
      <c r="AW294" s="567"/>
    </row>
    <row r="295" spans="30:49" ht="12.75">
      <c r="AD295" s="580"/>
      <c r="AE295" s="580"/>
      <c r="AF295" s="580"/>
      <c r="AG295" s="580"/>
      <c r="AH295" s="580"/>
      <c r="AI295" s="578"/>
      <c r="AJ295" s="567"/>
      <c r="AK295" s="567"/>
      <c r="AL295" s="567"/>
      <c r="AM295" s="567"/>
      <c r="AN295" s="567"/>
      <c r="AO295" s="567"/>
      <c r="AP295" s="567"/>
      <c r="AQ295" s="567"/>
      <c r="AR295" s="567"/>
      <c r="AS295" s="567"/>
      <c r="AT295" s="567"/>
      <c r="AU295" s="567"/>
      <c r="AV295" s="567"/>
      <c r="AW295" s="567"/>
    </row>
    <row r="296" spans="30:49" ht="12.75">
      <c r="AD296" s="580"/>
      <c r="AE296" s="580"/>
      <c r="AF296" s="580"/>
      <c r="AG296" s="580"/>
      <c r="AH296" s="580"/>
      <c r="AI296" s="578"/>
      <c r="AJ296" s="567"/>
      <c r="AK296" s="567"/>
      <c r="AL296" s="567"/>
      <c r="AM296" s="567"/>
      <c r="AN296" s="567"/>
      <c r="AO296" s="567"/>
      <c r="AP296" s="567"/>
      <c r="AQ296" s="567"/>
      <c r="AR296" s="567"/>
      <c r="AS296" s="567"/>
      <c r="AT296" s="567"/>
      <c r="AU296" s="567"/>
      <c r="AV296" s="567"/>
      <c r="AW296" s="567"/>
    </row>
    <row r="297" spans="30:49" ht="12.75">
      <c r="AD297" s="580"/>
      <c r="AE297" s="580"/>
      <c r="AF297" s="580"/>
      <c r="AG297" s="580"/>
      <c r="AH297" s="580"/>
      <c r="AI297" s="578"/>
      <c r="AJ297" s="567"/>
      <c r="AK297" s="567"/>
      <c r="AL297" s="567"/>
      <c r="AM297" s="567"/>
      <c r="AN297" s="567"/>
      <c r="AO297" s="567"/>
      <c r="AP297" s="567"/>
      <c r="AQ297" s="567"/>
      <c r="AR297" s="567"/>
      <c r="AS297" s="567"/>
      <c r="AT297" s="567"/>
      <c r="AU297" s="567"/>
      <c r="AV297" s="567"/>
      <c r="AW297" s="567"/>
    </row>
    <row r="298" spans="30:49" ht="12.75">
      <c r="AD298" s="580"/>
      <c r="AE298" s="580"/>
      <c r="AF298" s="580"/>
      <c r="AG298" s="580"/>
      <c r="AH298" s="580"/>
      <c r="AI298" s="578"/>
      <c r="AJ298" s="567"/>
      <c r="AK298" s="567"/>
      <c r="AL298" s="567"/>
      <c r="AM298" s="567"/>
      <c r="AN298" s="567"/>
      <c r="AO298" s="567"/>
      <c r="AP298" s="567"/>
      <c r="AQ298" s="567"/>
      <c r="AR298" s="567"/>
      <c r="AS298" s="567"/>
      <c r="AT298" s="567"/>
      <c r="AU298" s="567"/>
      <c r="AV298" s="567"/>
      <c r="AW298" s="567"/>
    </row>
    <row r="299" spans="30:49" ht="12.75">
      <c r="AD299" s="580"/>
      <c r="AE299" s="580"/>
      <c r="AF299" s="580"/>
      <c r="AG299" s="580"/>
      <c r="AH299" s="580"/>
      <c r="AI299" s="578"/>
      <c r="AJ299" s="567"/>
      <c r="AK299" s="567"/>
      <c r="AL299" s="567"/>
      <c r="AM299" s="567"/>
      <c r="AN299" s="567"/>
      <c r="AO299" s="567"/>
      <c r="AP299" s="567"/>
      <c r="AQ299" s="567"/>
      <c r="AR299" s="567"/>
      <c r="AS299" s="567"/>
      <c r="AT299" s="567"/>
      <c r="AU299" s="567"/>
      <c r="AV299" s="567"/>
      <c r="AW299" s="567"/>
    </row>
    <row r="300" spans="30:49" ht="12.75">
      <c r="AD300" s="580"/>
      <c r="AE300" s="580"/>
      <c r="AF300" s="580"/>
      <c r="AG300" s="580"/>
      <c r="AH300" s="580"/>
      <c r="AI300" s="578"/>
      <c r="AJ300" s="567"/>
      <c r="AK300" s="567"/>
      <c r="AL300" s="567"/>
      <c r="AM300" s="567"/>
      <c r="AN300" s="567"/>
      <c r="AO300" s="567"/>
      <c r="AP300" s="567"/>
      <c r="AQ300" s="567"/>
      <c r="AR300" s="567"/>
      <c r="AS300" s="567"/>
      <c r="AT300" s="567"/>
      <c r="AU300" s="567"/>
      <c r="AV300" s="567"/>
      <c r="AW300" s="567"/>
    </row>
    <row r="301" spans="30:49" ht="12.75">
      <c r="AD301" s="580"/>
      <c r="AE301" s="580"/>
      <c r="AF301" s="580"/>
      <c r="AG301" s="580"/>
      <c r="AH301" s="580"/>
      <c r="AI301" s="578"/>
      <c r="AJ301" s="567"/>
      <c r="AK301" s="567"/>
      <c r="AL301" s="567"/>
      <c r="AM301" s="567"/>
      <c r="AN301" s="567"/>
      <c r="AO301" s="567"/>
      <c r="AP301" s="567"/>
      <c r="AQ301" s="567"/>
      <c r="AR301" s="567"/>
      <c r="AS301" s="567"/>
      <c r="AT301" s="567"/>
      <c r="AU301" s="567"/>
      <c r="AV301" s="567"/>
      <c r="AW301" s="567"/>
    </row>
    <row r="302" spans="30:49" ht="12.75">
      <c r="AD302" s="580"/>
      <c r="AE302" s="580"/>
      <c r="AF302" s="580"/>
      <c r="AG302" s="580"/>
      <c r="AH302" s="580"/>
      <c r="AI302" s="578"/>
      <c r="AJ302" s="567"/>
      <c r="AK302" s="567"/>
      <c r="AL302" s="567"/>
      <c r="AM302" s="567"/>
      <c r="AN302" s="567"/>
      <c r="AO302" s="567"/>
      <c r="AP302" s="567"/>
      <c r="AQ302" s="567"/>
      <c r="AR302" s="567"/>
      <c r="AS302" s="567"/>
      <c r="AT302" s="567"/>
      <c r="AU302" s="567"/>
      <c r="AV302" s="567"/>
      <c r="AW302" s="567"/>
    </row>
    <row r="303" spans="30:49" ht="12.75">
      <c r="AD303" s="580"/>
      <c r="AE303" s="580"/>
      <c r="AF303" s="580"/>
      <c r="AG303" s="580"/>
      <c r="AH303" s="580"/>
      <c r="AI303" s="578"/>
      <c r="AJ303" s="567"/>
      <c r="AK303" s="567"/>
      <c r="AL303" s="567"/>
      <c r="AM303" s="567"/>
      <c r="AN303" s="567"/>
      <c r="AO303" s="567"/>
      <c r="AP303" s="567"/>
      <c r="AQ303" s="567"/>
      <c r="AR303" s="567"/>
      <c r="AS303" s="567"/>
      <c r="AT303" s="567"/>
      <c r="AU303" s="567"/>
      <c r="AV303" s="567"/>
      <c r="AW303" s="567"/>
    </row>
    <row r="304" spans="30:49" ht="12.75">
      <c r="AD304" s="580"/>
      <c r="AE304" s="580"/>
      <c r="AF304" s="580"/>
      <c r="AG304" s="580"/>
      <c r="AH304" s="580"/>
      <c r="AI304" s="578"/>
      <c r="AJ304" s="567"/>
      <c r="AK304" s="567"/>
      <c r="AL304" s="567"/>
      <c r="AM304" s="567"/>
      <c r="AN304" s="567"/>
      <c r="AO304" s="567"/>
      <c r="AP304" s="567"/>
      <c r="AQ304" s="567"/>
      <c r="AR304" s="567"/>
      <c r="AS304" s="567"/>
      <c r="AT304" s="567"/>
      <c r="AU304" s="567"/>
      <c r="AV304" s="567"/>
      <c r="AW304" s="567"/>
    </row>
    <row r="305" spans="30:49" ht="12.75">
      <c r="AD305" s="580"/>
      <c r="AE305" s="580"/>
      <c r="AF305" s="580"/>
      <c r="AG305" s="580"/>
      <c r="AH305" s="580"/>
      <c r="AI305" s="578"/>
      <c r="AJ305" s="567"/>
      <c r="AK305" s="567"/>
      <c r="AL305" s="567"/>
      <c r="AM305" s="567"/>
      <c r="AN305" s="567"/>
      <c r="AO305" s="567"/>
      <c r="AP305" s="567"/>
      <c r="AQ305" s="567"/>
      <c r="AR305" s="567"/>
      <c r="AS305" s="567"/>
      <c r="AT305" s="567"/>
      <c r="AU305" s="567"/>
      <c r="AV305" s="567"/>
      <c r="AW305" s="567"/>
    </row>
    <row r="306" spans="30:49" ht="12.75">
      <c r="AD306" s="580"/>
      <c r="AE306" s="580"/>
      <c r="AF306" s="580"/>
      <c r="AG306" s="580"/>
      <c r="AH306" s="580"/>
      <c r="AI306" s="578"/>
      <c r="AJ306" s="567"/>
      <c r="AK306" s="567"/>
      <c r="AL306" s="567"/>
      <c r="AM306" s="567"/>
      <c r="AN306" s="567"/>
      <c r="AO306" s="567"/>
      <c r="AP306" s="567"/>
      <c r="AQ306" s="567"/>
      <c r="AR306" s="567"/>
      <c r="AS306" s="567"/>
      <c r="AT306" s="567"/>
      <c r="AU306" s="567"/>
      <c r="AV306" s="567"/>
      <c r="AW306" s="567"/>
    </row>
    <row r="307" spans="30:49" ht="12.75">
      <c r="AD307" s="580"/>
      <c r="AE307" s="580"/>
      <c r="AF307" s="580"/>
      <c r="AG307" s="580"/>
      <c r="AH307" s="580"/>
      <c r="AI307" s="578"/>
      <c r="AJ307" s="567"/>
      <c r="AK307" s="567"/>
      <c r="AL307" s="567"/>
      <c r="AM307" s="567"/>
      <c r="AN307" s="567"/>
      <c r="AO307" s="567"/>
      <c r="AP307" s="567"/>
      <c r="AQ307" s="567"/>
      <c r="AR307" s="567"/>
      <c r="AS307" s="567"/>
      <c r="AT307" s="567"/>
      <c r="AU307" s="567"/>
      <c r="AV307" s="567"/>
      <c r="AW307" s="567"/>
    </row>
    <row r="308" spans="30:49" ht="12.75">
      <c r="AD308" s="580"/>
      <c r="AE308" s="580"/>
      <c r="AF308" s="580"/>
      <c r="AG308" s="580"/>
      <c r="AH308" s="580"/>
      <c r="AI308" s="578"/>
      <c r="AJ308" s="567"/>
      <c r="AK308" s="567"/>
      <c r="AL308" s="567"/>
      <c r="AM308" s="567"/>
      <c r="AN308" s="567"/>
      <c r="AO308" s="567"/>
      <c r="AP308" s="567"/>
      <c r="AQ308" s="567"/>
      <c r="AR308" s="567"/>
      <c r="AS308" s="567"/>
      <c r="AT308" s="567"/>
      <c r="AU308" s="567"/>
      <c r="AV308" s="567"/>
      <c r="AW308" s="567"/>
    </row>
    <row r="309" spans="30:49" ht="12.75">
      <c r="AD309" s="580"/>
      <c r="AE309" s="580"/>
      <c r="AF309" s="580"/>
      <c r="AG309" s="580"/>
      <c r="AH309" s="580"/>
      <c r="AI309" s="578"/>
      <c r="AJ309" s="567"/>
      <c r="AK309" s="567"/>
      <c r="AL309" s="567"/>
      <c r="AM309" s="567"/>
      <c r="AN309" s="567"/>
      <c r="AO309" s="567"/>
      <c r="AP309" s="567"/>
      <c r="AQ309" s="567"/>
      <c r="AR309" s="567"/>
      <c r="AS309" s="567"/>
      <c r="AT309" s="567"/>
      <c r="AU309" s="567"/>
      <c r="AV309" s="567"/>
      <c r="AW309" s="567"/>
    </row>
    <row r="310" spans="30:49" ht="12.75">
      <c r="AD310" s="580"/>
      <c r="AE310" s="580"/>
      <c r="AF310" s="580"/>
      <c r="AG310" s="580"/>
      <c r="AH310" s="580"/>
      <c r="AI310" s="578"/>
      <c r="AJ310" s="567"/>
      <c r="AK310" s="567"/>
      <c r="AL310" s="567"/>
      <c r="AM310" s="567"/>
      <c r="AN310" s="567"/>
      <c r="AO310" s="567"/>
      <c r="AP310" s="567"/>
      <c r="AQ310" s="567"/>
      <c r="AR310" s="567"/>
      <c r="AS310" s="567"/>
      <c r="AT310" s="567"/>
      <c r="AU310" s="567"/>
      <c r="AV310" s="567"/>
      <c r="AW310" s="567"/>
    </row>
    <row r="311" spans="30:49" ht="12.75">
      <c r="AD311" s="580"/>
      <c r="AE311" s="580"/>
      <c r="AF311" s="580"/>
      <c r="AG311" s="580"/>
      <c r="AH311" s="580"/>
      <c r="AI311" s="578"/>
      <c r="AJ311" s="567"/>
      <c r="AK311" s="567"/>
      <c r="AL311" s="567"/>
      <c r="AM311" s="567"/>
      <c r="AN311" s="567"/>
      <c r="AO311" s="567"/>
      <c r="AP311" s="567"/>
      <c r="AQ311" s="567"/>
      <c r="AR311" s="567"/>
      <c r="AS311" s="567"/>
      <c r="AT311" s="567"/>
      <c r="AU311" s="567"/>
      <c r="AV311" s="567"/>
      <c r="AW311" s="567"/>
    </row>
    <row r="312" spans="30:49" ht="12.75">
      <c r="AD312" s="580"/>
      <c r="AE312" s="580"/>
      <c r="AF312" s="580"/>
      <c r="AG312" s="580"/>
      <c r="AH312" s="580"/>
      <c r="AI312" s="578"/>
      <c r="AJ312" s="567"/>
      <c r="AK312" s="567"/>
      <c r="AL312" s="567"/>
      <c r="AM312" s="567"/>
      <c r="AN312" s="567"/>
      <c r="AO312" s="567"/>
      <c r="AP312" s="567"/>
      <c r="AQ312" s="567"/>
      <c r="AR312" s="567"/>
      <c r="AS312" s="567"/>
      <c r="AT312" s="567"/>
      <c r="AU312" s="567"/>
      <c r="AV312" s="567"/>
      <c r="AW312" s="567"/>
    </row>
    <row r="313" spans="30:49" ht="12.75">
      <c r="AD313" s="580"/>
      <c r="AE313" s="580"/>
      <c r="AF313" s="580"/>
      <c r="AG313" s="580"/>
      <c r="AH313" s="580"/>
      <c r="AI313" s="578"/>
      <c r="AJ313" s="567"/>
      <c r="AK313" s="567"/>
      <c r="AL313" s="567"/>
      <c r="AM313" s="567"/>
      <c r="AN313" s="567"/>
      <c r="AO313" s="567"/>
      <c r="AP313" s="567"/>
      <c r="AQ313" s="567"/>
      <c r="AR313" s="567"/>
      <c r="AS313" s="567"/>
      <c r="AT313" s="567"/>
      <c r="AU313" s="567"/>
      <c r="AV313" s="567"/>
      <c r="AW313" s="567"/>
    </row>
    <row r="314" spans="30:49" ht="12.75">
      <c r="AD314" s="580"/>
      <c r="AE314" s="580"/>
      <c r="AF314" s="580"/>
      <c r="AG314" s="580"/>
      <c r="AH314" s="580"/>
      <c r="AI314" s="578"/>
      <c r="AJ314" s="567"/>
      <c r="AK314" s="567"/>
      <c r="AL314" s="567"/>
      <c r="AM314" s="567"/>
      <c r="AN314" s="567"/>
      <c r="AO314" s="567"/>
      <c r="AP314" s="567"/>
      <c r="AQ314" s="567"/>
      <c r="AR314" s="567"/>
      <c r="AS314" s="567"/>
      <c r="AT314" s="567"/>
      <c r="AU314" s="567"/>
      <c r="AV314" s="567"/>
      <c r="AW314" s="567"/>
    </row>
    <row r="315" spans="30:49" ht="12.75">
      <c r="AD315" s="580"/>
      <c r="AE315" s="580"/>
      <c r="AF315" s="580"/>
      <c r="AG315" s="580"/>
      <c r="AH315" s="580"/>
      <c r="AI315" s="578"/>
      <c r="AJ315" s="567"/>
      <c r="AK315" s="567"/>
      <c r="AL315" s="567"/>
      <c r="AM315" s="567"/>
      <c r="AN315" s="567"/>
      <c r="AO315" s="567"/>
      <c r="AP315" s="567"/>
      <c r="AQ315" s="567"/>
      <c r="AR315" s="567"/>
      <c r="AS315" s="567"/>
      <c r="AT315" s="567"/>
      <c r="AU315" s="567"/>
      <c r="AV315" s="567"/>
      <c r="AW315" s="567"/>
    </row>
    <row r="316" spans="30:49" ht="12.75">
      <c r="AD316" s="580"/>
      <c r="AE316" s="580"/>
      <c r="AF316" s="580"/>
      <c r="AG316" s="580"/>
      <c r="AH316" s="580"/>
      <c r="AI316" s="578"/>
      <c r="AJ316" s="567"/>
      <c r="AK316" s="567"/>
      <c r="AL316" s="567"/>
      <c r="AM316" s="567"/>
      <c r="AN316" s="567"/>
      <c r="AO316" s="567"/>
      <c r="AP316" s="567"/>
      <c r="AQ316" s="567"/>
      <c r="AR316" s="567"/>
      <c r="AS316" s="567"/>
      <c r="AT316" s="567"/>
      <c r="AU316" s="567"/>
      <c r="AV316" s="567"/>
      <c r="AW316" s="567"/>
    </row>
    <row r="317" spans="30:49" ht="12.75">
      <c r="AD317" s="580"/>
      <c r="AE317" s="580"/>
      <c r="AF317" s="580"/>
      <c r="AG317" s="580"/>
      <c r="AH317" s="580"/>
      <c r="AI317" s="578"/>
      <c r="AJ317" s="567"/>
      <c r="AK317" s="567"/>
      <c r="AL317" s="567"/>
      <c r="AM317" s="567"/>
      <c r="AN317" s="567"/>
      <c r="AO317" s="567"/>
      <c r="AP317" s="567"/>
      <c r="AQ317" s="567"/>
      <c r="AR317" s="567"/>
      <c r="AS317" s="567"/>
      <c r="AT317" s="567"/>
      <c r="AU317" s="567"/>
      <c r="AV317" s="567"/>
      <c r="AW317" s="567"/>
    </row>
    <row r="318" spans="30:49" ht="12.75">
      <c r="AD318" s="580"/>
      <c r="AE318" s="580"/>
      <c r="AF318" s="580"/>
      <c r="AG318" s="580"/>
      <c r="AH318" s="580"/>
      <c r="AI318" s="578"/>
      <c r="AJ318" s="567"/>
      <c r="AK318" s="567"/>
      <c r="AL318" s="567"/>
      <c r="AM318" s="567"/>
      <c r="AN318" s="567"/>
      <c r="AO318" s="567"/>
      <c r="AP318" s="567"/>
      <c r="AQ318" s="567"/>
      <c r="AR318" s="567"/>
      <c r="AS318" s="567"/>
      <c r="AT318" s="567"/>
      <c r="AU318" s="567"/>
      <c r="AV318" s="567"/>
      <c r="AW318" s="567"/>
    </row>
    <row r="319" spans="30:49" ht="12.75">
      <c r="AD319" s="580"/>
      <c r="AE319" s="580"/>
      <c r="AF319" s="580"/>
      <c r="AG319" s="580"/>
      <c r="AH319" s="580"/>
      <c r="AI319" s="578"/>
      <c r="AJ319" s="567"/>
      <c r="AK319" s="567"/>
      <c r="AL319" s="567"/>
      <c r="AM319" s="567"/>
      <c r="AN319" s="567"/>
      <c r="AO319" s="567"/>
      <c r="AP319" s="567"/>
      <c r="AQ319" s="567"/>
      <c r="AR319" s="567"/>
      <c r="AS319" s="567"/>
      <c r="AT319" s="567"/>
      <c r="AU319" s="567"/>
      <c r="AV319" s="567"/>
      <c r="AW319" s="567"/>
    </row>
    <row r="320" spans="30:49" ht="12.75">
      <c r="AD320" s="580"/>
      <c r="AE320" s="580"/>
      <c r="AF320" s="580"/>
      <c r="AG320" s="580"/>
      <c r="AH320" s="580"/>
      <c r="AI320" s="578"/>
      <c r="AJ320" s="567"/>
      <c r="AK320" s="567"/>
      <c r="AL320" s="567"/>
      <c r="AM320" s="567"/>
      <c r="AN320" s="567"/>
      <c r="AO320" s="567"/>
      <c r="AP320" s="567"/>
      <c r="AQ320" s="567"/>
      <c r="AR320" s="567"/>
      <c r="AS320" s="567"/>
      <c r="AT320" s="567"/>
      <c r="AU320" s="567"/>
      <c r="AV320" s="567"/>
      <c r="AW320" s="567"/>
    </row>
    <row r="321" spans="30:49" ht="12.75">
      <c r="AD321" s="580"/>
      <c r="AE321" s="580"/>
      <c r="AF321" s="580"/>
      <c r="AG321" s="580"/>
      <c r="AH321" s="580"/>
      <c r="AI321" s="578"/>
      <c r="AJ321" s="567"/>
      <c r="AK321" s="567"/>
      <c r="AL321" s="567"/>
      <c r="AM321" s="567"/>
      <c r="AN321" s="567"/>
      <c r="AO321" s="567"/>
      <c r="AP321" s="567"/>
      <c r="AQ321" s="567"/>
      <c r="AR321" s="567"/>
      <c r="AS321" s="567"/>
      <c r="AT321" s="567"/>
      <c r="AU321" s="567"/>
      <c r="AV321" s="567"/>
      <c r="AW321" s="567"/>
    </row>
    <row r="322" spans="30:49" ht="12.75">
      <c r="AD322" s="580"/>
      <c r="AE322" s="580"/>
      <c r="AF322" s="580"/>
      <c r="AG322" s="580"/>
      <c r="AH322" s="580"/>
      <c r="AI322" s="578"/>
      <c r="AJ322" s="567"/>
      <c r="AK322" s="567"/>
      <c r="AL322" s="567"/>
      <c r="AM322" s="567"/>
      <c r="AN322" s="567"/>
      <c r="AO322" s="567"/>
      <c r="AP322" s="567"/>
      <c r="AQ322" s="567"/>
      <c r="AR322" s="567"/>
      <c r="AS322" s="567"/>
      <c r="AT322" s="567"/>
      <c r="AU322" s="567"/>
      <c r="AV322" s="567"/>
      <c r="AW322" s="567"/>
    </row>
    <row r="323" spans="30:49" ht="12.75">
      <c r="AD323" s="580"/>
      <c r="AE323" s="580"/>
      <c r="AF323" s="580"/>
      <c r="AG323" s="580"/>
      <c r="AH323" s="580"/>
      <c r="AI323" s="578"/>
      <c r="AJ323" s="567"/>
      <c r="AK323" s="567"/>
      <c r="AL323" s="567"/>
      <c r="AM323" s="567"/>
      <c r="AN323" s="567"/>
      <c r="AO323" s="567"/>
      <c r="AP323" s="567"/>
      <c r="AQ323" s="567"/>
      <c r="AR323" s="567"/>
      <c r="AS323" s="567"/>
      <c r="AT323" s="567"/>
      <c r="AU323" s="567"/>
      <c r="AV323" s="567"/>
      <c r="AW323" s="567"/>
    </row>
    <row r="324" spans="30:49" ht="12.75">
      <c r="AD324" s="580"/>
      <c r="AE324" s="580"/>
      <c r="AF324" s="580"/>
      <c r="AG324" s="580"/>
      <c r="AH324" s="580"/>
      <c r="AI324" s="578"/>
      <c r="AJ324" s="567"/>
      <c r="AK324" s="567"/>
      <c r="AL324" s="567"/>
      <c r="AM324" s="567"/>
      <c r="AN324" s="567"/>
      <c r="AO324" s="567"/>
      <c r="AP324" s="567"/>
      <c r="AQ324" s="567"/>
      <c r="AR324" s="567"/>
      <c r="AS324" s="567"/>
      <c r="AT324" s="567"/>
      <c r="AU324" s="567"/>
      <c r="AV324" s="567"/>
      <c r="AW324" s="567"/>
    </row>
    <row r="325" spans="30:49" ht="12.75">
      <c r="AD325" s="580"/>
      <c r="AE325" s="580"/>
      <c r="AF325" s="580"/>
      <c r="AG325" s="580"/>
      <c r="AH325" s="580"/>
      <c r="AI325" s="578"/>
      <c r="AJ325" s="567"/>
      <c r="AK325" s="567"/>
      <c r="AL325" s="567"/>
      <c r="AM325" s="567"/>
      <c r="AN325" s="567"/>
      <c r="AO325" s="567"/>
      <c r="AP325" s="567"/>
      <c r="AQ325" s="567"/>
      <c r="AR325" s="567"/>
      <c r="AS325" s="567"/>
      <c r="AT325" s="567"/>
      <c r="AU325" s="567"/>
      <c r="AV325" s="567"/>
      <c r="AW325" s="567"/>
    </row>
    <row r="326" spans="30:49" ht="12.75">
      <c r="AD326" s="580"/>
      <c r="AE326" s="580"/>
      <c r="AF326" s="580"/>
      <c r="AG326" s="580"/>
      <c r="AH326" s="580"/>
      <c r="AI326" s="578"/>
      <c r="AJ326" s="567"/>
      <c r="AK326" s="567"/>
      <c r="AL326" s="567"/>
      <c r="AM326" s="567"/>
      <c r="AN326" s="567"/>
      <c r="AO326" s="567"/>
      <c r="AP326" s="567"/>
      <c r="AQ326" s="567"/>
      <c r="AR326" s="567"/>
      <c r="AS326" s="567"/>
      <c r="AT326" s="567"/>
      <c r="AU326" s="567"/>
      <c r="AV326" s="567"/>
      <c r="AW326" s="567"/>
    </row>
    <row r="327" spans="30:49" ht="12.75">
      <c r="AD327" s="580"/>
      <c r="AE327" s="580"/>
      <c r="AF327" s="580"/>
      <c r="AG327" s="580"/>
      <c r="AH327" s="580"/>
      <c r="AI327" s="578"/>
      <c r="AJ327" s="567"/>
      <c r="AK327" s="567"/>
      <c r="AL327" s="567"/>
      <c r="AM327" s="567"/>
      <c r="AN327" s="567"/>
      <c r="AO327" s="567"/>
      <c r="AP327" s="567"/>
      <c r="AQ327" s="567"/>
      <c r="AR327" s="567"/>
      <c r="AS327" s="567"/>
      <c r="AT327" s="567"/>
      <c r="AU327" s="567"/>
      <c r="AV327" s="567"/>
      <c r="AW327" s="567"/>
    </row>
    <row r="328" spans="30:49" ht="12.75">
      <c r="AD328" s="580"/>
      <c r="AE328" s="580"/>
      <c r="AF328" s="580"/>
      <c r="AG328" s="580"/>
      <c r="AH328" s="580"/>
      <c r="AI328" s="578"/>
      <c r="AJ328" s="567"/>
      <c r="AK328" s="567"/>
      <c r="AL328" s="567"/>
      <c r="AM328" s="567"/>
      <c r="AN328" s="567"/>
      <c r="AO328" s="567"/>
      <c r="AP328" s="567"/>
      <c r="AQ328" s="567"/>
      <c r="AR328" s="567"/>
      <c r="AS328" s="567"/>
      <c r="AT328" s="567"/>
      <c r="AU328" s="567"/>
      <c r="AV328" s="567"/>
      <c r="AW328" s="567"/>
    </row>
    <row r="329" spans="30:49" ht="12.75">
      <c r="AD329" s="580"/>
      <c r="AE329" s="580"/>
      <c r="AF329" s="580"/>
      <c r="AG329" s="580"/>
      <c r="AH329" s="580"/>
      <c r="AI329" s="578"/>
      <c r="AJ329" s="567"/>
      <c r="AK329" s="567"/>
      <c r="AL329" s="567"/>
      <c r="AM329" s="567"/>
      <c r="AN329" s="567"/>
      <c r="AO329" s="567"/>
      <c r="AP329" s="567"/>
      <c r="AQ329" s="567"/>
      <c r="AR329" s="567"/>
      <c r="AS329" s="567"/>
      <c r="AT329" s="567"/>
      <c r="AU329" s="567"/>
      <c r="AV329" s="567"/>
      <c r="AW329" s="567"/>
    </row>
    <row r="330" spans="30:49" ht="12.75">
      <c r="AD330" s="580"/>
      <c r="AE330" s="580"/>
      <c r="AF330" s="580"/>
      <c r="AG330" s="580"/>
      <c r="AH330" s="580"/>
      <c r="AI330" s="578"/>
      <c r="AJ330" s="567"/>
      <c r="AK330" s="567"/>
      <c r="AL330" s="567"/>
      <c r="AM330" s="567"/>
      <c r="AN330" s="567"/>
      <c r="AO330" s="567"/>
      <c r="AP330" s="567"/>
      <c r="AQ330" s="567"/>
      <c r="AR330" s="567"/>
      <c r="AS330" s="567"/>
      <c r="AT330" s="567"/>
      <c r="AU330" s="567"/>
      <c r="AV330" s="567"/>
      <c r="AW330" s="567"/>
    </row>
    <row r="331" spans="30:49" ht="12.75">
      <c r="AD331" s="580"/>
      <c r="AE331" s="580"/>
      <c r="AF331" s="580"/>
      <c r="AG331" s="580"/>
      <c r="AH331" s="580"/>
      <c r="AI331" s="578"/>
      <c r="AJ331" s="567"/>
      <c r="AK331" s="567"/>
      <c r="AL331" s="567"/>
      <c r="AM331" s="567"/>
      <c r="AN331" s="567"/>
      <c r="AO331" s="567"/>
      <c r="AP331" s="567"/>
      <c r="AQ331" s="567"/>
      <c r="AR331" s="567"/>
      <c r="AS331" s="567"/>
      <c r="AT331" s="567"/>
      <c r="AU331" s="567"/>
      <c r="AV331" s="567"/>
      <c r="AW331" s="567"/>
    </row>
    <row r="332" spans="30:49" ht="12.75">
      <c r="AD332" s="580"/>
      <c r="AE332" s="580"/>
      <c r="AF332" s="580"/>
      <c r="AG332" s="580"/>
      <c r="AH332" s="580"/>
      <c r="AI332" s="578"/>
      <c r="AJ332" s="567"/>
      <c r="AK332" s="567"/>
      <c r="AL332" s="567"/>
      <c r="AM332" s="567"/>
      <c r="AN332" s="567"/>
      <c r="AO332" s="567"/>
      <c r="AP332" s="567"/>
      <c r="AQ332" s="567"/>
      <c r="AR332" s="567"/>
      <c r="AS332" s="567"/>
      <c r="AT332" s="567"/>
      <c r="AU332" s="567"/>
      <c r="AV332" s="567"/>
      <c r="AW332" s="567"/>
    </row>
    <row r="333" spans="30:49" ht="12.75">
      <c r="AD333" s="580"/>
      <c r="AE333" s="580"/>
      <c r="AF333" s="580"/>
      <c r="AG333" s="580"/>
      <c r="AH333" s="580"/>
      <c r="AI333" s="578"/>
      <c r="AJ333" s="567"/>
      <c r="AK333" s="567"/>
      <c r="AL333" s="567"/>
      <c r="AM333" s="567"/>
      <c r="AN333" s="567"/>
      <c r="AO333" s="567"/>
      <c r="AP333" s="567"/>
      <c r="AQ333" s="567"/>
      <c r="AR333" s="567"/>
      <c r="AS333" s="567"/>
      <c r="AT333" s="567"/>
      <c r="AU333" s="567"/>
      <c r="AV333" s="567"/>
      <c r="AW333" s="567"/>
    </row>
    <row r="334" spans="30:49" ht="12.75">
      <c r="AD334" s="580"/>
      <c r="AE334" s="580"/>
      <c r="AF334" s="580"/>
      <c r="AG334" s="580"/>
      <c r="AH334" s="580"/>
      <c r="AI334" s="578"/>
      <c r="AJ334" s="567"/>
      <c r="AK334" s="567"/>
      <c r="AL334" s="567"/>
      <c r="AM334" s="567"/>
      <c r="AN334" s="567"/>
      <c r="AO334" s="567"/>
      <c r="AP334" s="567"/>
      <c r="AQ334" s="567"/>
      <c r="AR334" s="567"/>
      <c r="AS334" s="567"/>
      <c r="AT334" s="567"/>
      <c r="AU334" s="567"/>
      <c r="AV334" s="567"/>
      <c r="AW334" s="567"/>
    </row>
    <row r="335" spans="30:49" ht="12.75">
      <c r="AD335" s="580"/>
      <c r="AE335" s="580"/>
      <c r="AF335" s="580"/>
      <c r="AG335" s="580"/>
      <c r="AH335" s="580"/>
      <c r="AI335" s="578"/>
      <c r="AJ335" s="567"/>
      <c r="AK335" s="567"/>
      <c r="AL335" s="567"/>
      <c r="AM335" s="567"/>
      <c r="AN335" s="567"/>
      <c r="AO335" s="567"/>
      <c r="AP335" s="567"/>
      <c r="AQ335" s="567"/>
      <c r="AR335" s="567"/>
      <c r="AS335" s="567"/>
      <c r="AT335" s="567"/>
      <c r="AU335" s="567"/>
      <c r="AV335" s="567"/>
      <c r="AW335" s="567"/>
    </row>
    <row r="336" spans="30:49" ht="12.75">
      <c r="AD336" s="580"/>
      <c r="AE336" s="580"/>
      <c r="AF336" s="580"/>
      <c r="AG336" s="580"/>
      <c r="AH336" s="580"/>
      <c r="AI336" s="578"/>
      <c r="AJ336" s="567"/>
      <c r="AK336" s="567"/>
      <c r="AL336" s="567"/>
      <c r="AM336" s="567"/>
      <c r="AN336" s="567"/>
      <c r="AO336" s="567"/>
      <c r="AP336" s="567"/>
      <c r="AQ336" s="567"/>
      <c r="AR336" s="567"/>
      <c r="AS336" s="567"/>
      <c r="AT336" s="567"/>
      <c r="AU336" s="567"/>
      <c r="AV336" s="567"/>
      <c r="AW336" s="567"/>
    </row>
    <row r="337" spans="30:49" ht="12.75">
      <c r="AD337" s="580"/>
      <c r="AE337" s="580"/>
      <c r="AF337" s="580"/>
      <c r="AG337" s="580"/>
      <c r="AH337" s="580"/>
      <c r="AI337" s="578"/>
      <c r="AJ337" s="567"/>
      <c r="AK337" s="567"/>
      <c r="AL337" s="567"/>
      <c r="AM337" s="567"/>
      <c r="AN337" s="567"/>
      <c r="AO337" s="567"/>
      <c r="AP337" s="567"/>
      <c r="AQ337" s="567"/>
      <c r="AR337" s="567"/>
      <c r="AS337" s="567"/>
      <c r="AT337" s="567"/>
      <c r="AU337" s="567"/>
      <c r="AV337" s="567"/>
      <c r="AW337" s="567"/>
    </row>
    <row r="338" spans="30:49" ht="12.75">
      <c r="AD338" s="580"/>
      <c r="AE338" s="580"/>
      <c r="AF338" s="580"/>
      <c r="AG338" s="580"/>
      <c r="AH338" s="580"/>
      <c r="AI338" s="578"/>
      <c r="AJ338" s="567"/>
      <c r="AK338" s="567"/>
      <c r="AL338" s="567"/>
      <c r="AM338" s="567"/>
      <c r="AN338" s="567"/>
      <c r="AO338" s="567"/>
      <c r="AP338" s="567"/>
      <c r="AQ338" s="567"/>
      <c r="AR338" s="567"/>
      <c r="AS338" s="567"/>
      <c r="AT338" s="567"/>
      <c r="AU338" s="567"/>
      <c r="AV338" s="567"/>
      <c r="AW338" s="567"/>
    </row>
    <row r="339" spans="30:49" ht="12.75">
      <c r="AD339" s="580"/>
      <c r="AE339" s="580"/>
      <c r="AF339" s="580"/>
      <c r="AG339" s="580"/>
      <c r="AH339" s="580"/>
      <c r="AI339" s="578"/>
      <c r="AJ339" s="567"/>
      <c r="AK339" s="567"/>
      <c r="AL339" s="567"/>
      <c r="AM339" s="567"/>
      <c r="AN339" s="567"/>
      <c r="AO339" s="567"/>
      <c r="AP339" s="567"/>
      <c r="AQ339" s="567"/>
      <c r="AR339" s="567"/>
      <c r="AS339" s="567"/>
      <c r="AT339" s="567"/>
      <c r="AU339" s="567"/>
      <c r="AV339" s="567"/>
      <c r="AW339" s="567"/>
    </row>
    <row r="340" spans="30:49" ht="12.75">
      <c r="AD340" s="580"/>
      <c r="AE340" s="580"/>
      <c r="AF340" s="580"/>
      <c r="AG340" s="580"/>
      <c r="AH340" s="580"/>
      <c r="AI340" s="578"/>
      <c r="AJ340" s="567"/>
      <c r="AK340" s="567"/>
      <c r="AL340" s="567"/>
      <c r="AM340" s="567"/>
      <c r="AN340" s="567"/>
      <c r="AO340" s="567"/>
      <c r="AP340" s="567"/>
      <c r="AQ340" s="567"/>
      <c r="AR340" s="567"/>
      <c r="AS340" s="567"/>
      <c r="AT340" s="567"/>
      <c r="AU340" s="567"/>
      <c r="AV340" s="567"/>
      <c r="AW340" s="567"/>
    </row>
    <row r="341" spans="30:49" ht="12.75">
      <c r="AD341" s="580"/>
      <c r="AE341" s="580"/>
      <c r="AF341" s="580"/>
      <c r="AG341" s="580"/>
      <c r="AH341" s="580"/>
      <c r="AI341" s="578"/>
      <c r="AJ341" s="567"/>
      <c r="AK341" s="567"/>
      <c r="AL341" s="567"/>
      <c r="AM341" s="567"/>
      <c r="AN341" s="567"/>
      <c r="AO341" s="567"/>
      <c r="AP341" s="567"/>
      <c r="AQ341" s="567"/>
      <c r="AR341" s="567"/>
      <c r="AS341" s="567"/>
      <c r="AT341" s="567"/>
      <c r="AU341" s="567"/>
      <c r="AV341" s="567"/>
      <c r="AW341" s="567"/>
    </row>
    <row r="342" spans="30:49" ht="12.75">
      <c r="AD342" s="580"/>
      <c r="AE342" s="580"/>
      <c r="AF342" s="580"/>
      <c r="AG342" s="580"/>
      <c r="AH342" s="580"/>
      <c r="AI342" s="578"/>
      <c r="AJ342" s="567"/>
      <c r="AK342" s="567"/>
      <c r="AL342" s="567"/>
      <c r="AM342" s="567"/>
      <c r="AN342" s="567"/>
      <c r="AO342" s="567"/>
      <c r="AP342" s="567"/>
      <c r="AQ342" s="567"/>
      <c r="AR342" s="567"/>
      <c r="AS342" s="567"/>
      <c r="AT342" s="567"/>
      <c r="AU342" s="567"/>
      <c r="AV342" s="567"/>
      <c r="AW342" s="567"/>
    </row>
    <row r="343" spans="30:49" ht="12.75">
      <c r="AD343" s="580"/>
      <c r="AE343" s="580"/>
      <c r="AF343" s="580"/>
      <c r="AG343" s="580"/>
      <c r="AH343" s="580"/>
      <c r="AI343" s="578"/>
      <c r="AJ343" s="567"/>
      <c r="AK343" s="567"/>
      <c r="AL343" s="567"/>
      <c r="AM343" s="567"/>
      <c r="AN343" s="567"/>
      <c r="AO343" s="567"/>
      <c r="AP343" s="567"/>
      <c r="AQ343" s="567"/>
      <c r="AR343" s="567"/>
      <c r="AS343" s="567"/>
      <c r="AT343" s="567"/>
      <c r="AU343" s="567"/>
      <c r="AV343" s="567"/>
      <c r="AW343" s="567"/>
    </row>
    <row r="344" spans="30:49" ht="12.75">
      <c r="AD344" s="580"/>
      <c r="AE344" s="580"/>
      <c r="AF344" s="580"/>
      <c r="AG344" s="580"/>
      <c r="AH344" s="580"/>
      <c r="AI344" s="578"/>
      <c r="AJ344" s="567"/>
      <c r="AK344" s="567"/>
      <c r="AL344" s="567"/>
      <c r="AM344" s="567"/>
      <c r="AN344" s="567"/>
      <c r="AO344" s="567"/>
      <c r="AP344" s="567"/>
      <c r="AQ344" s="567"/>
      <c r="AR344" s="567"/>
      <c r="AS344" s="567"/>
      <c r="AT344" s="567"/>
      <c r="AU344" s="567"/>
      <c r="AV344" s="567"/>
      <c r="AW344" s="567"/>
    </row>
    <row r="345" spans="30:49" ht="12.75">
      <c r="AD345" s="580"/>
      <c r="AE345" s="580"/>
      <c r="AF345" s="580"/>
      <c r="AG345" s="580"/>
      <c r="AH345" s="580"/>
      <c r="AI345" s="578"/>
      <c r="AJ345" s="567"/>
      <c r="AK345" s="567"/>
      <c r="AL345" s="567"/>
      <c r="AM345" s="567"/>
      <c r="AN345" s="567"/>
      <c r="AO345" s="567"/>
      <c r="AP345" s="567"/>
      <c r="AQ345" s="567"/>
      <c r="AR345" s="567"/>
      <c r="AS345" s="567"/>
      <c r="AT345" s="567"/>
      <c r="AU345" s="567"/>
      <c r="AV345" s="567"/>
      <c r="AW345" s="567"/>
    </row>
    <row r="346" spans="30:49" ht="12.75">
      <c r="AD346" s="580"/>
      <c r="AE346" s="580"/>
      <c r="AF346" s="580"/>
      <c r="AG346" s="580"/>
      <c r="AH346" s="580"/>
      <c r="AI346" s="578"/>
      <c r="AJ346" s="567"/>
      <c r="AK346" s="567"/>
      <c r="AL346" s="567"/>
      <c r="AM346" s="567"/>
      <c r="AN346" s="567"/>
      <c r="AO346" s="567"/>
      <c r="AP346" s="567"/>
      <c r="AQ346" s="567"/>
      <c r="AR346" s="567"/>
      <c r="AS346" s="567"/>
      <c r="AT346" s="567"/>
      <c r="AU346" s="567"/>
      <c r="AV346" s="567"/>
      <c r="AW346" s="567"/>
    </row>
    <row r="347" spans="30:49" ht="12.75">
      <c r="AD347" s="580"/>
      <c r="AE347" s="580"/>
      <c r="AF347" s="580"/>
      <c r="AG347" s="580"/>
      <c r="AH347" s="580"/>
      <c r="AI347" s="578"/>
      <c r="AJ347" s="567"/>
      <c r="AK347" s="567"/>
      <c r="AL347" s="567"/>
      <c r="AM347" s="567"/>
      <c r="AN347" s="567"/>
      <c r="AO347" s="567"/>
      <c r="AP347" s="567"/>
      <c r="AQ347" s="567"/>
      <c r="AR347" s="567"/>
      <c r="AS347" s="567"/>
      <c r="AT347" s="567"/>
      <c r="AU347" s="567"/>
      <c r="AV347" s="567"/>
      <c r="AW347" s="567"/>
    </row>
    <row r="348" spans="30:49" ht="12.75">
      <c r="AD348" s="580"/>
      <c r="AE348" s="580"/>
      <c r="AF348" s="580"/>
      <c r="AG348" s="580"/>
      <c r="AH348" s="580"/>
      <c r="AI348" s="578"/>
      <c r="AJ348" s="567"/>
      <c r="AK348" s="567"/>
      <c r="AL348" s="567"/>
      <c r="AM348" s="567"/>
      <c r="AN348" s="567"/>
      <c r="AO348" s="567"/>
      <c r="AP348" s="567"/>
      <c r="AQ348" s="567"/>
      <c r="AR348" s="567"/>
      <c r="AS348" s="567"/>
      <c r="AT348" s="567"/>
      <c r="AU348" s="567"/>
      <c r="AV348" s="567"/>
      <c r="AW348" s="567"/>
    </row>
    <row r="349" spans="30:49" ht="12.75">
      <c r="AD349" s="580"/>
      <c r="AE349" s="580"/>
      <c r="AF349" s="580"/>
      <c r="AG349" s="580"/>
      <c r="AH349" s="580"/>
      <c r="AI349" s="578"/>
      <c r="AJ349" s="567"/>
      <c r="AK349" s="567"/>
      <c r="AL349" s="567"/>
      <c r="AM349" s="567"/>
      <c r="AN349" s="567"/>
      <c r="AO349" s="567"/>
      <c r="AP349" s="567"/>
      <c r="AQ349" s="567"/>
      <c r="AR349" s="567"/>
      <c r="AS349" s="567"/>
      <c r="AT349" s="567"/>
      <c r="AU349" s="567"/>
      <c r="AV349" s="567"/>
      <c r="AW349" s="567"/>
    </row>
    <row r="350" spans="30:49" ht="12.75">
      <c r="AD350" s="580"/>
      <c r="AE350" s="580"/>
      <c r="AF350" s="580"/>
      <c r="AG350" s="580"/>
      <c r="AH350" s="580"/>
      <c r="AI350" s="578"/>
      <c r="AJ350" s="567"/>
      <c r="AK350" s="567"/>
      <c r="AL350" s="567"/>
      <c r="AM350" s="567"/>
      <c r="AN350" s="567"/>
      <c r="AO350" s="567"/>
      <c r="AP350" s="567"/>
      <c r="AQ350" s="567"/>
      <c r="AR350" s="567"/>
      <c r="AS350" s="567"/>
      <c r="AT350" s="567"/>
      <c r="AU350" s="567"/>
      <c r="AV350" s="567"/>
      <c r="AW350" s="567"/>
    </row>
    <row r="351" spans="30:49" ht="12.75">
      <c r="AD351" s="580"/>
      <c r="AE351" s="580"/>
      <c r="AF351" s="580"/>
      <c r="AG351" s="580"/>
      <c r="AH351" s="580"/>
      <c r="AI351" s="578"/>
      <c r="AJ351" s="567"/>
      <c r="AK351" s="567"/>
      <c r="AL351" s="567"/>
      <c r="AM351" s="567"/>
      <c r="AN351" s="567"/>
      <c r="AO351" s="567"/>
      <c r="AP351" s="567"/>
      <c r="AQ351" s="567"/>
      <c r="AR351" s="567"/>
      <c r="AS351" s="567"/>
      <c r="AT351" s="567"/>
      <c r="AU351" s="567"/>
      <c r="AV351" s="567"/>
      <c r="AW351" s="567"/>
    </row>
    <row r="352" spans="30:49" ht="12.75">
      <c r="AD352" s="580"/>
      <c r="AE352" s="580"/>
      <c r="AF352" s="580"/>
      <c r="AG352" s="580"/>
      <c r="AH352" s="580"/>
      <c r="AI352" s="578"/>
      <c r="AJ352" s="567"/>
      <c r="AK352" s="567"/>
      <c r="AL352" s="567"/>
      <c r="AM352" s="567"/>
      <c r="AN352" s="567"/>
      <c r="AO352" s="567"/>
      <c r="AP352" s="567"/>
      <c r="AQ352" s="567"/>
      <c r="AR352" s="567"/>
      <c r="AS352" s="567"/>
      <c r="AT352" s="567"/>
      <c r="AU352" s="567"/>
      <c r="AV352" s="567"/>
      <c r="AW352" s="567"/>
    </row>
    <row r="353" spans="30:49" ht="12.75">
      <c r="AD353" s="580"/>
      <c r="AE353" s="580"/>
      <c r="AF353" s="580"/>
      <c r="AG353" s="580"/>
      <c r="AH353" s="580"/>
      <c r="AI353" s="578"/>
      <c r="AJ353" s="567"/>
      <c r="AK353" s="567"/>
      <c r="AL353" s="567"/>
      <c r="AM353" s="567"/>
      <c r="AN353" s="567"/>
      <c r="AO353" s="567"/>
      <c r="AP353" s="567"/>
      <c r="AQ353" s="567"/>
      <c r="AR353" s="567"/>
      <c r="AS353" s="567"/>
      <c r="AT353" s="567"/>
      <c r="AU353" s="567"/>
      <c r="AV353" s="567"/>
      <c r="AW353" s="567"/>
    </row>
    <row r="354" spans="30:49" ht="12.75">
      <c r="AD354" s="580"/>
      <c r="AE354" s="580"/>
      <c r="AF354" s="580"/>
      <c r="AG354" s="580"/>
      <c r="AH354" s="580"/>
      <c r="AI354" s="578"/>
      <c r="AJ354" s="567"/>
      <c r="AK354" s="567"/>
      <c r="AL354" s="567"/>
      <c r="AM354" s="567"/>
      <c r="AN354" s="567"/>
      <c r="AO354" s="567"/>
      <c r="AP354" s="567"/>
      <c r="AQ354" s="567"/>
      <c r="AR354" s="567"/>
      <c r="AS354" s="567"/>
      <c r="AT354" s="567"/>
      <c r="AU354" s="567"/>
      <c r="AV354" s="567"/>
      <c r="AW354" s="567"/>
    </row>
    <row r="355" spans="30:49" ht="12.75">
      <c r="AD355" s="580"/>
      <c r="AE355" s="580"/>
      <c r="AF355" s="580"/>
      <c r="AG355" s="580"/>
      <c r="AH355" s="580"/>
      <c r="AI355" s="578"/>
      <c r="AJ355" s="567"/>
      <c r="AK355" s="567"/>
      <c r="AL355" s="567"/>
      <c r="AM355" s="567"/>
      <c r="AN355" s="567"/>
      <c r="AO355" s="567"/>
      <c r="AP355" s="567"/>
      <c r="AQ355" s="567"/>
      <c r="AR355" s="567"/>
      <c r="AS355" s="567"/>
      <c r="AT355" s="567"/>
      <c r="AU355" s="567"/>
      <c r="AV355" s="567"/>
      <c r="AW355" s="567"/>
    </row>
    <row r="356" spans="30:49" ht="12.75">
      <c r="AD356" s="580"/>
      <c r="AE356" s="580"/>
      <c r="AF356" s="580"/>
      <c r="AG356" s="580"/>
      <c r="AH356" s="580"/>
      <c r="AI356" s="578"/>
      <c r="AJ356" s="567"/>
      <c r="AK356" s="567"/>
      <c r="AL356" s="567"/>
      <c r="AM356" s="567"/>
      <c r="AN356" s="567"/>
      <c r="AO356" s="567"/>
      <c r="AP356" s="567"/>
      <c r="AQ356" s="567"/>
      <c r="AR356" s="567"/>
      <c r="AS356" s="567"/>
      <c r="AT356" s="567"/>
      <c r="AU356" s="567"/>
      <c r="AV356" s="567"/>
      <c r="AW356" s="567"/>
    </row>
    <row r="357" spans="30:49" ht="12.75">
      <c r="AD357" s="580"/>
      <c r="AE357" s="580"/>
      <c r="AF357" s="580"/>
      <c r="AG357" s="580"/>
      <c r="AH357" s="580"/>
      <c r="AI357" s="578"/>
      <c r="AJ357" s="567"/>
      <c r="AK357" s="567"/>
      <c r="AL357" s="567"/>
      <c r="AM357" s="567"/>
      <c r="AN357" s="567"/>
      <c r="AO357" s="567"/>
      <c r="AP357" s="567"/>
      <c r="AQ357" s="567"/>
      <c r="AR357" s="567"/>
      <c r="AS357" s="567"/>
      <c r="AT357" s="567"/>
      <c r="AU357" s="567"/>
      <c r="AV357" s="567"/>
      <c r="AW357" s="567"/>
    </row>
    <row r="358" spans="30:49" ht="12.75">
      <c r="AD358" s="580"/>
      <c r="AE358" s="580"/>
      <c r="AF358" s="580"/>
      <c r="AG358" s="580"/>
      <c r="AH358" s="580"/>
      <c r="AI358" s="578"/>
      <c r="AJ358" s="567"/>
      <c r="AK358" s="567"/>
      <c r="AL358" s="567"/>
      <c r="AM358" s="567"/>
      <c r="AN358" s="567"/>
      <c r="AO358" s="567"/>
      <c r="AP358" s="567"/>
      <c r="AQ358" s="567"/>
      <c r="AR358" s="567"/>
      <c r="AS358" s="567"/>
      <c r="AT358" s="567"/>
      <c r="AU358" s="567"/>
      <c r="AV358" s="567"/>
      <c r="AW358" s="567"/>
    </row>
    <row r="359" spans="30:49" ht="12.75">
      <c r="AD359" s="580"/>
      <c r="AE359" s="580"/>
      <c r="AF359" s="580"/>
      <c r="AG359" s="580"/>
      <c r="AH359" s="580"/>
      <c r="AI359" s="578"/>
      <c r="AJ359" s="567"/>
      <c r="AK359" s="567"/>
      <c r="AL359" s="567"/>
      <c r="AM359" s="567"/>
      <c r="AN359" s="567"/>
      <c r="AO359" s="567"/>
      <c r="AP359" s="567"/>
      <c r="AQ359" s="567"/>
      <c r="AR359" s="567"/>
      <c r="AS359" s="567"/>
      <c r="AT359" s="567"/>
      <c r="AU359" s="567"/>
      <c r="AV359" s="567"/>
      <c r="AW359" s="567"/>
    </row>
    <row r="360" spans="30:49" ht="12.75">
      <c r="AD360" s="580"/>
      <c r="AE360" s="580"/>
      <c r="AF360" s="580"/>
      <c r="AG360" s="580"/>
      <c r="AH360" s="580"/>
      <c r="AI360" s="578"/>
      <c r="AJ360" s="567"/>
      <c r="AK360" s="567"/>
      <c r="AL360" s="567"/>
      <c r="AM360" s="567"/>
      <c r="AN360" s="567"/>
      <c r="AO360" s="567"/>
      <c r="AP360" s="567"/>
      <c r="AQ360" s="567"/>
      <c r="AR360" s="567"/>
      <c r="AS360" s="567"/>
      <c r="AT360" s="567"/>
      <c r="AU360" s="567"/>
      <c r="AV360" s="567"/>
      <c r="AW360" s="567"/>
    </row>
    <row r="361" spans="30:49" ht="12.75">
      <c r="AD361" s="580"/>
      <c r="AE361" s="580"/>
      <c r="AF361" s="580"/>
      <c r="AG361" s="580"/>
      <c r="AH361" s="580"/>
      <c r="AI361" s="578"/>
      <c r="AJ361" s="567"/>
      <c r="AK361" s="567"/>
      <c r="AL361" s="567"/>
      <c r="AM361" s="567"/>
      <c r="AN361" s="567"/>
      <c r="AO361" s="567"/>
      <c r="AP361" s="567"/>
      <c r="AQ361" s="567"/>
      <c r="AR361" s="567"/>
      <c r="AS361" s="567"/>
      <c r="AT361" s="567"/>
      <c r="AU361" s="567"/>
      <c r="AV361" s="567"/>
      <c r="AW361" s="567"/>
    </row>
    <row r="362" spans="30:49" ht="12.75">
      <c r="AD362" s="580"/>
      <c r="AE362" s="580"/>
      <c r="AF362" s="580"/>
      <c r="AG362" s="580"/>
      <c r="AH362" s="580"/>
      <c r="AI362" s="578"/>
      <c r="AJ362" s="567"/>
      <c r="AK362" s="567"/>
      <c r="AL362" s="567"/>
      <c r="AM362" s="567"/>
      <c r="AN362" s="567"/>
      <c r="AO362" s="567"/>
      <c r="AP362" s="567"/>
      <c r="AQ362" s="567"/>
      <c r="AR362" s="567"/>
      <c r="AS362" s="567"/>
      <c r="AT362" s="567"/>
      <c r="AU362" s="567"/>
      <c r="AV362" s="567"/>
      <c r="AW362" s="567"/>
    </row>
    <row r="363" spans="30:49" ht="12.75">
      <c r="AD363" s="580"/>
      <c r="AE363" s="580"/>
      <c r="AF363" s="580"/>
      <c r="AG363" s="580"/>
      <c r="AH363" s="580"/>
      <c r="AI363" s="578"/>
      <c r="AJ363" s="567"/>
      <c r="AK363" s="567"/>
      <c r="AL363" s="567"/>
      <c r="AM363" s="567"/>
      <c r="AN363" s="567"/>
      <c r="AO363" s="567"/>
      <c r="AP363" s="567"/>
      <c r="AQ363" s="567"/>
      <c r="AR363" s="567"/>
      <c r="AS363" s="567"/>
      <c r="AT363" s="567"/>
      <c r="AU363" s="567"/>
      <c r="AV363" s="567"/>
      <c r="AW363" s="567"/>
    </row>
    <row r="364" spans="30:49" ht="12.75">
      <c r="AD364" s="580"/>
      <c r="AE364" s="580"/>
      <c r="AF364" s="580"/>
      <c r="AG364" s="580"/>
      <c r="AH364" s="580"/>
      <c r="AI364" s="578"/>
      <c r="AJ364" s="567"/>
      <c r="AK364" s="567"/>
      <c r="AL364" s="567"/>
      <c r="AM364" s="567"/>
      <c r="AN364" s="567"/>
      <c r="AO364" s="567"/>
      <c r="AP364" s="567"/>
      <c r="AQ364" s="567"/>
      <c r="AR364" s="567"/>
      <c r="AS364" s="567"/>
      <c r="AT364" s="567"/>
      <c r="AU364" s="567"/>
      <c r="AV364" s="567"/>
      <c r="AW364" s="567"/>
    </row>
    <row r="365" spans="30:49" ht="12.75">
      <c r="AD365" s="580"/>
      <c r="AE365" s="580"/>
      <c r="AF365" s="580"/>
      <c r="AG365" s="580"/>
      <c r="AH365" s="580"/>
      <c r="AI365" s="578"/>
      <c r="AJ365" s="567"/>
      <c r="AK365" s="567"/>
      <c r="AL365" s="567"/>
      <c r="AM365" s="567"/>
      <c r="AN365" s="567"/>
      <c r="AO365" s="567"/>
      <c r="AP365" s="567"/>
      <c r="AQ365" s="567"/>
      <c r="AR365" s="567"/>
      <c r="AS365" s="567"/>
      <c r="AT365" s="567"/>
      <c r="AU365" s="567"/>
      <c r="AV365" s="567"/>
      <c r="AW365" s="567"/>
    </row>
    <row r="366" spans="30:49" ht="12.75">
      <c r="AD366" s="580"/>
      <c r="AE366" s="580"/>
      <c r="AF366" s="580"/>
      <c r="AG366" s="580"/>
      <c r="AH366" s="580"/>
      <c r="AI366" s="578"/>
      <c r="AJ366" s="567"/>
      <c r="AK366" s="567"/>
      <c r="AL366" s="567"/>
      <c r="AM366" s="567"/>
      <c r="AN366" s="567"/>
      <c r="AO366" s="567"/>
      <c r="AP366" s="567"/>
      <c r="AQ366" s="567"/>
      <c r="AR366" s="567"/>
      <c r="AS366" s="567"/>
      <c r="AT366" s="567"/>
      <c r="AU366" s="567"/>
      <c r="AV366" s="567"/>
      <c r="AW366" s="567"/>
    </row>
    <row r="367" spans="30:49" ht="12.75">
      <c r="AD367" s="580"/>
      <c r="AE367" s="580"/>
      <c r="AF367" s="580"/>
      <c r="AG367" s="580"/>
      <c r="AH367" s="580"/>
      <c r="AI367" s="578"/>
      <c r="AJ367" s="567"/>
      <c r="AK367" s="567"/>
      <c r="AL367" s="567"/>
      <c r="AM367" s="567"/>
      <c r="AN367" s="567"/>
      <c r="AO367" s="567"/>
      <c r="AP367" s="567"/>
      <c r="AQ367" s="567"/>
      <c r="AR367" s="567"/>
      <c r="AS367" s="567"/>
      <c r="AT367" s="567"/>
      <c r="AU367" s="567"/>
      <c r="AV367" s="567"/>
      <c r="AW367" s="567"/>
    </row>
    <row r="368" spans="30:49" ht="12.75">
      <c r="AD368" s="580"/>
      <c r="AE368" s="580"/>
      <c r="AF368" s="580"/>
      <c r="AG368" s="580"/>
      <c r="AH368" s="580"/>
      <c r="AI368" s="578"/>
      <c r="AJ368" s="567"/>
      <c r="AK368" s="567"/>
      <c r="AL368" s="567"/>
      <c r="AM368" s="567"/>
      <c r="AN368" s="567"/>
      <c r="AO368" s="567"/>
      <c r="AP368" s="567"/>
      <c r="AQ368" s="567"/>
      <c r="AR368" s="567"/>
      <c r="AS368" s="567"/>
      <c r="AT368" s="567"/>
      <c r="AU368" s="567"/>
      <c r="AV368" s="567"/>
      <c r="AW368" s="567"/>
    </row>
    <row r="369" spans="30:49" ht="12.75">
      <c r="AD369" s="580"/>
      <c r="AE369" s="580"/>
      <c r="AF369" s="580"/>
      <c r="AG369" s="580"/>
      <c r="AH369" s="580"/>
      <c r="AI369" s="578"/>
      <c r="AJ369" s="567"/>
      <c r="AK369" s="567"/>
      <c r="AL369" s="567"/>
      <c r="AM369" s="567"/>
      <c r="AN369" s="567"/>
      <c r="AO369" s="567"/>
      <c r="AP369" s="567"/>
      <c r="AQ369" s="567"/>
      <c r="AR369" s="567"/>
      <c r="AS369" s="567"/>
      <c r="AT369" s="567"/>
      <c r="AU369" s="567"/>
      <c r="AV369" s="567"/>
      <c r="AW369" s="567"/>
    </row>
    <row r="370" spans="30:49" ht="12.75">
      <c r="AD370" s="580"/>
      <c r="AE370" s="580"/>
      <c r="AF370" s="580"/>
      <c r="AG370" s="580"/>
      <c r="AH370" s="580"/>
      <c r="AI370" s="578"/>
      <c r="AJ370" s="567"/>
      <c r="AK370" s="567"/>
      <c r="AL370" s="567"/>
      <c r="AM370" s="567"/>
      <c r="AN370" s="567"/>
      <c r="AO370" s="567"/>
      <c r="AP370" s="567"/>
      <c r="AQ370" s="567"/>
      <c r="AR370" s="567"/>
      <c r="AS370" s="567"/>
      <c r="AT370" s="567"/>
      <c r="AU370" s="567"/>
      <c r="AV370" s="567"/>
      <c r="AW370" s="567"/>
    </row>
    <row r="371" spans="30:49" ht="12.75">
      <c r="AD371" s="580"/>
      <c r="AE371" s="580"/>
      <c r="AF371" s="580"/>
      <c r="AG371" s="580"/>
      <c r="AH371" s="580"/>
      <c r="AI371" s="578"/>
      <c r="AJ371" s="567"/>
      <c r="AK371" s="567"/>
      <c r="AL371" s="567"/>
      <c r="AM371" s="567"/>
      <c r="AN371" s="567"/>
      <c r="AO371" s="567"/>
      <c r="AP371" s="567"/>
      <c r="AQ371" s="567"/>
      <c r="AR371" s="567"/>
      <c r="AS371" s="567"/>
      <c r="AT371" s="567"/>
      <c r="AU371" s="567"/>
      <c r="AV371" s="567"/>
      <c r="AW371" s="567"/>
    </row>
    <row r="372" spans="30:49" ht="12.75">
      <c r="AD372" s="580"/>
      <c r="AE372" s="580"/>
      <c r="AF372" s="580"/>
      <c r="AG372" s="580"/>
      <c r="AH372" s="580"/>
      <c r="AI372" s="578"/>
      <c r="AJ372" s="567"/>
      <c r="AK372" s="567"/>
      <c r="AL372" s="567"/>
      <c r="AM372" s="567"/>
      <c r="AN372" s="567"/>
      <c r="AO372" s="567"/>
      <c r="AP372" s="567"/>
      <c r="AQ372" s="567"/>
      <c r="AR372" s="567"/>
      <c r="AS372" s="567"/>
      <c r="AT372" s="567"/>
      <c r="AU372" s="567"/>
      <c r="AV372" s="567"/>
      <c r="AW372" s="567"/>
    </row>
    <row r="373" spans="30:49" ht="12.75">
      <c r="AD373" s="580"/>
      <c r="AE373" s="580"/>
      <c r="AF373" s="580"/>
      <c r="AG373" s="580"/>
      <c r="AH373" s="580"/>
      <c r="AI373" s="578"/>
      <c r="AJ373" s="567"/>
      <c r="AK373" s="567"/>
      <c r="AL373" s="567"/>
      <c r="AM373" s="567"/>
      <c r="AN373" s="567"/>
      <c r="AO373" s="567"/>
      <c r="AP373" s="567"/>
      <c r="AQ373" s="567"/>
      <c r="AR373" s="567"/>
      <c r="AS373" s="567"/>
      <c r="AT373" s="567"/>
      <c r="AU373" s="567"/>
      <c r="AV373" s="567"/>
      <c r="AW373" s="567"/>
    </row>
    <row r="374" spans="30:49" ht="12.75">
      <c r="AD374" s="580"/>
      <c r="AE374" s="580"/>
      <c r="AF374" s="580"/>
      <c r="AG374" s="580"/>
      <c r="AH374" s="580"/>
      <c r="AI374" s="578"/>
      <c r="AJ374" s="567"/>
      <c r="AK374" s="567"/>
      <c r="AL374" s="567"/>
      <c r="AM374" s="567"/>
      <c r="AN374" s="567"/>
      <c r="AO374" s="567"/>
      <c r="AP374" s="567"/>
      <c r="AQ374" s="567"/>
      <c r="AR374" s="567"/>
      <c r="AS374" s="567"/>
      <c r="AT374" s="567"/>
      <c r="AU374" s="567"/>
      <c r="AV374" s="567"/>
      <c r="AW374" s="567"/>
    </row>
    <row r="375" spans="30:49" ht="12.75">
      <c r="AD375" s="580"/>
      <c r="AE375" s="580"/>
      <c r="AF375" s="580"/>
      <c r="AG375" s="580"/>
      <c r="AH375" s="580"/>
      <c r="AI375" s="578"/>
      <c r="AJ375" s="567"/>
      <c r="AK375" s="567"/>
      <c r="AL375" s="567"/>
      <c r="AM375" s="567"/>
      <c r="AN375" s="567"/>
      <c r="AO375" s="567"/>
      <c r="AP375" s="567"/>
      <c r="AQ375" s="567"/>
      <c r="AR375" s="567"/>
      <c r="AS375" s="567"/>
      <c r="AT375" s="567"/>
      <c r="AU375" s="567"/>
      <c r="AV375" s="567"/>
      <c r="AW375" s="567"/>
    </row>
    <row r="376" spans="30:49" ht="12.75">
      <c r="AD376" s="580"/>
      <c r="AE376" s="580"/>
      <c r="AF376" s="580"/>
      <c r="AG376" s="580"/>
      <c r="AH376" s="580"/>
      <c r="AI376" s="578"/>
      <c r="AJ376" s="567"/>
      <c r="AK376" s="567"/>
      <c r="AL376" s="567"/>
      <c r="AM376" s="567"/>
      <c r="AN376" s="567"/>
      <c r="AO376" s="567"/>
      <c r="AP376" s="567"/>
      <c r="AQ376" s="567"/>
      <c r="AR376" s="567"/>
      <c r="AS376" s="567"/>
      <c r="AT376" s="567"/>
      <c r="AU376" s="567"/>
      <c r="AV376" s="567"/>
      <c r="AW376" s="567"/>
    </row>
    <row r="377" spans="30:49" ht="12.75">
      <c r="AD377" s="580"/>
      <c r="AE377" s="580"/>
      <c r="AF377" s="580"/>
      <c r="AG377" s="580"/>
      <c r="AH377" s="580"/>
      <c r="AI377" s="578"/>
      <c r="AJ377" s="567"/>
      <c r="AK377" s="567"/>
      <c r="AL377" s="567"/>
      <c r="AM377" s="567"/>
      <c r="AN377" s="567"/>
      <c r="AO377" s="567"/>
      <c r="AP377" s="567"/>
      <c r="AQ377" s="567"/>
      <c r="AR377" s="567"/>
      <c r="AS377" s="567"/>
      <c r="AT377" s="567"/>
      <c r="AU377" s="567"/>
      <c r="AV377" s="567"/>
      <c r="AW377" s="567"/>
    </row>
    <row r="378" spans="30:49" ht="12.75">
      <c r="AD378" s="580"/>
      <c r="AE378" s="580"/>
      <c r="AF378" s="580"/>
      <c r="AG378" s="580"/>
      <c r="AH378" s="580"/>
      <c r="AI378" s="578"/>
      <c r="AJ378" s="567"/>
      <c r="AK378" s="567"/>
      <c r="AL378" s="567"/>
      <c r="AM378" s="567"/>
      <c r="AN378" s="567"/>
      <c r="AO378" s="567"/>
      <c r="AP378" s="567"/>
      <c r="AQ378" s="567"/>
      <c r="AR378" s="567"/>
      <c r="AS378" s="567"/>
      <c r="AT378" s="567"/>
      <c r="AU378" s="567"/>
      <c r="AV378" s="567"/>
      <c r="AW378" s="567"/>
    </row>
    <row r="379" spans="30:49" ht="12.75">
      <c r="AD379" s="580"/>
      <c r="AE379" s="580"/>
      <c r="AF379" s="580"/>
      <c r="AG379" s="580"/>
      <c r="AH379" s="580"/>
      <c r="AI379" s="578"/>
      <c r="AJ379" s="567"/>
      <c r="AK379" s="567"/>
      <c r="AL379" s="567"/>
      <c r="AM379" s="567"/>
      <c r="AN379" s="567"/>
      <c r="AO379" s="567"/>
      <c r="AP379" s="567"/>
      <c r="AQ379" s="567"/>
      <c r="AR379" s="567"/>
      <c r="AS379" s="567"/>
      <c r="AT379" s="567"/>
      <c r="AU379" s="567"/>
      <c r="AV379" s="567"/>
      <c r="AW379" s="567"/>
    </row>
    <row r="380" spans="30:49" ht="12.75">
      <c r="AD380" s="580"/>
      <c r="AE380" s="580"/>
      <c r="AF380" s="580"/>
      <c r="AG380" s="580"/>
      <c r="AH380" s="580"/>
      <c r="AI380" s="578"/>
      <c r="AJ380" s="567"/>
      <c r="AK380" s="567"/>
      <c r="AL380" s="567"/>
      <c r="AM380" s="567"/>
      <c r="AN380" s="567"/>
      <c r="AO380" s="567"/>
      <c r="AP380" s="567"/>
      <c r="AQ380" s="567"/>
      <c r="AR380" s="567"/>
      <c r="AS380" s="567"/>
      <c r="AT380" s="567"/>
      <c r="AU380" s="567"/>
      <c r="AV380" s="567"/>
      <c r="AW380" s="567"/>
    </row>
    <row r="381" spans="30:49" ht="12.75">
      <c r="AD381" s="580"/>
      <c r="AE381" s="580"/>
      <c r="AF381" s="580"/>
      <c r="AG381" s="580"/>
      <c r="AH381" s="580"/>
      <c r="AI381" s="578"/>
      <c r="AJ381" s="567"/>
      <c r="AK381" s="567"/>
      <c r="AL381" s="567"/>
      <c r="AM381" s="567"/>
      <c r="AN381" s="567"/>
      <c r="AO381" s="567"/>
      <c r="AP381" s="567"/>
      <c r="AQ381" s="567"/>
      <c r="AR381" s="567"/>
      <c r="AS381" s="567"/>
      <c r="AT381" s="567"/>
      <c r="AU381" s="567"/>
      <c r="AV381" s="567"/>
      <c r="AW381" s="567"/>
    </row>
    <row r="382" spans="30:49" ht="12.75">
      <c r="AD382" s="580"/>
      <c r="AE382" s="580"/>
      <c r="AF382" s="580"/>
      <c r="AG382" s="580"/>
      <c r="AH382" s="580"/>
      <c r="AI382" s="578"/>
      <c r="AJ382" s="567"/>
      <c r="AK382" s="567"/>
      <c r="AL382" s="567"/>
      <c r="AM382" s="567"/>
      <c r="AN382" s="567"/>
      <c r="AO382" s="567"/>
      <c r="AP382" s="567"/>
      <c r="AQ382" s="567"/>
      <c r="AR382" s="567"/>
      <c r="AS382" s="567"/>
      <c r="AT382" s="567"/>
      <c r="AU382" s="567"/>
      <c r="AV382" s="567"/>
      <c r="AW382" s="567"/>
    </row>
    <row r="383" spans="30:49" ht="12.75">
      <c r="AD383" s="580"/>
      <c r="AE383" s="580"/>
      <c r="AF383" s="580"/>
      <c r="AG383" s="580"/>
      <c r="AH383" s="580"/>
      <c r="AI383" s="578"/>
      <c r="AJ383" s="567"/>
      <c r="AK383" s="567"/>
      <c r="AL383" s="567"/>
      <c r="AM383" s="567"/>
      <c r="AN383" s="567"/>
      <c r="AO383" s="567"/>
      <c r="AP383" s="567"/>
      <c r="AQ383" s="567"/>
      <c r="AR383" s="567"/>
      <c r="AS383" s="567"/>
      <c r="AT383" s="567"/>
      <c r="AU383" s="567"/>
      <c r="AV383" s="567"/>
      <c r="AW383" s="567"/>
    </row>
    <row r="384" spans="30:49" ht="12.75">
      <c r="AD384" s="580"/>
      <c r="AE384" s="580"/>
      <c r="AF384" s="580"/>
      <c r="AG384" s="580"/>
      <c r="AH384" s="580"/>
      <c r="AI384" s="578"/>
      <c r="AJ384" s="567"/>
      <c r="AK384" s="567"/>
      <c r="AL384" s="567"/>
      <c r="AM384" s="567"/>
      <c r="AN384" s="567"/>
      <c r="AO384" s="567"/>
      <c r="AP384" s="567"/>
      <c r="AQ384" s="567"/>
      <c r="AR384" s="567"/>
      <c r="AS384" s="567"/>
      <c r="AT384" s="567"/>
      <c r="AU384" s="567"/>
      <c r="AV384" s="567"/>
      <c r="AW384" s="567"/>
    </row>
    <row r="385" spans="30:49" ht="12.75">
      <c r="AD385" s="580"/>
      <c r="AE385" s="580"/>
      <c r="AF385" s="580"/>
      <c r="AG385" s="580"/>
      <c r="AH385" s="580"/>
      <c r="AI385" s="578"/>
      <c r="AJ385" s="567"/>
      <c r="AK385" s="567"/>
      <c r="AL385" s="567"/>
      <c r="AM385" s="567"/>
      <c r="AN385" s="567"/>
      <c r="AO385" s="567"/>
      <c r="AP385" s="567"/>
      <c r="AQ385" s="567"/>
      <c r="AR385" s="567"/>
      <c r="AS385" s="567"/>
      <c r="AT385" s="567"/>
      <c r="AU385" s="567"/>
      <c r="AV385" s="567"/>
      <c r="AW385" s="567"/>
    </row>
    <row r="386" spans="30:49" ht="12.75">
      <c r="AD386" s="580"/>
      <c r="AE386" s="580"/>
      <c r="AF386" s="580"/>
      <c r="AG386" s="580"/>
      <c r="AH386" s="580"/>
      <c r="AI386" s="578"/>
      <c r="AJ386" s="567"/>
      <c r="AK386" s="567"/>
      <c r="AL386" s="567"/>
      <c r="AM386" s="567"/>
      <c r="AN386" s="567"/>
      <c r="AO386" s="567"/>
      <c r="AP386" s="567"/>
      <c r="AQ386" s="567"/>
      <c r="AR386" s="567"/>
      <c r="AS386" s="567"/>
      <c r="AT386" s="567"/>
      <c r="AU386" s="567"/>
      <c r="AV386" s="567"/>
      <c r="AW386" s="567"/>
    </row>
    <row r="387" spans="30:49" ht="12.75">
      <c r="AD387" s="580"/>
      <c r="AE387" s="580"/>
      <c r="AF387" s="580"/>
      <c r="AG387" s="580"/>
      <c r="AH387" s="580"/>
      <c r="AI387" s="578"/>
      <c r="AJ387" s="567"/>
      <c r="AK387" s="567"/>
      <c r="AL387" s="567"/>
      <c r="AM387" s="567"/>
      <c r="AN387" s="567"/>
      <c r="AO387" s="567"/>
      <c r="AP387" s="567"/>
      <c r="AQ387" s="567"/>
      <c r="AR387" s="567"/>
      <c r="AS387" s="567"/>
      <c r="AT387" s="567"/>
      <c r="AU387" s="567"/>
      <c r="AV387" s="567"/>
      <c r="AW387" s="567"/>
    </row>
    <row r="388" spans="30:49" ht="12.75">
      <c r="AD388" s="580"/>
      <c r="AE388" s="580"/>
      <c r="AF388" s="580"/>
      <c r="AG388" s="580"/>
      <c r="AH388" s="580"/>
      <c r="AI388" s="578"/>
      <c r="AJ388" s="567"/>
      <c r="AK388" s="567"/>
      <c r="AL388" s="567"/>
      <c r="AM388" s="567"/>
      <c r="AN388" s="567"/>
      <c r="AO388" s="567"/>
      <c r="AP388" s="567"/>
      <c r="AQ388" s="567"/>
      <c r="AR388" s="567"/>
      <c r="AS388" s="567"/>
      <c r="AT388" s="567"/>
      <c r="AU388" s="567"/>
      <c r="AV388" s="567"/>
      <c r="AW388" s="567"/>
    </row>
    <row r="389" spans="30:49" ht="12.75">
      <c r="AD389" s="580"/>
      <c r="AE389" s="580"/>
      <c r="AF389" s="580"/>
      <c r="AG389" s="580"/>
      <c r="AH389" s="580"/>
      <c r="AI389" s="578"/>
      <c r="AJ389" s="567"/>
      <c r="AK389" s="567"/>
      <c r="AL389" s="567"/>
      <c r="AM389" s="567"/>
      <c r="AN389" s="567"/>
      <c r="AO389" s="567"/>
      <c r="AP389" s="567"/>
      <c r="AQ389" s="567"/>
      <c r="AR389" s="567"/>
      <c r="AS389" s="567"/>
      <c r="AT389" s="567"/>
      <c r="AU389" s="567"/>
      <c r="AV389" s="567"/>
      <c r="AW389" s="567"/>
    </row>
    <row r="390" spans="30:49" ht="12.75">
      <c r="AD390" s="580"/>
      <c r="AE390" s="580"/>
      <c r="AF390" s="580"/>
      <c r="AG390" s="580"/>
      <c r="AH390" s="580"/>
      <c r="AI390" s="578"/>
      <c r="AJ390" s="567"/>
      <c r="AK390" s="567"/>
      <c r="AL390" s="567"/>
      <c r="AM390" s="567"/>
      <c r="AN390" s="567"/>
      <c r="AO390" s="567"/>
      <c r="AP390" s="567"/>
      <c r="AQ390" s="567"/>
      <c r="AR390" s="567"/>
      <c r="AS390" s="567"/>
      <c r="AT390" s="567"/>
      <c r="AU390" s="567"/>
      <c r="AV390" s="567"/>
      <c r="AW390" s="567"/>
    </row>
    <row r="391" spans="30:49" ht="12.75">
      <c r="AD391" s="580"/>
      <c r="AE391" s="580"/>
      <c r="AF391" s="580"/>
      <c r="AG391" s="580"/>
      <c r="AH391" s="580"/>
      <c r="AI391" s="578"/>
      <c r="AJ391" s="567"/>
      <c r="AK391" s="567"/>
      <c r="AL391" s="567"/>
      <c r="AM391" s="567"/>
      <c r="AN391" s="567"/>
      <c r="AO391" s="567"/>
      <c r="AP391" s="567"/>
      <c r="AQ391" s="567"/>
      <c r="AR391" s="567"/>
      <c r="AS391" s="567"/>
      <c r="AT391" s="567"/>
      <c r="AU391" s="567"/>
      <c r="AV391" s="567"/>
      <c r="AW391" s="567"/>
    </row>
    <row r="392" spans="30:49" ht="12.75">
      <c r="AD392" s="580"/>
      <c r="AE392" s="580"/>
      <c r="AF392" s="580"/>
      <c r="AG392" s="580"/>
      <c r="AH392" s="580"/>
      <c r="AI392" s="578"/>
      <c r="AJ392" s="567"/>
      <c r="AK392" s="567"/>
      <c r="AL392" s="567"/>
      <c r="AM392" s="567"/>
      <c r="AN392" s="567"/>
      <c r="AO392" s="567"/>
      <c r="AP392" s="567"/>
      <c r="AQ392" s="567"/>
      <c r="AR392" s="567"/>
      <c r="AS392" s="567"/>
      <c r="AT392" s="567"/>
      <c r="AU392" s="567"/>
      <c r="AV392" s="567"/>
      <c r="AW392" s="567"/>
    </row>
    <row r="393" spans="30:49" ht="12.75">
      <c r="AD393" s="580"/>
      <c r="AE393" s="580"/>
      <c r="AF393" s="580"/>
      <c r="AG393" s="580"/>
      <c r="AH393" s="580"/>
      <c r="AI393" s="578"/>
      <c r="AJ393" s="567"/>
      <c r="AK393" s="567"/>
      <c r="AL393" s="567"/>
      <c r="AM393" s="567"/>
      <c r="AN393" s="567"/>
      <c r="AO393" s="567"/>
      <c r="AP393" s="567"/>
      <c r="AQ393" s="567"/>
      <c r="AR393" s="567"/>
      <c r="AS393" s="567"/>
      <c r="AT393" s="567"/>
      <c r="AU393" s="567"/>
      <c r="AV393" s="567"/>
      <c r="AW393" s="567"/>
    </row>
    <row r="394" spans="30:49" ht="12.75">
      <c r="AD394" s="580"/>
      <c r="AE394" s="580"/>
      <c r="AF394" s="580"/>
      <c r="AG394" s="580"/>
      <c r="AH394" s="580"/>
      <c r="AI394" s="578"/>
      <c r="AJ394" s="567"/>
      <c r="AK394" s="567"/>
      <c r="AL394" s="567"/>
      <c r="AM394" s="567"/>
      <c r="AN394" s="567"/>
      <c r="AO394" s="567"/>
      <c r="AP394" s="567"/>
      <c r="AQ394" s="567"/>
      <c r="AR394" s="567"/>
      <c r="AS394" s="567"/>
      <c r="AT394" s="567"/>
      <c r="AU394" s="567"/>
      <c r="AV394" s="567"/>
      <c r="AW394" s="567"/>
    </row>
    <row r="395" spans="30:49" ht="12.75">
      <c r="AD395" s="580"/>
      <c r="AE395" s="580"/>
      <c r="AF395" s="580"/>
      <c r="AG395" s="580"/>
      <c r="AH395" s="580"/>
      <c r="AI395" s="578"/>
      <c r="AJ395" s="567"/>
      <c r="AK395" s="567"/>
      <c r="AL395" s="567"/>
      <c r="AM395" s="567"/>
      <c r="AN395" s="567"/>
      <c r="AO395" s="567"/>
      <c r="AP395" s="567"/>
      <c r="AQ395" s="567"/>
      <c r="AR395" s="567"/>
      <c r="AS395" s="567"/>
      <c r="AT395" s="567"/>
      <c r="AU395" s="567"/>
      <c r="AV395" s="567"/>
      <c r="AW395" s="567"/>
    </row>
    <row r="396" spans="30:49" ht="12.75">
      <c r="AD396" s="580"/>
      <c r="AE396" s="580"/>
      <c r="AF396" s="580"/>
      <c r="AG396" s="580"/>
      <c r="AH396" s="580"/>
      <c r="AI396" s="578"/>
      <c r="AJ396" s="567"/>
      <c r="AK396" s="567"/>
      <c r="AL396" s="567"/>
      <c r="AM396" s="567"/>
      <c r="AN396" s="567"/>
      <c r="AO396" s="567"/>
      <c r="AP396" s="567"/>
      <c r="AQ396" s="567"/>
      <c r="AR396" s="567"/>
      <c r="AS396" s="567"/>
      <c r="AT396" s="567"/>
      <c r="AU396" s="567"/>
      <c r="AV396" s="567"/>
      <c r="AW396" s="567"/>
    </row>
    <row r="397" spans="30:49" ht="12.75">
      <c r="AD397" s="580"/>
      <c r="AE397" s="580"/>
      <c r="AF397" s="580"/>
      <c r="AG397" s="580"/>
      <c r="AH397" s="580"/>
      <c r="AI397" s="578"/>
      <c r="AJ397" s="567"/>
      <c r="AK397" s="567"/>
      <c r="AL397" s="567"/>
      <c r="AM397" s="567"/>
      <c r="AN397" s="567"/>
      <c r="AO397" s="567"/>
      <c r="AP397" s="567"/>
      <c r="AQ397" s="567"/>
      <c r="AR397" s="567"/>
      <c r="AS397" s="567"/>
      <c r="AT397" s="567"/>
      <c r="AU397" s="567"/>
      <c r="AV397" s="567"/>
      <c r="AW397" s="567"/>
    </row>
    <row r="398" spans="30:49" ht="12.75">
      <c r="AD398" s="580"/>
      <c r="AE398" s="580"/>
      <c r="AF398" s="580"/>
      <c r="AG398" s="580"/>
      <c r="AH398" s="580"/>
      <c r="AI398" s="578"/>
      <c r="AJ398" s="567"/>
      <c r="AK398" s="567"/>
      <c r="AL398" s="567"/>
      <c r="AM398" s="567"/>
      <c r="AN398" s="567"/>
      <c r="AO398" s="567"/>
      <c r="AP398" s="567"/>
      <c r="AQ398" s="567"/>
      <c r="AR398" s="567"/>
      <c r="AS398" s="567"/>
      <c r="AT398" s="567"/>
      <c r="AU398" s="567"/>
      <c r="AV398" s="567"/>
      <c r="AW398" s="567"/>
    </row>
    <row r="399" spans="30:49" ht="12.75">
      <c r="AD399" s="580"/>
      <c r="AE399" s="580"/>
      <c r="AF399" s="580"/>
      <c r="AG399" s="580"/>
      <c r="AH399" s="580"/>
      <c r="AI399" s="578"/>
      <c r="AJ399" s="567"/>
      <c r="AK399" s="567"/>
      <c r="AL399" s="567"/>
      <c r="AM399" s="567"/>
      <c r="AN399" s="567"/>
      <c r="AO399" s="567"/>
      <c r="AP399" s="567"/>
      <c r="AQ399" s="567"/>
      <c r="AR399" s="567"/>
      <c r="AS399" s="567"/>
      <c r="AT399" s="567"/>
      <c r="AU399" s="567"/>
      <c r="AV399" s="567"/>
      <c r="AW399" s="567"/>
    </row>
    <row r="400" spans="30:49" ht="12.75">
      <c r="AD400" s="580"/>
      <c r="AE400" s="580"/>
      <c r="AF400" s="580"/>
      <c r="AG400" s="580"/>
      <c r="AH400" s="580"/>
      <c r="AI400" s="578"/>
      <c r="AJ400" s="567"/>
      <c r="AK400" s="567"/>
      <c r="AL400" s="567"/>
      <c r="AM400" s="567"/>
      <c r="AN400" s="567"/>
      <c r="AO400" s="567"/>
      <c r="AP400" s="567"/>
      <c r="AQ400" s="567"/>
      <c r="AR400" s="567"/>
      <c r="AS400" s="567"/>
      <c r="AT400" s="567"/>
      <c r="AU400" s="567"/>
      <c r="AV400" s="567"/>
      <c r="AW400" s="567"/>
    </row>
    <row r="401" spans="30:49" ht="12.75">
      <c r="AD401" s="580"/>
      <c r="AE401" s="580"/>
      <c r="AF401" s="580"/>
      <c r="AG401" s="580"/>
      <c r="AH401" s="580"/>
      <c r="AI401" s="578"/>
      <c r="AJ401" s="567"/>
      <c r="AK401" s="567"/>
      <c r="AL401" s="567"/>
      <c r="AM401" s="567"/>
      <c r="AN401" s="567"/>
      <c r="AO401" s="567"/>
      <c r="AP401" s="567"/>
      <c r="AQ401" s="567"/>
      <c r="AR401" s="567"/>
      <c r="AS401" s="567"/>
      <c r="AT401" s="567"/>
      <c r="AU401" s="567"/>
      <c r="AV401" s="567"/>
      <c r="AW401" s="567"/>
    </row>
    <row r="402" spans="30:49" ht="12.75">
      <c r="AD402" s="580"/>
      <c r="AE402" s="580"/>
      <c r="AF402" s="580"/>
      <c r="AG402" s="580"/>
      <c r="AH402" s="580"/>
      <c r="AI402" s="578"/>
      <c r="AJ402" s="567"/>
      <c r="AK402" s="567"/>
      <c r="AL402" s="567"/>
      <c r="AM402" s="567"/>
      <c r="AN402" s="567"/>
      <c r="AO402" s="567"/>
      <c r="AP402" s="567"/>
      <c r="AQ402" s="567"/>
      <c r="AR402" s="567"/>
      <c r="AS402" s="567"/>
      <c r="AT402" s="567"/>
      <c r="AU402" s="567"/>
      <c r="AV402" s="567"/>
      <c r="AW402" s="567"/>
    </row>
    <row r="403" spans="30:49" ht="12.75">
      <c r="AD403" s="580"/>
      <c r="AE403" s="580"/>
      <c r="AF403" s="580"/>
      <c r="AG403" s="580"/>
      <c r="AH403" s="580"/>
      <c r="AI403" s="578"/>
      <c r="AJ403" s="567"/>
      <c r="AK403" s="567"/>
      <c r="AL403" s="567"/>
      <c r="AM403" s="567"/>
      <c r="AN403" s="567"/>
      <c r="AO403" s="567"/>
      <c r="AP403" s="567"/>
      <c r="AQ403" s="567"/>
      <c r="AR403" s="567"/>
      <c r="AS403" s="567"/>
      <c r="AT403" s="567"/>
      <c r="AU403" s="567"/>
      <c r="AV403" s="567"/>
      <c r="AW403" s="567"/>
    </row>
    <row r="404" spans="30:49" ht="12.75">
      <c r="AD404" s="580"/>
      <c r="AE404" s="580"/>
      <c r="AF404" s="580"/>
      <c r="AG404" s="580"/>
      <c r="AH404" s="580"/>
      <c r="AI404" s="578"/>
      <c r="AJ404" s="567"/>
      <c r="AK404" s="567"/>
      <c r="AL404" s="567"/>
      <c r="AM404" s="567"/>
      <c r="AN404" s="567"/>
      <c r="AO404" s="567"/>
      <c r="AP404" s="567"/>
      <c r="AQ404" s="567"/>
      <c r="AR404" s="567"/>
      <c r="AS404" s="567"/>
      <c r="AT404" s="567"/>
      <c r="AU404" s="567"/>
      <c r="AV404" s="567"/>
      <c r="AW404" s="567"/>
    </row>
    <row r="405" spans="30:49" ht="12.75">
      <c r="AD405" s="580"/>
      <c r="AE405" s="580"/>
      <c r="AF405" s="580"/>
      <c r="AG405" s="580"/>
      <c r="AH405" s="580"/>
      <c r="AI405" s="578"/>
      <c r="AJ405" s="567"/>
      <c r="AK405" s="567"/>
      <c r="AL405" s="567"/>
      <c r="AM405" s="567"/>
      <c r="AN405" s="567"/>
      <c r="AO405" s="567"/>
      <c r="AP405" s="567"/>
      <c r="AQ405" s="567"/>
      <c r="AR405" s="567"/>
      <c r="AS405" s="567"/>
      <c r="AT405" s="567"/>
      <c r="AU405" s="567"/>
      <c r="AV405" s="567"/>
      <c r="AW405" s="567"/>
    </row>
    <row r="406" spans="30:49" ht="12.75">
      <c r="AD406" s="580"/>
      <c r="AE406" s="580"/>
      <c r="AF406" s="580"/>
      <c r="AG406" s="580"/>
      <c r="AH406" s="580"/>
      <c r="AI406" s="578"/>
      <c r="AJ406" s="567"/>
      <c r="AK406" s="567"/>
      <c r="AL406" s="567"/>
      <c r="AM406" s="567"/>
      <c r="AN406" s="567"/>
      <c r="AO406" s="567"/>
      <c r="AP406" s="567"/>
      <c r="AQ406" s="567"/>
      <c r="AR406" s="567"/>
      <c r="AS406" s="567"/>
      <c r="AT406" s="567"/>
      <c r="AU406" s="567"/>
      <c r="AV406" s="567"/>
      <c r="AW406" s="567"/>
    </row>
    <row r="407" spans="30:49" ht="12.75">
      <c r="AD407" s="580"/>
      <c r="AE407" s="580"/>
      <c r="AF407" s="580"/>
      <c r="AG407" s="580"/>
      <c r="AH407" s="580"/>
      <c r="AI407" s="578"/>
      <c r="AJ407" s="567"/>
      <c r="AK407" s="567"/>
      <c r="AL407" s="567"/>
      <c r="AM407" s="567"/>
      <c r="AN407" s="567"/>
      <c r="AO407" s="567"/>
      <c r="AP407" s="567"/>
      <c r="AQ407" s="567"/>
      <c r="AR407" s="567"/>
      <c r="AS407" s="567"/>
      <c r="AT407" s="567"/>
      <c r="AU407" s="567"/>
      <c r="AV407" s="567"/>
      <c r="AW407" s="567"/>
    </row>
    <row r="408" spans="30:49" ht="12.75">
      <c r="AD408" s="580"/>
      <c r="AE408" s="580"/>
      <c r="AF408" s="580"/>
      <c r="AG408" s="580"/>
      <c r="AH408" s="580"/>
      <c r="AI408" s="578"/>
      <c r="AJ408" s="567"/>
      <c r="AK408" s="567"/>
      <c r="AL408" s="567"/>
      <c r="AM408" s="567"/>
      <c r="AN408" s="567"/>
      <c r="AO408" s="567"/>
      <c r="AP408" s="567"/>
      <c r="AQ408" s="567"/>
      <c r="AR408" s="567"/>
      <c r="AS408" s="567"/>
      <c r="AT408" s="567"/>
      <c r="AU408" s="567"/>
      <c r="AV408" s="567"/>
      <c r="AW408" s="567"/>
    </row>
    <row r="409" spans="30:49" ht="12.75">
      <c r="AD409" s="580"/>
      <c r="AE409" s="580"/>
      <c r="AF409" s="580"/>
      <c r="AG409" s="580"/>
      <c r="AH409" s="580"/>
      <c r="AI409" s="578"/>
      <c r="AJ409" s="567"/>
      <c r="AK409" s="567"/>
      <c r="AL409" s="567"/>
      <c r="AM409" s="567"/>
      <c r="AN409" s="567"/>
      <c r="AO409" s="567"/>
      <c r="AP409" s="567"/>
      <c r="AQ409" s="567"/>
      <c r="AR409" s="567"/>
      <c r="AS409" s="567"/>
      <c r="AT409" s="567"/>
      <c r="AU409" s="567"/>
      <c r="AV409" s="567"/>
      <c r="AW409" s="567"/>
    </row>
    <row r="410" spans="30:49" ht="12.75">
      <c r="AD410" s="580"/>
      <c r="AE410" s="580"/>
      <c r="AF410" s="580"/>
      <c r="AG410" s="580"/>
      <c r="AH410" s="580"/>
      <c r="AI410" s="578"/>
      <c r="AJ410" s="567"/>
      <c r="AK410" s="567"/>
      <c r="AL410" s="567"/>
      <c r="AM410" s="567"/>
      <c r="AN410" s="567"/>
      <c r="AO410" s="567"/>
      <c r="AP410" s="567"/>
      <c r="AQ410" s="567"/>
      <c r="AR410" s="567"/>
      <c r="AS410" s="567"/>
      <c r="AT410" s="567"/>
      <c r="AU410" s="567"/>
      <c r="AV410" s="567"/>
      <c r="AW410" s="567"/>
    </row>
    <row r="411" spans="30:49" ht="12.75">
      <c r="AD411" s="580"/>
      <c r="AE411" s="580"/>
      <c r="AF411" s="580"/>
      <c r="AG411" s="580"/>
      <c r="AH411" s="580"/>
      <c r="AI411" s="578"/>
      <c r="AJ411" s="567"/>
      <c r="AK411" s="567"/>
      <c r="AL411" s="567"/>
      <c r="AM411" s="567"/>
      <c r="AN411" s="567"/>
      <c r="AO411" s="567"/>
      <c r="AP411" s="567"/>
      <c r="AQ411" s="567"/>
      <c r="AR411" s="567"/>
      <c r="AS411" s="567"/>
      <c r="AT411" s="567"/>
      <c r="AU411" s="567"/>
      <c r="AV411" s="567"/>
      <c r="AW411" s="567"/>
    </row>
    <row r="412" spans="30:49" ht="12.75">
      <c r="AD412" s="580"/>
      <c r="AE412" s="580"/>
      <c r="AF412" s="580"/>
      <c r="AG412" s="580"/>
      <c r="AH412" s="580"/>
      <c r="AI412" s="578"/>
      <c r="AJ412" s="567"/>
      <c r="AK412" s="567"/>
      <c r="AL412" s="567"/>
      <c r="AM412" s="567"/>
      <c r="AN412" s="567"/>
      <c r="AO412" s="567"/>
      <c r="AP412" s="567"/>
      <c r="AQ412" s="567"/>
      <c r="AR412" s="567"/>
      <c r="AS412" s="567"/>
      <c r="AT412" s="567"/>
      <c r="AU412" s="567"/>
      <c r="AV412" s="567"/>
      <c r="AW412" s="567"/>
    </row>
    <row r="413" spans="30:49" ht="12.75">
      <c r="AD413" s="580"/>
      <c r="AE413" s="580"/>
      <c r="AF413" s="580"/>
      <c r="AG413" s="580"/>
      <c r="AH413" s="580"/>
      <c r="AI413" s="578"/>
      <c r="AJ413" s="567"/>
      <c r="AK413" s="567"/>
      <c r="AL413" s="567"/>
      <c r="AM413" s="567"/>
      <c r="AN413" s="567"/>
      <c r="AO413" s="567"/>
      <c r="AP413" s="567"/>
      <c r="AQ413" s="567"/>
      <c r="AR413" s="567"/>
      <c r="AS413" s="567"/>
      <c r="AT413" s="567"/>
      <c r="AU413" s="567"/>
      <c r="AV413" s="567"/>
      <c r="AW413" s="567"/>
    </row>
    <row r="414" spans="30:49" ht="12.75">
      <c r="AD414" s="580"/>
      <c r="AE414" s="580"/>
      <c r="AF414" s="580"/>
      <c r="AG414" s="580"/>
      <c r="AH414" s="580"/>
      <c r="AI414" s="578"/>
      <c r="AJ414" s="567"/>
      <c r="AK414" s="567"/>
      <c r="AL414" s="567"/>
      <c r="AM414" s="567"/>
      <c r="AN414" s="567"/>
      <c r="AO414" s="567"/>
      <c r="AP414" s="567"/>
      <c r="AQ414" s="567"/>
      <c r="AR414" s="567"/>
      <c r="AS414" s="567"/>
      <c r="AT414" s="567"/>
      <c r="AU414" s="567"/>
      <c r="AV414" s="567"/>
      <c r="AW414" s="567"/>
    </row>
    <row r="415" spans="30:49" ht="12.75">
      <c r="AD415" s="580"/>
      <c r="AE415" s="580"/>
      <c r="AF415" s="580"/>
      <c r="AG415" s="580"/>
      <c r="AH415" s="580"/>
      <c r="AI415" s="578"/>
      <c r="AJ415" s="567"/>
      <c r="AK415" s="567"/>
      <c r="AL415" s="567"/>
      <c r="AM415" s="567"/>
      <c r="AN415" s="567"/>
      <c r="AO415" s="567"/>
      <c r="AP415" s="567"/>
      <c r="AQ415" s="567"/>
      <c r="AR415" s="567"/>
      <c r="AS415" s="567"/>
      <c r="AT415" s="567"/>
      <c r="AU415" s="567"/>
      <c r="AV415" s="567"/>
      <c r="AW415" s="567"/>
    </row>
    <row r="416" spans="30:49" ht="12.75">
      <c r="AD416" s="580"/>
      <c r="AE416" s="580"/>
      <c r="AF416" s="580"/>
      <c r="AG416" s="580"/>
      <c r="AH416" s="580"/>
      <c r="AI416" s="578"/>
      <c r="AJ416" s="567"/>
      <c r="AK416" s="567"/>
      <c r="AL416" s="567"/>
      <c r="AM416" s="567"/>
      <c r="AN416" s="567"/>
      <c r="AO416" s="567"/>
      <c r="AP416" s="567"/>
      <c r="AQ416" s="567"/>
      <c r="AR416" s="567"/>
      <c r="AS416" s="567"/>
      <c r="AT416" s="567"/>
      <c r="AU416" s="567"/>
      <c r="AV416" s="567"/>
      <c r="AW416" s="567"/>
    </row>
    <row r="417" spans="30:49" ht="12.75">
      <c r="AD417" s="580"/>
      <c r="AE417" s="580"/>
      <c r="AF417" s="580"/>
      <c r="AG417" s="580"/>
      <c r="AH417" s="580"/>
      <c r="AI417" s="578"/>
      <c r="AJ417" s="567"/>
      <c r="AK417" s="567"/>
      <c r="AL417" s="567"/>
      <c r="AM417" s="567"/>
      <c r="AN417" s="567"/>
      <c r="AO417" s="567"/>
      <c r="AP417" s="567"/>
      <c r="AQ417" s="567"/>
      <c r="AR417" s="567"/>
      <c r="AS417" s="567"/>
      <c r="AT417" s="567"/>
      <c r="AU417" s="567"/>
      <c r="AV417" s="567"/>
      <c r="AW417" s="567"/>
    </row>
    <row r="418" spans="30:49" ht="12.75">
      <c r="AD418" s="580"/>
      <c r="AE418" s="580"/>
      <c r="AF418" s="580"/>
      <c r="AG418" s="580"/>
      <c r="AH418" s="580"/>
      <c r="AI418" s="578"/>
      <c r="AJ418" s="567"/>
      <c r="AK418" s="567"/>
      <c r="AL418" s="567"/>
      <c r="AM418" s="567"/>
      <c r="AN418" s="567"/>
      <c r="AO418" s="567"/>
      <c r="AP418" s="567"/>
      <c r="AQ418" s="567"/>
      <c r="AR418" s="567"/>
      <c r="AS418" s="567"/>
      <c r="AT418" s="567"/>
      <c r="AU418" s="567"/>
      <c r="AV418" s="567"/>
      <c r="AW418" s="567"/>
    </row>
    <row r="419" spans="30:49" ht="12.75">
      <c r="AD419" s="580"/>
      <c r="AE419" s="580"/>
      <c r="AF419" s="580"/>
      <c r="AG419" s="580"/>
      <c r="AH419" s="580"/>
      <c r="AI419" s="578"/>
      <c r="AJ419" s="567"/>
      <c r="AK419" s="567"/>
      <c r="AL419" s="567"/>
      <c r="AM419" s="567"/>
      <c r="AN419" s="567"/>
      <c r="AO419" s="567"/>
      <c r="AP419" s="567"/>
      <c r="AQ419" s="567"/>
      <c r="AR419" s="567"/>
      <c r="AS419" s="567"/>
      <c r="AT419" s="567"/>
      <c r="AU419" s="567"/>
      <c r="AV419" s="567"/>
      <c r="AW419" s="567"/>
    </row>
    <row r="420" spans="30:49" ht="12.75">
      <c r="AD420" s="580"/>
      <c r="AE420" s="580"/>
      <c r="AF420" s="580"/>
      <c r="AG420" s="580"/>
      <c r="AH420" s="580"/>
      <c r="AI420" s="578"/>
      <c r="AJ420" s="567"/>
      <c r="AK420" s="567"/>
      <c r="AL420" s="567"/>
      <c r="AM420" s="567"/>
      <c r="AN420" s="567"/>
      <c r="AO420" s="567"/>
      <c r="AP420" s="567"/>
      <c r="AQ420" s="567"/>
      <c r="AR420" s="567"/>
      <c r="AS420" s="567"/>
      <c r="AT420" s="567"/>
      <c r="AU420" s="567"/>
      <c r="AV420" s="567"/>
      <c r="AW420" s="567"/>
    </row>
    <row r="421" spans="30:49" ht="12.75">
      <c r="AD421" s="580"/>
      <c r="AE421" s="580"/>
      <c r="AF421" s="580"/>
      <c r="AG421" s="580"/>
      <c r="AH421" s="580"/>
      <c r="AI421" s="578"/>
      <c r="AJ421" s="567"/>
      <c r="AK421" s="567"/>
      <c r="AL421" s="567"/>
      <c r="AM421" s="567"/>
      <c r="AN421" s="567"/>
      <c r="AO421" s="567"/>
      <c r="AP421" s="567"/>
      <c r="AQ421" s="567"/>
      <c r="AR421" s="567"/>
      <c r="AS421" s="567"/>
      <c r="AT421" s="567"/>
      <c r="AU421" s="567"/>
      <c r="AV421" s="567"/>
      <c r="AW421" s="567"/>
    </row>
    <row r="422" spans="30:49" ht="12.75">
      <c r="AD422" s="580"/>
      <c r="AE422" s="580"/>
      <c r="AF422" s="580"/>
      <c r="AG422" s="580"/>
      <c r="AH422" s="580"/>
      <c r="AI422" s="578"/>
      <c r="AJ422" s="567"/>
      <c r="AK422" s="567"/>
      <c r="AL422" s="567"/>
      <c r="AM422" s="567"/>
      <c r="AN422" s="567"/>
      <c r="AO422" s="567"/>
      <c r="AP422" s="567"/>
      <c r="AQ422" s="567"/>
      <c r="AR422" s="567"/>
      <c r="AS422" s="567"/>
      <c r="AT422" s="567"/>
      <c r="AU422" s="567"/>
      <c r="AV422" s="567"/>
      <c r="AW422" s="567"/>
    </row>
    <row r="423" spans="30:49" ht="12.75">
      <c r="AD423" s="580"/>
      <c r="AE423" s="580"/>
      <c r="AF423" s="580"/>
      <c r="AG423" s="580"/>
      <c r="AH423" s="580"/>
      <c r="AI423" s="578"/>
      <c r="AJ423" s="567"/>
      <c r="AK423" s="567"/>
      <c r="AL423" s="567"/>
      <c r="AM423" s="567"/>
      <c r="AN423" s="567"/>
      <c r="AO423" s="567"/>
      <c r="AP423" s="567"/>
      <c r="AQ423" s="567"/>
      <c r="AR423" s="567"/>
      <c r="AS423" s="567"/>
      <c r="AT423" s="567"/>
      <c r="AU423" s="567"/>
      <c r="AV423" s="567"/>
      <c r="AW423" s="567"/>
    </row>
    <row r="424" spans="30:49" ht="12.75">
      <c r="AD424" s="580"/>
      <c r="AE424" s="580"/>
      <c r="AF424" s="580"/>
      <c r="AG424" s="580"/>
      <c r="AH424" s="580"/>
      <c r="AI424" s="578"/>
      <c r="AJ424" s="567"/>
      <c r="AK424" s="567"/>
      <c r="AL424" s="567"/>
      <c r="AM424" s="567"/>
      <c r="AN424" s="567"/>
      <c r="AO424" s="567"/>
      <c r="AP424" s="567"/>
      <c r="AQ424" s="567"/>
      <c r="AR424" s="567"/>
      <c r="AS424" s="567"/>
      <c r="AT424" s="567"/>
      <c r="AU424" s="567"/>
      <c r="AV424" s="567"/>
      <c r="AW424" s="567"/>
    </row>
    <row r="425" spans="30:49" ht="12.75">
      <c r="AD425" s="580"/>
      <c r="AE425" s="580"/>
      <c r="AF425" s="580"/>
      <c r="AG425" s="580"/>
      <c r="AH425" s="580"/>
      <c r="AI425" s="578"/>
      <c r="AJ425" s="567"/>
      <c r="AK425" s="567"/>
      <c r="AL425" s="567"/>
      <c r="AM425" s="567"/>
      <c r="AN425" s="567"/>
      <c r="AO425" s="567"/>
      <c r="AP425" s="567"/>
      <c r="AQ425" s="567"/>
      <c r="AR425" s="567"/>
      <c r="AS425" s="567"/>
      <c r="AT425" s="567"/>
      <c r="AU425" s="567"/>
      <c r="AV425" s="567"/>
      <c r="AW425" s="567"/>
    </row>
    <row r="426" spans="30:49" ht="12.75">
      <c r="AD426" s="580"/>
      <c r="AE426" s="580"/>
      <c r="AF426" s="580"/>
      <c r="AG426" s="580"/>
      <c r="AH426" s="580"/>
      <c r="AI426" s="578"/>
      <c r="AJ426" s="567"/>
      <c r="AK426" s="567"/>
      <c r="AL426" s="567"/>
      <c r="AM426" s="567"/>
      <c r="AN426" s="567"/>
      <c r="AO426" s="567"/>
      <c r="AP426" s="567"/>
      <c r="AQ426" s="567"/>
      <c r="AR426" s="567"/>
      <c r="AS426" s="567"/>
      <c r="AT426" s="567"/>
      <c r="AU426" s="567"/>
      <c r="AV426" s="567"/>
      <c r="AW426" s="567"/>
    </row>
    <row r="427" spans="30:49" ht="12.75">
      <c r="AD427" s="580"/>
      <c r="AE427" s="580"/>
      <c r="AF427" s="580"/>
      <c r="AG427" s="580"/>
      <c r="AH427" s="580"/>
      <c r="AI427" s="578"/>
      <c r="AJ427" s="567"/>
      <c r="AK427" s="567"/>
      <c r="AL427" s="567"/>
      <c r="AM427" s="567"/>
      <c r="AN427" s="567"/>
      <c r="AO427" s="567"/>
      <c r="AP427" s="567"/>
      <c r="AQ427" s="567"/>
      <c r="AR427" s="567"/>
      <c r="AS427" s="567"/>
      <c r="AT427" s="567"/>
      <c r="AU427" s="567"/>
      <c r="AV427" s="567"/>
      <c r="AW427" s="567"/>
    </row>
    <row r="428" spans="30:49" ht="12.75">
      <c r="AD428" s="580"/>
      <c r="AE428" s="580"/>
      <c r="AF428" s="580"/>
      <c r="AG428" s="580"/>
      <c r="AH428" s="580"/>
      <c r="AI428" s="578"/>
      <c r="AJ428" s="567"/>
      <c r="AK428" s="567"/>
      <c r="AL428" s="567"/>
      <c r="AM428" s="567"/>
      <c r="AN428" s="567"/>
      <c r="AO428" s="567"/>
      <c r="AP428" s="567"/>
      <c r="AQ428" s="567"/>
      <c r="AR428" s="567"/>
      <c r="AS428" s="567"/>
      <c r="AT428" s="567"/>
      <c r="AU428" s="567"/>
      <c r="AV428" s="567"/>
      <c r="AW428" s="567"/>
    </row>
    <row r="429" spans="30:49" ht="12.75">
      <c r="AD429" s="580"/>
      <c r="AE429" s="580"/>
      <c r="AF429" s="580"/>
      <c r="AG429" s="580"/>
      <c r="AH429" s="580"/>
      <c r="AI429" s="578"/>
      <c r="AJ429" s="567"/>
      <c r="AK429" s="567"/>
      <c r="AL429" s="567"/>
      <c r="AM429" s="567"/>
      <c r="AN429" s="567"/>
      <c r="AO429" s="567"/>
      <c r="AP429" s="567"/>
      <c r="AQ429" s="567"/>
      <c r="AR429" s="567"/>
      <c r="AS429" s="567"/>
      <c r="AT429" s="567"/>
      <c r="AU429" s="567"/>
      <c r="AV429" s="567"/>
      <c r="AW429" s="567"/>
    </row>
    <row r="430" spans="30:49" ht="12.75">
      <c r="AD430" s="580"/>
      <c r="AE430" s="580"/>
      <c r="AF430" s="580"/>
      <c r="AG430" s="580"/>
      <c r="AH430" s="580"/>
      <c r="AI430" s="578"/>
      <c r="AJ430" s="567"/>
      <c r="AK430" s="567"/>
      <c r="AL430" s="567"/>
      <c r="AM430" s="567"/>
      <c r="AN430" s="567"/>
      <c r="AO430" s="567"/>
      <c r="AP430" s="567"/>
      <c r="AQ430" s="567"/>
      <c r="AR430" s="567"/>
      <c r="AS430" s="567"/>
      <c r="AT430" s="567"/>
      <c r="AU430" s="567"/>
      <c r="AV430" s="567"/>
      <c r="AW430" s="567"/>
    </row>
    <row r="431" spans="30:49" ht="12.75">
      <c r="AD431" s="580"/>
      <c r="AE431" s="580"/>
      <c r="AF431" s="580"/>
      <c r="AG431" s="580"/>
      <c r="AH431" s="580"/>
      <c r="AI431" s="578"/>
      <c r="AJ431" s="567"/>
      <c r="AK431" s="567"/>
      <c r="AL431" s="567"/>
      <c r="AM431" s="567"/>
      <c r="AN431" s="567"/>
      <c r="AO431" s="567"/>
      <c r="AP431" s="567"/>
      <c r="AQ431" s="567"/>
      <c r="AR431" s="567"/>
      <c r="AS431" s="567"/>
      <c r="AT431" s="567"/>
      <c r="AU431" s="567"/>
      <c r="AV431" s="567"/>
      <c r="AW431" s="567"/>
    </row>
    <row r="432" spans="30:49" ht="12.75">
      <c r="AD432" s="580"/>
      <c r="AE432" s="580"/>
      <c r="AF432" s="580"/>
      <c r="AG432" s="580"/>
      <c r="AH432" s="580"/>
      <c r="AI432" s="578"/>
      <c r="AJ432" s="567"/>
      <c r="AK432" s="567"/>
      <c r="AL432" s="567"/>
      <c r="AM432" s="567"/>
      <c r="AN432" s="567"/>
      <c r="AO432" s="567"/>
      <c r="AP432" s="567"/>
      <c r="AQ432" s="567"/>
      <c r="AR432" s="567"/>
      <c r="AS432" s="567"/>
      <c r="AT432" s="567"/>
      <c r="AU432" s="567"/>
      <c r="AV432" s="567"/>
      <c r="AW432" s="567"/>
    </row>
    <row r="433" spans="30:49" ht="12.75">
      <c r="AD433" s="580"/>
      <c r="AE433" s="580"/>
      <c r="AF433" s="580"/>
      <c r="AG433" s="580"/>
      <c r="AH433" s="580"/>
      <c r="AI433" s="578"/>
      <c r="AJ433" s="567"/>
      <c r="AK433" s="567"/>
      <c r="AL433" s="567"/>
      <c r="AM433" s="567"/>
      <c r="AN433" s="567"/>
      <c r="AO433" s="567"/>
      <c r="AP433" s="567"/>
      <c r="AQ433" s="567"/>
      <c r="AR433" s="567"/>
      <c r="AS433" s="567"/>
      <c r="AT433" s="567"/>
      <c r="AU433" s="567"/>
      <c r="AV433" s="567"/>
      <c r="AW433" s="567"/>
    </row>
    <row r="434" spans="30:49" ht="12.75">
      <c r="AD434" s="580"/>
      <c r="AE434" s="580"/>
      <c r="AF434" s="580"/>
      <c r="AG434" s="580"/>
      <c r="AH434" s="580"/>
      <c r="AI434" s="578"/>
      <c r="AJ434" s="567"/>
      <c r="AK434" s="567"/>
      <c r="AL434" s="567"/>
      <c r="AM434" s="567"/>
      <c r="AN434" s="567"/>
      <c r="AO434" s="567"/>
      <c r="AP434" s="567"/>
      <c r="AQ434" s="567"/>
      <c r="AR434" s="567"/>
      <c r="AS434" s="567"/>
      <c r="AT434" s="567"/>
      <c r="AU434" s="567"/>
      <c r="AV434" s="567"/>
      <c r="AW434" s="567"/>
    </row>
    <row r="435" spans="30:49" ht="12.75">
      <c r="AD435" s="580"/>
      <c r="AE435" s="580"/>
      <c r="AF435" s="580"/>
      <c r="AG435" s="580"/>
      <c r="AH435" s="580"/>
      <c r="AI435" s="578"/>
      <c r="AJ435" s="567"/>
      <c r="AK435" s="567"/>
      <c r="AL435" s="567"/>
      <c r="AM435" s="567"/>
      <c r="AN435" s="567"/>
      <c r="AO435" s="567"/>
      <c r="AP435" s="567"/>
      <c r="AQ435" s="567"/>
      <c r="AR435" s="567"/>
      <c r="AS435" s="567"/>
      <c r="AT435" s="567"/>
      <c r="AU435" s="567"/>
      <c r="AV435" s="567"/>
      <c r="AW435" s="567"/>
    </row>
    <row r="436" spans="30:49" ht="12.75">
      <c r="AD436" s="580"/>
      <c r="AE436" s="580"/>
      <c r="AF436" s="580"/>
      <c r="AG436" s="580"/>
      <c r="AH436" s="580"/>
      <c r="AI436" s="578"/>
      <c r="AJ436" s="567"/>
      <c r="AK436" s="567"/>
      <c r="AL436" s="567"/>
      <c r="AM436" s="567"/>
      <c r="AN436" s="567"/>
      <c r="AO436" s="567"/>
      <c r="AP436" s="567"/>
      <c r="AQ436" s="567"/>
      <c r="AR436" s="567"/>
      <c r="AS436" s="567"/>
      <c r="AT436" s="567"/>
      <c r="AU436" s="567"/>
      <c r="AV436" s="567"/>
      <c r="AW436" s="567"/>
    </row>
    <row r="437" spans="30:49" ht="12.75">
      <c r="AD437" s="580"/>
      <c r="AE437" s="580"/>
      <c r="AF437" s="580"/>
      <c r="AG437" s="580"/>
      <c r="AH437" s="580"/>
      <c r="AI437" s="578"/>
      <c r="AJ437" s="567"/>
      <c r="AK437" s="567"/>
      <c r="AL437" s="567"/>
      <c r="AM437" s="567"/>
      <c r="AN437" s="567"/>
      <c r="AO437" s="567"/>
      <c r="AP437" s="567"/>
      <c r="AQ437" s="567"/>
      <c r="AR437" s="567"/>
      <c r="AS437" s="567"/>
      <c r="AT437" s="567"/>
      <c r="AU437" s="567"/>
      <c r="AV437" s="567"/>
      <c r="AW437" s="567"/>
    </row>
    <row r="438" spans="30:49" ht="12.75">
      <c r="AD438" s="580"/>
      <c r="AE438" s="580"/>
      <c r="AF438" s="580"/>
      <c r="AG438" s="580"/>
      <c r="AH438" s="580"/>
      <c r="AI438" s="578"/>
      <c r="AJ438" s="567"/>
      <c r="AK438" s="567"/>
      <c r="AL438" s="567"/>
      <c r="AM438" s="567"/>
      <c r="AN438" s="567"/>
      <c r="AO438" s="567"/>
      <c r="AP438" s="567"/>
      <c r="AQ438" s="567"/>
      <c r="AR438" s="567"/>
      <c r="AS438" s="567"/>
      <c r="AT438" s="567"/>
      <c r="AU438" s="567"/>
      <c r="AV438" s="567"/>
      <c r="AW438" s="567"/>
    </row>
    <row r="439" spans="30:49" ht="12.75">
      <c r="AD439" s="580"/>
      <c r="AE439" s="580"/>
      <c r="AF439" s="580"/>
      <c r="AG439" s="580"/>
      <c r="AH439" s="580"/>
      <c r="AI439" s="578"/>
      <c r="AJ439" s="567"/>
      <c r="AK439" s="567"/>
      <c r="AL439" s="567"/>
      <c r="AM439" s="567"/>
      <c r="AN439" s="567"/>
      <c r="AO439" s="567"/>
      <c r="AP439" s="567"/>
      <c r="AQ439" s="567"/>
      <c r="AR439" s="567"/>
      <c r="AS439" s="567"/>
      <c r="AT439" s="567"/>
      <c r="AU439" s="567"/>
      <c r="AV439" s="567"/>
      <c r="AW439" s="567"/>
    </row>
    <row r="440" spans="30:49" ht="12.75">
      <c r="AD440" s="580"/>
      <c r="AE440" s="580"/>
      <c r="AF440" s="580"/>
      <c r="AG440" s="580"/>
      <c r="AH440" s="580"/>
      <c r="AI440" s="578"/>
      <c r="AJ440" s="567"/>
      <c r="AK440" s="567"/>
      <c r="AL440" s="567"/>
      <c r="AM440" s="567"/>
      <c r="AN440" s="567"/>
      <c r="AO440" s="567"/>
      <c r="AP440" s="567"/>
      <c r="AQ440" s="567"/>
      <c r="AR440" s="567"/>
      <c r="AS440" s="567"/>
      <c r="AT440" s="567"/>
      <c r="AU440" s="567"/>
      <c r="AV440" s="567"/>
      <c r="AW440" s="567"/>
    </row>
    <row r="441" spans="30:49" ht="12.75">
      <c r="AD441" s="580"/>
      <c r="AE441" s="580"/>
      <c r="AF441" s="580"/>
      <c r="AG441" s="580"/>
      <c r="AH441" s="580"/>
      <c r="AI441" s="578"/>
      <c r="AJ441" s="567"/>
      <c r="AK441" s="567"/>
      <c r="AL441" s="567"/>
      <c r="AM441" s="567"/>
      <c r="AN441" s="567"/>
      <c r="AO441" s="567"/>
      <c r="AP441" s="567"/>
      <c r="AQ441" s="567"/>
      <c r="AR441" s="567"/>
      <c r="AS441" s="567"/>
      <c r="AT441" s="567"/>
      <c r="AU441" s="567"/>
      <c r="AV441" s="567"/>
      <c r="AW441" s="567"/>
    </row>
    <row r="442" spans="30:49" ht="12.75">
      <c r="AD442" s="580"/>
      <c r="AE442" s="580"/>
      <c r="AF442" s="580"/>
      <c r="AG442" s="580"/>
      <c r="AH442" s="580"/>
      <c r="AI442" s="578"/>
      <c r="AJ442" s="567"/>
      <c r="AK442" s="567"/>
      <c r="AL442" s="567"/>
      <c r="AM442" s="567"/>
      <c r="AN442" s="567"/>
      <c r="AO442" s="567"/>
      <c r="AP442" s="567"/>
      <c r="AQ442" s="567"/>
      <c r="AR442" s="567"/>
      <c r="AS442" s="567"/>
      <c r="AT442" s="567"/>
      <c r="AU442" s="567"/>
      <c r="AV442" s="567"/>
      <c r="AW442" s="567"/>
    </row>
    <row r="443" spans="30:49" ht="12.75">
      <c r="AD443" s="580"/>
      <c r="AE443" s="580"/>
      <c r="AF443" s="580"/>
      <c r="AG443" s="580"/>
      <c r="AH443" s="580"/>
      <c r="AI443" s="578"/>
      <c r="AJ443" s="567"/>
      <c r="AK443" s="567"/>
      <c r="AL443" s="567"/>
      <c r="AM443" s="567"/>
      <c r="AN443" s="567"/>
      <c r="AO443" s="567"/>
      <c r="AP443" s="567"/>
      <c r="AQ443" s="567"/>
      <c r="AR443" s="567"/>
      <c r="AS443" s="567"/>
      <c r="AT443" s="567"/>
      <c r="AU443" s="567"/>
      <c r="AV443" s="567"/>
      <c r="AW443" s="567"/>
    </row>
    <row r="444" spans="30:49" ht="12.75">
      <c r="AD444" s="580"/>
      <c r="AE444" s="580"/>
      <c r="AF444" s="580"/>
      <c r="AG444" s="580"/>
      <c r="AH444" s="580"/>
      <c r="AI444" s="578"/>
      <c r="AJ444" s="567"/>
      <c r="AK444" s="567"/>
      <c r="AL444" s="567"/>
      <c r="AM444" s="567"/>
      <c r="AN444" s="567"/>
      <c r="AO444" s="567"/>
      <c r="AP444" s="567"/>
      <c r="AQ444" s="567"/>
      <c r="AR444" s="567"/>
      <c r="AS444" s="567"/>
      <c r="AT444" s="567"/>
      <c r="AU444" s="567"/>
      <c r="AV444" s="567"/>
      <c r="AW444" s="567"/>
    </row>
    <row r="445" spans="30:49" ht="12.75">
      <c r="AD445" s="580"/>
      <c r="AE445" s="580"/>
      <c r="AF445" s="580"/>
      <c r="AG445" s="580"/>
      <c r="AH445" s="580"/>
      <c r="AI445" s="578"/>
      <c r="AJ445" s="567"/>
      <c r="AK445" s="567"/>
      <c r="AL445" s="567"/>
      <c r="AM445" s="567"/>
      <c r="AN445" s="567"/>
      <c r="AO445" s="567"/>
      <c r="AP445" s="567"/>
      <c r="AQ445" s="567"/>
      <c r="AR445" s="567"/>
      <c r="AS445" s="567"/>
      <c r="AT445" s="567"/>
      <c r="AU445" s="567"/>
      <c r="AV445" s="567"/>
      <c r="AW445" s="567"/>
    </row>
    <row r="446" spans="30:49" ht="12.75">
      <c r="AD446" s="580"/>
      <c r="AE446" s="580"/>
      <c r="AF446" s="580"/>
      <c r="AG446" s="580"/>
      <c r="AH446" s="580"/>
      <c r="AI446" s="578"/>
      <c r="AJ446" s="567"/>
      <c r="AK446" s="567"/>
      <c r="AL446" s="567"/>
      <c r="AM446" s="567"/>
      <c r="AN446" s="567"/>
      <c r="AO446" s="567"/>
      <c r="AP446" s="567"/>
      <c r="AQ446" s="567"/>
      <c r="AR446" s="567"/>
      <c r="AS446" s="567"/>
      <c r="AT446" s="567"/>
      <c r="AU446" s="567"/>
      <c r="AV446" s="567"/>
      <c r="AW446" s="567"/>
    </row>
    <row r="447" spans="30:49" ht="12.75">
      <c r="AD447" s="580"/>
      <c r="AE447" s="580"/>
      <c r="AF447" s="580"/>
      <c r="AG447" s="580"/>
      <c r="AH447" s="580"/>
      <c r="AI447" s="578"/>
      <c r="AJ447" s="567"/>
      <c r="AK447" s="567"/>
      <c r="AL447" s="567"/>
      <c r="AM447" s="567"/>
      <c r="AN447" s="567"/>
      <c r="AO447" s="567"/>
      <c r="AP447" s="567"/>
      <c r="AQ447" s="567"/>
      <c r="AR447" s="567"/>
      <c r="AS447" s="567"/>
      <c r="AT447" s="567"/>
      <c r="AU447" s="567"/>
      <c r="AV447" s="567"/>
      <c r="AW447" s="567"/>
    </row>
    <row r="448" spans="30:49" ht="12.75">
      <c r="AD448" s="580"/>
      <c r="AE448" s="580"/>
      <c r="AF448" s="580"/>
      <c r="AG448" s="580"/>
      <c r="AH448" s="580"/>
      <c r="AI448" s="578"/>
      <c r="AJ448" s="567"/>
      <c r="AK448" s="567"/>
      <c r="AL448" s="567"/>
      <c r="AM448" s="567"/>
      <c r="AN448" s="567"/>
      <c r="AO448" s="567"/>
      <c r="AP448" s="567"/>
      <c r="AQ448" s="567"/>
      <c r="AR448" s="567"/>
      <c r="AS448" s="567"/>
      <c r="AT448" s="567"/>
      <c r="AU448" s="567"/>
      <c r="AV448" s="567"/>
      <c r="AW448" s="567"/>
    </row>
    <row r="449" spans="30:49" ht="12.75">
      <c r="AD449" s="580"/>
      <c r="AE449" s="580"/>
      <c r="AF449" s="580"/>
      <c r="AG449" s="580"/>
      <c r="AH449" s="580"/>
      <c r="AI449" s="578"/>
      <c r="AJ449" s="567"/>
      <c r="AK449" s="567"/>
      <c r="AL449" s="567"/>
      <c r="AM449" s="567"/>
      <c r="AN449" s="567"/>
      <c r="AO449" s="567"/>
      <c r="AP449" s="567"/>
      <c r="AQ449" s="567"/>
      <c r="AR449" s="567"/>
      <c r="AS449" s="567"/>
      <c r="AT449" s="567"/>
      <c r="AU449" s="567"/>
      <c r="AV449" s="567"/>
      <c r="AW449" s="567"/>
    </row>
    <row r="450" spans="30:49" ht="12.75">
      <c r="AD450" s="580"/>
      <c r="AE450" s="580"/>
      <c r="AF450" s="580"/>
      <c r="AG450" s="580"/>
      <c r="AH450" s="580"/>
      <c r="AI450" s="578"/>
      <c r="AJ450" s="567"/>
      <c r="AK450" s="567"/>
      <c r="AL450" s="567"/>
      <c r="AM450" s="567"/>
      <c r="AN450" s="567"/>
      <c r="AO450" s="567"/>
      <c r="AP450" s="567"/>
      <c r="AQ450" s="567"/>
      <c r="AR450" s="567"/>
      <c r="AS450" s="567"/>
      <c r="AT450" s="567"/>
      <c r="AU450" s="567"/>
      <c r="AV450" s="567"/>
      <c r="AW450" s="567"/>
    </row>
    <row r="451" spans="30:49" ht="12.75">
      <c r="AD451" s="580"/>
      <c r="AE451" s="580"/>
      <c r="AF451" s="580"/>
      <c r="AG451" s="580"/>
      <c r="AH451" s="580"/>
      <c r="AI451" s="578"/>
      <c r="AJ451" s="567"/>
      <c r="AK451" s="567"/>
      <c r="AL451" s="567"/>
      <c r="AM451" s="567"/>
      <c r="AN451" s="567"/>
      <c r="AO451" s="567"/>
      <c r="AP451" s="567"/>
      <c r="AQ451" s="567"/>
      <c r="AR451" s="567"/>
      <c r="AS451" s="567"/>
      <c r="AT451" s="567"/>
      <c r="AU451" s="567"/>
      <c r="AV451" s="567"/>
      <c r="AW451" s="567"/>
    </row>
    <row r="452" spans="30:49" ht="12.75">
      <c r="AD452" s="580"/>
      <c r="AE452" s="580"/>
      <c r="AF452" s="580"/>
      <c r="AG452" s="580"/>
      <c r="AH452" s="580"/>
      <c r="AI452" s="578"/>
      <c r="AJ452" s="567"/>
      <c r="AK452" s="567"/>
      <c r="AL452" s="567"/>
      <c r="AM452" s="567"/>
      <c r="AN452" s="567"/>
      <c r="AO452" s="567"/>
      <c r="AP452" s="567"/>
      <c r="AQ452" s="567"/>
      <c r="AR452" s="567"/>
      <c r="AS452" s="567"/>
      <c r="AT452" s="567"/>
      <c r="AU452" s="567"/>
      <c r="AV452" s="567"/>
      <c r="AW452" s="567"/>
    </row>
    <row r="453" spans="30:49" ht="12.75">
      <c r="AD453" s="580"/>
      <c r="AE453" s="580"/>
      <c r="AF453" s="580"/>
      <c r="AG453" s="580"/>
      <c r="AH453" s="580"/>
      <c r="AI453" s="578"/>
      <c r="AJ453" s="567"/>
      <c r="AK453" s="567"/>
      <c r="AL453" s="567"/>
      <c r="AM453" s="567"/>
      <c r="AN453" s="567"/>
      <c r="AO453" s="567"/>
      <c r="AP453" s="567"/>
      <c r="AQ453" s="567"/>
      <c r="AR453" s="567"/>
      <c r="AS453" s="567"/>
      <c r="AT453" s="567"/>
      <c r="AU453" s="567"/>
      <c r="AV453" s="567"/>
      <c r="AW453" s="567"/>
    </row>
    <row r="454" spans="30:49" ht="12.75">
      <c r="AD454" s="580"/>
      <c r="AE454" s="580"/>
      <c r="AF454" s="580"/>
      <c r="AG454" s="580"/>
      <c r="AH454" s="580"/>
      <c r="AI454" s="578"/>
      <c r="AJ454" s="567"/>
      <c r="AK454" s="567"/>
      <c r="AL454" s="567"/>
      <c r="AM454" s="567"/>
      <c r="AN454" s="567"/>
      <c r="AO454" s="567"/>
      <c r="AP454" s="567"/>
      <c r="AQ454" s="567"/>
      <c r="AR454" s="567"/>
      <c r="AS454" s="567"/>
      <c r="AT454" s="567"/>
      <c r="AU454" s="567"/>
      <c r="AV454" s="567"/>
      <c r="AW454" s="567"/>
    </row>
    <row r="455" spans="30:49" ht="12.75">
      <c r="AD455" s="580"/>
      <c r="AE455" s="580"/>
      <c r="AF455" s="580"/>
      <c r="AG455" s="580"/>
      <c r="AH455" s="580"/>
      <c r="AI455" s="578"/>
      <c r="AJ455" s="567"/>
      <c r="AK455" s="567"/>
      <c r="AL455" s="567"/>
      <c r="AM455" s="567"/>
      <c r="AN455" s="567"/>
      <c r="AO455" s="567"/>
      <c r="AP455" s="567"/>
      <c r="AQ455" s="567"/>
      <c r="AR455" s="567"/>
      <c r="AS455" s="567"/>
      <c r="AT455" s="567"/>
      <c r="AU455" s="567"/>
      <c r="AV455" s="567"/>
      <c r="AW455" s="567"/>
    </row>
    <row r="456" spans="30:49" ht="12.75">
      <c r="AD456" s="580"/>
      <c r="AE456" s="580"/>
      <c r="AF456" s="580"/>
      <c r="AG456" s="580"/>
      <c r="AH456" s="580"/>
      <c r="AI456" s="578"/>
      <c r="AJ456" s="567"/>
      <c r="AK456" s="567"/>
      <c r="AL456" s="567"/>
      <c r="AM456" s="567"/>
      <c r="AN456" s="567"/>
      <c r="AO456" s="567"/>
      <c r="AP456" s="567"/>
      <c r="AQ456" s="567"/>
      <c r="AR456" s="567"/>
      <c r="AS456" s="567"/>
      <c r="AT456" s="567"/>
      <c r="AU456" s="567"/>
      <c r="AV456" s="567"/>
      <c r="AW456" s="567"/>
    </row>
    <row r="457" spans="30:49" ht="12.75">
      <c r="AD457" s="580"/>
      <c r="AE457" s="580"/>
      <c r="AF457" s="580"/>
      <c r="AG457" s="580"/>
      <c r="AH457" s="580"/>
      <c r="AI457" s="578"/>
      <c r="AJ457" s="567"/>
      <c r="AK457" s="567"/>
      <c r="AL457" s="567"/>
      <c r="AM457" s="567"/>
      <c r="AN457" s="567"/>
      <c r="AO457" s="567"/>
      <c r="AP457" s="567"/>
      <c r="AQ457" s="567"/>
      <c r="AR457" s="567"/>
      <c r="AS457" s="567"/>
      <c r="AT457" s="567"/>
      <c r="AU457" s="567"/>
      <c r="AV457" s="567"/>
      <c r="AW457" s="567"/>
    </row>
    <row r="458" spans="30:49" ht="12.75">
      <c r="AD458" s="580"/>
      <c r="AE458" s="580"/>
      <c r="AF458" s="580"/>
      <c r="AG458" s="580"/>
      <c r="AH458" s="580"/>
      <c r="AI458" s="578"/>
      <c r="AJ458" s="567"/>
      <c r="AK458" s="567"/>
      <c r="AL458" s="567"/>
      <c r="AM458" s="567"/>
      <c r="AN458" s="567"/>
      <c r="AO458" s="567"/>
      <c r="AP458" s="567"/>
      <c r="AQ458" s="567"/>
      <c r="AR458" s="567"/>
      <c r="AS458" s="567"/>
      <c r="AT458" s="567"/>
      <c r="AU458" s="567"/>
      <c r="AV458" s="567"/>
      <c r="AW458" s="567"/>
    </row>
    <row r="459" spans="30:49" ht="12.75">
      <c r="AD459" s="580"/>
      <c r="AE459" s="580"/>
      <c r="AF459" s="580"/>
      <c r="AG459" s="580"/>
      <c r="AH459" s="580"/>
      <c r="AI459" s="578"/>
      <c r="AJ459" s="567"/>
      <c r="AK459" s="567"/>
      <c r="AL459" s="567"/>
      <c r="AM459" s="567"/>
      <c r="AN459" s="567"/>
      <c r="AO459" s="567"/>
      <c r="AP459" s="567"/>
      <c r="AQ459" s="567"/>
      <c r="AR459" s="567"/>
      <c r="AS459" s="567"/>
      <c r="AT459" s="567"/>
      <c r="AU459" s="567"/>
      <c r="AV459" s="567"/>
      <c r="AW459" s="567"/>
    </row>
    <row r="460" spans="30:49" ht="12.75">
      <c r="AD460" s="580"/>
      <c r="AE460" s="580"/>
      <c r="AF460" s="580"/>
      <c r="AG460" s="580"/>
      <c r="AH460" s="580"/>
      <c r="AI460" s="578"/>
      <c r="AJ460" s="567"/>
      <c r="AK460" s="567"/>
      <c r="AL460" s="567"/>
      <c r="AM460" s="567"/>
      <c r="AN460" s="567"/>
      <c r="AO460" s="567"/>
      <c r="AP460" s="567"/>
      <c r="AQ460" s="567"/>
      <c r="AR460" s="567"/>
      <c r="AS460" s="567"/>
      <c r="AT460" s="567"/>
      <c r="AU460" s="567"/>
      <c r="AV460" s="567"/>
      <c r="AW460" s="567"/>
    </row>
    <row r="461" spans="30:49" ht="12.75">
      <c r="AD461" s="580"/>
      <c r="AE461" s="580"/>
      <c r="AF461" s="580"/>
      <c r="AG461" s="580"/>
      <c r="AH461" s="580"/>
      <c r="AI461" s="578"/>
      <c r="AJ461" s="567"/>
      <c r="AK461" s="567"/>
      <c r="AL461" s="567"/>
      <c r="AM461" s="567"/>
      <c r="AN461" s="567"/>
      <c r="AO461" s="567"/>
      <c r="AP461" s="567"/>
      <c r="AQ461" s="567"/>
      <c r="AR461" s="567"/>
      <c r="AS461" s="567"/>
      <c r="AT461" s="567"/>
      <c r="AU461" s="567"/>
      <c r="AV461" s="567"/>
      <c r="AW461" s="567"/>
    </row>
    <row r="462" spans="30:49" ht="12.75">
      <c r="AD462" s="580"/>
      <c r="AE462" s="580"/>
      <c r="AF462" s="580"/>
      <c r="AG462" s="580"/>
      <c r="AH462" s="580"/>
      <c r="AI462" s="578"/>
      <c r="AJ462" s="567"/>
      <c r="AK462" s="567"/>
      <c r="AL462" s="567"/>
      <c r="AM462" s="567"/>
      <c r="AN462" s="567"/>
      <c r="AO462" s="567"/>
      <c r="AP462" s="567"/>
      <c r="AQ462" s="567"/>
      <c r="AR462" s="567"/>
      <c r="AS462" s="567"/>
      <c r="AT462" s="567"/>
      <c r="AU462" s="567"/>
      <c r="AV462" s="567"/>
      <c r="AW462" s="567"/>
    </row>
    <row r="463" spans="30:49" ht="12.75">
      <c r="AD463" s="580"/>
      <c r="AE463" s="580"/>
      <c r="AF463" s="580"/>
      <c r="AG463" s="580"/>
      <c r="AH463" s="580"/>
      <c r="AI463" s="578"/>
      <c r="AJ463" s="567"/>
      <c r="AK463" s="567"/>
      <c r="AL463" s="567"/>
      <c r="AM463" s="567"/>
      <c r="AN463" s="567"/>
      <c r="AO463" s="567"/>
      <c r="AP463" s="567"/>
      <c r="AQ463" s="567"/>
      <c r="AR463" s="567"/>
      <c r="AS463" s="567"/>
      <c r="AT463" s="567"/>
      <c r="AU463" s="567"/>
      <c r="AV463" s="567"/>
      <c r="AW463" s="567"/>
    </row>
    <row r="464" spans="30:49" ht="12.75">
      <c r="AD464" s="580"/>
      <c r="AE464" s="580"/>
      <c r="AF464" s="580"/>
      <c r="AG464" s="580"/>
      <c r="AH464" s="580"/>
      <c r="AI464" s="578"/>
      <c r="AJ464" s="567"/>
      <c r="AK464" s="567"/>
      <c r="AL464" s="567"/>
      <c r="AM464" s="567"/>
      <c r="AN464" s="567"/>
      <c r="AO464" s="567"/>
      <c r="AP464" s="567"/>
      <c r="AQ464" s="567"/>
      <c r="AR464" s="567"/>
      <c r="AS464" s="567"/>
      <c r="AT464" s="567"/>
      <c r="AU464" s="567"/>
      <c r="AV464" s="567"/>
      <c r="AW464" s="567"/>
    </row>
    <row r="465" spans="30:49" ht="12.75">
      <c r="AD465" s="580"/>
      <c r="AE465" s="580"/>
      <c r="AF465" s="580"/>
      <c r="AG465" s="580"/>
      <c r="AH465" s="580"/>
      <c r="AI465" s="578"/>
      <c r="AJ465" s="567"/>
      <c r="AK465" s="567"/>
      <c r="AL465" s="567"/>
      <c r="AM465" s="567"/>
      <c r="AN465" s="567"/>
      <c r="AO465" s="567"/>
      <c r="AP465" s="567"/>
      <c r="AQ465" s="567"/>
      <c r="AR465" s="567"/>
      <c r="AS465" s="567"/>
      <c r="AT465" s="567"/>
      <c r="AU465" s="567"/>
      <c r="AV465" s="567"/>
      <c r="AW465" s="567"/>
    </row>
    <row r="466" spans="30:49" ht="12.75">
      <c r="AD466" s="580"/>
      <c r="AE466" s="580"/>
      <c r="AF466" s="580"/>
      <c r="AG466" s="580"/>
      <c r="AH466" s="580"/>
      <c r="AI466" s="578"/>
      <c r="AJ466" s="567"/>
      <c r="AK466" s="567"/>
      <c r="AL466" s="567"/>
      <c r="AM466" s="567"/>
      <c r="AN466" s="567"/>
      <c r="AO466" s="567"/>
      <c r="AP466" s="567"/>
      <c r="AQ466" s="567"/>
      <c r="AR466" s="567"/>
      <c r="AS466" s="567"/>
      <c r="AT466" s="567"/>
      <c r="AU466" s="567"/>
      <c r="AV466" s="567"/>
      <c r="AW466" s="567"/>
    </row>
    <row r="467" spans="30:49" ht="12.75">
      <c r="AD467" s="580"/>
      <c r="AE467" s="580"/>
      <c r="AF467" s="580"/>
      <c r="AG467" s="580"/>
      <c r="AH467" s="580"/>
      <c r="AI467" s="578"/>
      <c r="AJ467" s="567"/>
      <c r="AK467" s="567"/>
      <c r="AL467" s="567"/>
      <c r="AM467" s="567"/>
      <c r="AN467" s="567"/>
      <c r="AO467" s="567"/>
      <c r="AP467" s="567"/>
      <c r="AQ467" s="567"/>
      <c r="AR467" s="567"/>
      <c r="AS467" s="567"/>
      <c r="AT467" s="567"/>
      <c r="AU467" s="567"/>
      <c r="AV467" s="567"/>
      <c r="AW467" s="567"/>
    </row>
    <row r="468" spans="30:49" ht="12.75">
      <c r="AD468" s="580"/>
      <c r="AE468" s="580"/>
      <c r="AF468" s="580"/>
      <c r="AG468" s="580"/>
      <c r="AH468" s="580"/>
      <c r="AI468" s="578"/>
      <c r="AJ468" s="567"/>
      <c r="AK468" s="567"/>
      <c r="AL468" s="567"/>
      <c r="AM468" s="567"/>
      <c r="AN468" s="567"/>
      <c r="AO468" s="567"/>
      <c r="AP468" s="567"/>
      <c r="AQ468" s="567"/>
      <c r="AR468" s="567"/>
      <c r="AS468" s="567"/>
      <c r="AT468" s="567"/>
      <c r="AU468" s="567"/>
      <c r="AV468" s="567"/>
      <c r="AW468" s="567"/>
    </row>
    <row r="469" spans="30:49" ht="12.75">
      <c r="AD469" s="580"/>
      <c r="AE469" s="580"/>
      <c r="AF469" s="580"/>
      <c r="AG469" s="580"/>
      <c r="AH469" s="580"/>
      <c r="AI469" s="578"/>
      <c r="AJ469" s="567"/>
      <c r="AK469" s="567"/>
      <c r="AL469" s="567"/>
      <c r="AM469" s="567"/>
      <c r="AN469" s="567"/>
      <c r="AO469" s="567"/>
      <c r="AP469" s="567"/>
      <c r="AQ469" s="567"/>
      <c r="AR469" s="567"/>
      <c r="AS469" s="567"/>
      <c r="AT469" s="567"/>
      <c r="AU469" s="567"/>
      <c r="AV469" s="567"/>
      <c r="AW469" s="567"/>
    </row>
    <row r="470" spans="30:49" ht="12.75">
      <c r="AD470" s="580"/>
      <c r="AE470" s="580"/>
      <c r="AF470" s="580"/>
      <c r="AG470" s="580"/>
      <c r="AH470" s="580"/>
      <c r="AI470" s="578"/>
      <c r="AJ470" s="567"/>
      <c r="AK470" s="567"/>
      <c r="AL470" s="567"/>
      <c r="AM470" s="567"/>
      <c r="AN470" s="567"/>
      <c r="AO470" s="567"/>
      <c r="AP470" s="567"/>
      <c r="AQ470" s="567"/>
      <c r="AR470" s="567"/>
      <c r="AS470" s="567"/>
      <c r="AT470" s="567"/>
      <c r="AU470" s="567"/>
      <c r="AV470" s="567"/>
      <c r="AW470" s="567"/>
    </row>
    <row r="471" spans="30:49" ht="12.75">
      <c r="AD471" s="580"/>
      <c r="AE471" s="580"/>
      <c r="AF471" s="580"/>
      <c r="AG471" s="580"/>
      <c r="AH471" s="580"/>
      <c r="AI471" s="578"/>
      <c r="AJ471" s="567"/>
      <c r="AK471" s="567"/>
      <c r="AL471" s="567"/>
      <c r="AM471" s="567"/>
      <c r="AN471" s="567"/>
      <c r="AO471" s="567"/>
      <c r="AP471" s="567"/>
      <c r="AQ471" s="567"/>
      <c r="AR471" s="567"/>
      <c r="AS471" s="567"/>
      <c r="AT471" s="567"/>
      <c r="AU471" s="567"/>
      <c r="AV471" s="567"/>
      <c r="AW471" s="567"/>
    </row>
    <row r="472" spans="30:49" ht="12.75">
      <c r="AD472" s="580"/>
      <c r="AE472" s="580"/>
      <c r="AF472" s="580"/>
      <c r="AG472" s="580"/>
      <c r="AH472" s="580"/>
      <c r="AI472" s="578"/>
      <c r="AJ472" s="567"/>
      <c r="AK472" s="567"/>
      <c r="AL472" s="567"/>
      <c r="AM472" s="567"/>
      <c r="AN472" s="567"/>
      <c r="AO472" s="567"/>
      <c r="AP472" s="567"/>
      <c r="AQ472" s="567"/>
      <c r="AR472" s="567"/>
      <c r="AS472" s="567"/>
      <c r="AT472" s="567"/>
      <c r="AU472" s="567"/>
      <c r="AV472" s="567"/>
      <c r="AW472" s="567"/>
    </row>
    <row r="473" spans="30:49" ht="12.75">
      <c r="AD473" s="580"/>
      <c r="AE473" s="580"/>
      <c r="AF473" s="580"/>
      <c r="AG473" s="580"/>
      <c r="AH473" s="580"/>
      <c r="AI473" s="578"/>
      <c r="AJ473" s="567"/>
      <c r="AK473" s="567"/>
      <c r="AL473" s="567"/>
      <c r="AM473" s="567"/>
      <c r="AN473" s="567"/>
      <c r="AO473" s="567"/>
      <c r="AP473" s="567"/>
      <c r="AQ473" s="567"/>
      <c r="AR473" s="567"/>
      <c r="AS473" s="567"/>
      <c r="AT473" s="567"/>
      <c r="AU473" s="567"/>
      <c r="AV473" s="567"/>
      <c r="AW473" s="567"/>
    </row>
    <row r="474" spans="30:49" ht="12.75">
      <c r="AD474" s="580"/>
      <c r="AE474" s="580"/>
      <c r="AF474" s="580"/>
      <c r="AG474" s="580"/>
      <c r="AH474" s="580"/>
      <c r="AI474" s="578"/>
      <c r="AJ474" s="567"/>
      <c r="AK474" s="567"/>
      <c r="AL474" s="567"/>
      <c r="AM474" s="567"/>
      <c r="AN474" s="567"/>
      <c r="AO474" s="567"/>
      <c r="AP474" s="567"/>
      <c r="AQ474" s="567"/>
      <c r="AR474" s="567"/>
      <c r="AS474" s="567"/>
      <c r="AT474" s="567"/>
      <c r="AU474" s="567"/>
      <c r="AV474" s="567"/>
      <c r="AW474" s="567"/>
    </row>
    <row r="475" spans="30:49" ht="12.75">
      <c r="AD475" s="580"/>
      <c r="AE475" s="580"/>
      <c r="AF475" s="580"/>
      <c r="AG475" s="580"/>
      <c r="AH475" s="580"/>
      <c r="AI475" s="578"/>
      <c r="AJ475" s="567"/>
      <c r="AK475" s="567"/>
      <c r="AL475" s="567"/>
      <c r="AM475" s="567"/>
      <c r="AN475" s="567"/>
      <c r="AO475" s="567"/>
      <c r="AP475" s="567"/>
      <c r="AQ475" s="567"/>
      <c r="AR475" s="567"/>
      <c r="AS475" s="567"/>
      <c r="AT475" s="567"/>
      <c r="AU475" s="567"/>
      <c r="AV475" s="567"/>
      <c r="AW475" s="567"/>
    </row>
    <row r="476" spans="30:49" ht="12.75">
      <c r="AD476" s="580"/>
      <c r="AE476" s="580"/>
      <c r="AF476" s="580"/>
      <c r="AG476" s="580"/>
      <c r="AH476" s="580"/>
      <c r="AI476" s="578"/>
      <c r="AJ476" s="567"/>
      <c r="AK476" s="567"/>
      <c r="AL476" s="567"/>
      <c r="AM476" s="567"/>
      <c r="AN476" s="567"/>
      <c r="AO476" s="567"/>
      <c r="AP476" s="567"/>
      <c r="AQ476" s="567"/>
      <c r="AR476" s="567"/>
      <c r="AS476" s="567"/>
      <c r="AT476" s="567"/>
      <c r="AU476" s="567"/>
      <c r="AV476" s="567"/>
      <c r="AW476" s="567"/>
    </row>
    <row r="477" spans="30:49" ht="12.75">
      <c r="AD477" s="580"/>
      <c r="AE477" s="580"/>
      <c r="AF477" s="580"/>
      <c r="AG477" s="580"/>
      <c r="AH477" s="580"/>
      <c r="AI477" s="578"/>
      <c r="AJ477" s="567"/>
      <c r="AK477" s="567"/>
      <c r="AL477" s="567"/>
      <c r="AM477" s="567"/>
      <c r="AN477" s="567"/>
      <c r="AO477" s="567"/>
      <c r="AP477" s="567"/>
      <c r="AQ477" s="567"/>
      <c r="AR477" s="567"/>
      <c r="AS477" s="567"/>
      <c r="AT477" s="567"/>
      <c r="AU477" s="567"/>
      <c r="AV477" s="567"/>
      <c r="AW477" s="567"/>
    </row>
    <row r="478" spans="30:49" ht="12.75">
      <c r="AD478" s="580"/>
      <c r="AE478" s="580"/>
      <c r="AF478" s="580"/>
      <c r="AG478" s="580"/>
      <c r="AH478" s="580"/>
      <c r="AI478" s="578"/>
      <c r="AJ478" s="567"/>
      <c r="AK478" s="567"/>
      <c r="AL478" s="567"/>
      <c r="AM478" s="567"/>
      <c r="AN478" s="567"/>
      <c r="AO478" s="567"/>
      <c r="AP478" s="567"/>
      <c r="AQ478" s="567"/>
      <c r="AR478" s="567"/>
      <c r="AS478" s="567"/>
      <c r="AT478" s="567"/>
      <c r="AU478" s="567"/>
      <c r="AV478" s="567"/>
      <c r="AW478" s="567"/>
    </row>
    <row r="479" spans="30:49" ht="12.75">
      <c r="AD479" s="580"/>
      <c r="AE479" s="580"/>
      <c r="AF479" s="580"/>
      <c r="AG479" s="580"/>
      <c r="AH479" s="580"/>
      <c r="AI479" s="578"/>
      <c r="AJ479" s="567"/>
      <c r="AK479" s="567"/>
      <c r="AL479" s="567"/>
      <c r="AM479" s="567"/>
      <c r="AN479" s="567"/>
      <c r="AO479" s="567"/>
      <c r="AP479" s="567"/>
      <c r="AQ479" s="567"/>
      <c r="AR479" s="567"/>
      <c r="AS479" s="567"/>
      <c r="AT479" s="567"/>
      <c r="AU479" s="567"/>
      <c r="AV479" s="567"/>
      <c r="AW479" s="567"/>
    </row>
    <row r="480" spans="30:49" ht="12.75">
      <c r="AD480" s="580"/>
      <c r="AE480" s="580"/>
      <c r="AF480" s="580"/>
      <c r="AG480" s="580"/>
      <c r="AH480" s="580"/>
      <c r="AI480" s="578"/>
      <c r="AJ480" s="567"/>
      <c r="AK480" s="567"/>
      <c r="AL480" s="567"/>
      <c r="AM480" s="567"/>
      <c r="AN480" s="567"/>
      <c r="AO480" s="567"/>
      <c r="AP480" s="567"/>
      <c r="AQ480" s="567"/>
      <c r="AR480" s="567"/>
      <c r="AS480" s="567"/>
      <c r="AT480" s="567"/>
      <c r="AU480" s="567"/>
      <c r="AV480" s="567"/>
      <c r="AW480" s="567"/>
    </row>
    <row r="481" spans="30:49" ht="12.75">
      <c r="AD481" s="580"/>
      <c r="AE481" s="580"/>
      <c r="AF481" s="580"/>
      <c r="AG481" s="580"/>
      <c r="AH481" s="580"/>
      <c r="AI481" s="578"/>
      <c r="AJ481" s="567"/>
      <c r="AK481" s="567"/>
      <c r="AL481" s="567"/>
      <c r="AM481" s="567"/>
      <c r="AN481" s="567"/>
      <c r="AO481" s="567"/>
      <c r="AP481" s="567"/>
      <c r="AQ481" s="567"/>
      <c r="AR481" s="567"/>
      <c r="AS481" s="567"/>
      <c r="AT481" s="567"/>
      <c r="AU481" s="567"/>
      <c r="AV481" s="567"/>
      <c r="AW481" s="567"/>
    </row>
    <row r="482" spans="30:49" ht="12.75">
      <c r="AD482" s="580"/>
      <c r="AE482" s="580"/>
      <c r="AF482" s="580"/>
      <c r="AG482" s="580"/>
      <c r="AH482" s="580"/>
      <c r="AI482" s="578"/>
      <c r="AJ482" s="567"/>
      <c r="AK482" s="567"/>
      <c r="AL482" s="567"/>
      <c r="AM482" s="567"/>
      <c r="AN482" s="567"/>
      <c r="AO482" s="567"/>
      <c r="AP482" s="567"/>
      <c r="AQ482" s="567"/>
      <c r="AR482" s="567"/>
      <c r="AS482" s="567"/>
      <c r="AT482" s="567"/>
      <c r="AU482" s="567"/>
      <c r="AV482" s="567"/>
      <c r="AW482" s="567"/>
    </row>
    <row r="483" spans="30:49" ht="12.75">
      <c r="AD483" s="580"/>
      <c r="AE483" s="580"/>
      <c r="AF483" s="580"/>
      <c r="AG483" s="580"/>
      <c r="AH483" s="580"/>
      <c r="AI483" s="578"/>
      <c r="AJ483" s="567"/>
      <c r="AK483" s="567"/>
      <c r="AL483" s="567"/>
      <c r="AM483" s="567"/>
      <c r="AN483" s="567"/>
      <c r="AO483" s="567"/>
      <c r="AP483" s="567"/>
      <c r="AQ483" s="567"/>
      <c r="AR483" s="567"/>
      <c r="AS483" s="567"/>
      <c r="AT483" s="567"/>
      <c r="AU483" s="567"/>
      <c r="AV483" s="567"/>
      <c r="AW483" s="567"/>
    </row>
    <row r="484" spans="30:49" ht="12.75">
      <c r="AD484" s="580"/>
      <c r="AE484" s="580"/>
      <c r="AF484" s="580"/>
      <c r="AG484" s="580"/>
      <c r="AH484" s="580"/>
      <c r="AI484" s="578"/>
      <c r="AJ484" s="567"/>
      <c r="AK484" s="567"/>
      <c r="AL484" s="567"/>
      <c r="AM484" s="567"/>
      <c r="AN484" s="567"/>
      <c r="AO484" s="567"/>
      <c r="AP484" s="567"/>
      <c r="AQ484" s="567"/>
      <c r="AR484" s="567"/>
      <c r="AS484" s="567"/>
      <c r="AT484" s="567"/>
      <c r="AU484" s="567"/>
      <c r="AV484" s="567"/>
      <c r="AW484" s="567"/>
    </row>
    <row r="485" spans="30:49" ht="12.75">
      <c r="AD485" s="580"/>
      <c r="AE485" s="580"/>
      <c r="AF485" s="580"/>
      <c r="AG485" s="580"/>
      <c r="AH485" s="580"/>
      <c r="AI485" s="578"/>
      <c r="AJ485" s="567"/>
      <c r="AK485" s="567"/>
      <c r="AL485" s="567"/>
      <c r="AM485" s="567"/>
      <c r="AN485" s="567"/>
      <c r="AO485" s="567"/>
      <c r="AP485" s="567"/>
      <c r="AQ485" s="567"/>
      <c r="AR485" s="567"/>
      <c r="AS485" s="567"/>
      <c r="AT485" s="567"/>
      <c r="AU485" s="567"/>
      <c r="AV485" s="567"/>
      <c r="AW485" s="567"/>
    </row>
    <row r="486" spans="30:49" ht="12.75">
      <c r="AD486" s="580"/>
      <c r="AE486" s="580"/>
      <c r="AF486" s="580"/>
      <c r="AG486" s="580"/>
      <c r="AH486" s="580"/>
      <c r="AI486" s="578"/>
      <c r="AJ486" s="567"/>
      <c r="AK486" s="567"/>
      <c r="AL486" s="567"/>
      <c r="AM486" s="567"/>
      <c r="AN486" s="567"/>
      <c r="AO486" s="567"/>
      <c r="AP486" s="567"/>
      <c r="AQ486" s="567"/>
      <c r="AR486" s="567"/>
      <c r="AS486" s="567"/>
      <c r="AT486" s="567"/>
      <c r="AU486" s="567"/>
      <c r="AV486" s="567"/>
      <c r="AW486" s="567"/>
    </row>
    <row r="487" spans="30:49" ht="12.75">
      <c r="AD487" s="580"/>
      <c r="AE487" s="580"/>
      <c r="AF487" s="580"/>
      <c r="AG487" s="580"/>
      <c r="AH487" s="580"/>
      <c r="AI487" s="578"/>
      <c r="AJ487" s="567"/>
      <c r="AK487" s="567"/>
      <c r="AL487" s="567"/>
      <c r="AM487" s="567"/>
      <c r="AN487" s="567"/>
      <c r="AO487" s="567"/>
      <c r="AP487" s="567"/>
      <c r="AQ487" s="567"/>
      <c r="AR487" s="567"/>
      <c r="AS487" s="567"/>
      <c r="AT487" s="567"/>
      <c r="AU487" s="567"/>
      <c r="AV487" s="567"/>
      <c r="AW487" s="567"/>
    </row>
    <row r="488" spans="30:49" ht="12.75">
      <c r="AD488" s="580"/>
      <c r="AE488" s="580"/>
      <c r="AF488" s="580"/>
      <c r="AG488" s="580"/>
      <c r="AH488" s="580"/>
      <c r="AI488" s="578"/>
      <c r="AJ488" s="567"/>
      <c r="AK488" s="567"/>
      <c r="AL488" s="567"/>
      <c r="AM488" s="567"/>
      <c r="AN488" s="567"/>
      <c r="AO488" s="567"/>
      <c r="AP488" s="567"/>
      <c r="AQ488" s="567"/>
      <c r="AR488" s="567"/>
      <c r="AS488" s="567"/>
      <c r="AT488" s="567"/>
      <c r="AU488" s="567"/>
      <c r="AV488" s="567"/>
      <c r="AW488" s="567"/>
    </row>
    <row r="489" spans="30:49" ht="12.75">
      <c r="AD489" s="580"/>
      <c r="AE489" s="580"/>
      <c r="AF489" s="580"/>
      <c r="AG489" s="580"/>
      <c r="AH489" s="580"/>
      <c r="AI489" s="578"/>
      <c r="AJ489" s="567"/>
      <c r="AK489" s="567"/>
      <c r="AL489" s="567"/>
      <c r="AM489" s="567"/>
      <c r="AN489" s="567"/>
      <c r="AO489" s="567"/>
      <c r="AP489" s="567"/>
      <c r="AQ489" s="567"/>
      <c r="AR489" s="567"/>
      <c r="AS489" s="567"/>
      <c r="AT489" s="567"/>
      <c r="AU489" s="567"/>
      <c r="AV489" s="567"/>
      <c r="AW489" s="567"/>
    </row>
    <row r="490" spans="30:49" ht="12.75">
      <c r="AD490" s="580"/>
      <c r="AE490" s="580"/>
      <c r="AF490" s="580"/>
      <c r="AG490" s="580"/>
      <c r="AH490" s="580"/>
      <c r="AI490" s="578"/>
      <c r="AJ490" s="567"/>
      <c r="AK490" s="567"/>
      <c r="AL490" s="567"/>
      <c r="AM490" s="567"/>
      <c r="AN490" s="567"/>
      <c r="AO490" s="567"/>
      <c r="AP490" s="567"/>
      <c r="AQ490" s="567"/>
      <c r="AR490" s="567"/>
      <c r="AS490" s="567"/>
      <c r="AT490" s="567"/>
      <c r="AU490" s="567"/>
      <c r="AV490" s="567"/>
      <c r="AW490" s="567"/>
    </row>
    <row r="491" spans="30:49" ht="12.75">
      <c r="AD491" s="580"/>
      <c r="AE491" s="580"/>
      <c r="AF491" s="580"/>
      <c r="AG491" s="580"/>
      <c r="AH491" s="580"/>
      <c r="AI491" s="578"/>
      <c r="AJ491" s="567"/>
      <c r="AK491" s="567"/>
      <c r="AL491" s="567"/>
      <c r="AM491" s="567"/>
      <c r="AN491" s="567"/>
      <c r="AO491" s="567"/>
      <c r="AP491" s="567"/>
      <c r="AQ491" s="567"/>
      <c r="AR491" s="567"/>
      <c r="AS491" s="567"/>
      <c r="AT491" s="567"/>
      <c r="AU491" s="567"/>
      <c r="AV491" s="567"/>
      <c r="AW491" s="567"/>
    </row>
    <row r="492" spans="30:49" ht="12.75">
      <c r="AD492" s="580"/>
      <c r="AE492" s="580"/>
      <c r="AF492" s="580"/>
      <c r="AG492" s="580"/>
      <c r="AH492" s="580"/>
      <c r="AI492" s="578"/>
      <c r="AJ492" s="567"/>
      <c r="AK492" s="567"/>
      <c r="AL492" s="567"/>
      <c r="AM492" s="567"/>
      <c r="AN492" s="567"/>
      <c r="AO492" s="567"/>
      <c r="AP492" s="567"/>
      <c r="AQ492" s="567"/>
      <c r="AR492" s="567"/>
      <c r="AS492" s="567"/>
      <c r="AT492" s="567"/>
      <c r="AU492" s="567"/>
      <c r="AV492" s="567"/>
      <c r="AW492" s="567"/>
    </row>
    <row r="493" spans="30:49" ht="12.75">
      <c r="AD493" s="580"/>
      <c r="AE493" s="580"/>
      <c r="AF493" s="580"/>
      <c r="AG493" s="580"/>
      <c r="AH493" s="580"/>
      <c r="AI493" s="578"/>
      <c r="AJ493" s="567"/>
      <c r="AK493" s="567"/>
      <c r="AL493" s="567"/>
      <c r="AM493" s="567"/>
      <c r="AN493" s="567"/>
      <c r="AO493" s="567"/>
      <c r="AP493" s="567"/>
      <c r="AQ493" s="567"/>
      <c r="AR493" s="567"/>
      <c r="AS493" s="567"/>
      <c r="AT493" s="567"/>
      <c r="AU493" s="567"/>
      <c r="AV493" s="567"/>
      <c r="AW493" s="567"/>
    </row>
    <row r="494" spans="30:49" ht="12.75">
      <c r="AD494" s="580"/>
      <c r="AE494" s="580"/>
      <c r="AF494" s="580"/>
      <c r="AG494" s="580"/>
      <c r="AH494" s="580"/>
      <c r="AI494" s="578"/>
      <c r="AJ494" s="567"/>
      <c r="AK494" s="567"/>
      <c r="AL494" s="567"/>
      <c r="AM494" s="567"/>
      <c r="AN494" s="567"/>
      <c r="AO494" s="567"/>
      <c r="AP494" s="567"/>
      <c r="AQ494" s="567"/>
      <c r="AR494" s="567"/>
      <c r="AS494" s="567"/>
      <c r="AT494" s="567"/>
      <c r="AU494" s="567"/>
      <c r="AV494" s="567"/>
      <c r="AW494" s="567"/>
    </row>
    <row r="495" spans="30:49" ht="12.75">
      <c r="AD495" s="580"/>
      <c r="AE495" s="580"/>
      <c r="AF495" s="580"/>
      <c r="AG495" s="580"/>
      <c r="AH495" s="580"/>
      <c r="AI495" s="578"/>
      <c r="AJ495" s="567"/>
      <c r="AK495" s="567"/>
      <c r="AL495" s="567"/>
      <c r="AM495" s="567"/>
      <c r="AN495" s="567"/>
      <c r="AO495" s="567"/>
      <c r="AP495" s="567"/>
      <c r="AQ495" s="567"/>
      <c r="AR495" s="567"/>
      <c r="AS495" s="567"/>
      <c r="AT495" s="567"/>
      <c r="AU495" s="567"/>
      <c r="AV495" s="567"/>
      <c r="AW495" s="567"/>
    </row>
    <row r="496" spans="30:49" ht="12.75">
      <c r="AD496" s="580"/>
      <c r="AE496" s="580"/>
      <c r="AF496" s="580"/>
      <c r="AG496" s="580"/>
      <c r="AH496" s="580"/>
      <c r="AI496" s="578"/>
      <c r="AJ496" s="567"/>
      <c r="AK496" s="567"/>
      <c r="AL496" s="567"/>
      <c r="AM496" s="567"/>
      <c r="AN496" s="567"/>
      <c r="AO496" s="567"/>
      <c r="AP496" s="567"/>
      <c r="AQ496" s="567"/>
      <c r="AR496" s="567"/>
      <c r="AS496" s="567"/>
      <c r="AT496" s="567"/>
      <c r="AU496" s="567"/>
      <c r="AV496" s="567"/>
      <c r="AW496" s="567"/>
    </row>
    <row r="497" spans="30:49" ht="12.75">
      <c r="AD497" s="580"/>
      <c r="AE497" s="580"/>
      <c r="AF497" s="580"/>
      <c r="AG497" s="580"/>
      <c r="AH497" s="580"/>
      <c r="AI497" s="578"/>
      <c r="AJ497" s="567"/>
      <c r="AK497" s="567"/>
      <c r="AL497" s="567"/>
      <c r="AM497" s="567"/>
      <c r="AN497" s="567"/>
      <c r="AO497" s="567"/>
      <c r="AP497" s="567"/>
      <c r="AQ497" s="567"/>
      <c r="AR497" s="567"/>
      <c r="AS497" s="567"/>
      <c r="AT497" s="567"/>
      <c r="AU497" s="567"/>
      <c r="AV497" s="567"/>
      <c r="AW497" s="567"/>
    </row>
    <row r="498" spans="30:49" ht="12.75">
      <c r="AD498" s="580"/>
      <c r="AE498" s="580"/>
      <c r="AF498" s="580"/>
      <c r="AG498" s="580"/>
      <c r="AH498" s="580"/>
      <c r="AI498" s="578"/>
      <c r="AJ498" s="567"/>
      <c r="AK498" s="567"/>
      <c r="AL498" s="567"/>
      <c r="AM498" s="567"/>
      <c r="AN498" s="567"/>
      <c r="AO498" s="567"/>
      <c r="AP498" s="567"/>
      <c r="AQ498" s="567"/>
      <c r="AR498" s="567"/>
      <c r="AS498" s="567"/>
      <c r="AT498" s="567"/>
      <c r="AU498" s="567"/>
      <c r="AV498" s="567"/>
      <c r="AW498" s="567"/>
    </row>
    <row r="499" spans="30:49" ht="12.75">
      <c r="AD499" s="580"/>
      <c r="AE499" s="580"/>
      <c r="AF499" s="580"/>
      <c r="AG499" s="580"/>
      <c r="AH499" s="580"/>
      <c r="AI499" s="578"/>
      <c r="AJ499" s="567"/>
      <c r="AK499" s="567"/>
      <c r="AL499" s="567"/>
      <c r="AM499" s="567"/>
      <c r="AN499" s="567"/>
      <c r="AO499" s="567"/>
      <c r="AP499" s="567"/>
      <c r="AQ499" s="567"/>
      <c r="AR499" s="567"/>
      <c r="AS499" s="567"/>
      <c r="AT499" s="567"/>
      <c r="AU499" s="567"/>
      <c r="AV499" s="567"/>
      <c r="AW499" s="567"/>
    </row>
    <row r="500" spans="30:49" ht="12.75">
      <c r="AD500" s="580"/>
      <c r="AE500" s="580"/>
      <c r="AF500" s="580"/>
      <c r="AG500" s="580"/>
      <c r="AH500" s="580"/>
      <c r="AI500" s="578"/>
      <c r="AJ500" s="567"/>
      <c r="AK500" s="567"/>
      <c r="AL500" s="567"/>
      <c r="AM500" s="567"/>
      <c r="AN500" s="567"/>
      <c r="AO500" s="567"/>
      <c r="AP500" s="567"/>
      <c r="AQ500" s="567"/>
      <c r="AR500" s="567"/>
      <c r="AS500" s="567"/>
      <c r="AT500" s="567"/>
      <c r="AU500" s="567"/>
      <c r="AV500" s="567"/>
      <c r="AW500" s="567"/>
    </row>
    <row r="501" spans="30:49" ht="12.75">
      <c r="AD501" s="580"/>
      <c r="AE501" s="580"/>
      <c r="AF501" s="580"/>
      <c r="AG501" s="580"/>
      <c r="AH501" s="580"/>
      <c r="AI501" s="578"/>
      <c r="AJ501" s="567"/>
      <c r="AK501" s="567"/>
      <c r="AL501" s="567"/>
      <c r="AM501" s="567"/>
      <c r="AN501" s="567"/>
      <c r="AO501" s="567"/>
      <c r="AP501" s="567"/>
      <c r="AQ501" s="567"/>
      <c r="AR501" s="567"/>
      <c r="AS501" s="567"/>
      <c r="AT501" s="567"/>
      <c r="AU501" s="567"/>
      <c r="AV501" s="567"/>
      <c r="AW501" s="567"/>
    </row>
    <row r="502" spans="30:49" ht="12.75">
      <c r="AD502" s="580"/>
      <c r="AE502" s="580"/>
      <c r="AF502" s="580"/>
      <c r="AG502" s="580"/>
      <c r="AH502" s="580"/>
      <c r="AI502" s="578"/>
      <c r="AJ502" s="567"/>
      <c r="AK502" s="567"/>
      <c r="AL502" s="567"/>
      <c r="AM502" s="567"/>
      <c r="AN502" s="567"/>
      <c r="AO502" s="567"/>
      <c r="AP502" s="567"/>
      <c r="AQ502" s="567"/>
      <c r="AR502" s="567"/>
      <c r="AS502" s="567"/>
      <c r="AT502" s="567"/>
      <c r="AU502" s="567"/>
      <c r="AV502" s="567"/>
      <c r="AW502" s="567"/>
    </row>
    <row r="503" spans="30:49" ht="12.75">
      <c r="AD503" s="580"/>
      <c r="AE503" s="580"/>
      <c r="AF503" s="580"/>
      <c r="AG503" s="580"/>
      <c r="AH503" s="580"/>
      <c r="AI503" s="578"/>
      <c r="AJ503" s="567"/>
      <c r="AK503" s="567"/>
      <c r="AL503" s="567"/>
      <c r="AM503" s="567"/>
      <c r="AN503" s="567"/>
      <c r="AO503" s="567"/>
      <c r="AP503" s="567"/>
      <c r="AQ503" s="567"/>
      <c r="AR503" s="567"/>
      <c r="AS503" s="567"/>
      <c r="AT503" s="567"/>
      <c r="AU503" s="567"/>
      <c r="AV503" s="567"/>
      <c r="AW503" s="567"/>
    </row>
    <row r="504" spans="30:49" ht="12.75">
      <c r="AD504" s="580"/>
      <c r="AE504" s="580"/>
      <c r="AF504" s="580"/>
      <c r="AG504" s="580"/>
      <c r="AH504" s="580"/>
      <c r="AI504" s="578"/>
      <c r="AJ504" s="567"/>
      <c r="AK504" s="567"/>
      <c r="AL504" s="567"/>
      <c r="AM504" s="567"/>
      <c r="AN504" s="567"/>
      <c r="AO504" s="567"/>
      <c r="AP504" s="567"/>
      <c r="AQ504" s="567"/>
      <c r="AR504" s="567"/>
      <c r="AS504" s="567"/>
      <c r="AT504" s="567"/>
      <c r="AU504" s="567"/>
      <c r="AV504" s="567"/>
      <c r="AW504" s="567"/>
    </row>
    <row r="505" spans="30:49" ht="12.75">
      <c r="AD505" s="580"/>
      <c r="AE505" s="580"/>
      <c r="AF505" s="580"/>
      <c r="AG505" s="580"/>
      <c r="AH505" s="580"/>
      <c r="AI505" s="578"/>
      <c r="AJ505" s="567"/>
      <c r="AK505" s="567"/>
      <c r="AL505" s="567"/>
      <c r="AM505" s="567"/>
      <c r="AN505" s="567"/>
      <c r="AO505" s="567"/>
      <c r="AP505" s="567"/>
      <c r="AQ505" s="567"/>
      <c r="AR505" s="567"/>
      <c r="AS505" s="567"/>
      <c r="AT505" s="567"/>
      <c r="AU505" s="567"/>
      <c r="AV505" s="567"/>
      <c r="AW505" s="567"/>
    </row>
    <row r="506" spans="30:49" ht="12.75">
      <c r="AD506" s="580"/>
      <c r="AE506" s="580"/>
      <c r="AF506" s="580"/>
      <c r="AG506" s="580"/>
      <c r="AH506" s="580"/>
      <c r="AI506" s="578"/>
      <c r="AJ506" s="567"/>
      <c r="AK506" s="567"/>
      <c r="AL506" s="567"/>
      <c r="AM506" s="567"/>
      <c r="AN506" s="567"/>
      <c r="AO506" s="567"/>
      <c r="AP506" s="567"/>
      <c r="AQ506" s="567"/>
      <c r="AR506" s="567"/>
      <c r="AS506" s="567"/>
      <c r="AT506" s="567"/>
      <c r="AU506" s="567"/>
      <c r="AV506" s="567"/>
      <c r="AW506" s="567"/>
    </row>
    <row r="507" spans="30:49" ht="12.75">
      <c r="AD507" s="580"/>
      <c r="AE507" s="580"/>
      <c r="AF507" s="580"/>
      <c r="AG507" s="580"/>
      <c r="AH507" s="580"/>
      <c r="AI507" s="578"/>
      <c r="AJ507" s="567"/>
      <c r="AK507" s="567"/>
      <c r="AL507" s="567"/>
      <c r="AM507" s="567"/>
      <c r="AN507" s="567"/>
      <c r="AO507" s="567"/>
      <c r="AP507" s="567"/>
      <c r="AQ507" s="567"/>
      <c r="AR507" s="567"/>
      <c r="AS507" s="567"/>
      <c r="AT507" s="567"/>
      <c r="AU507" s="567"/>
      <c r="AV507" s="567"/>
      <c r="AW507" s="567"/>
    </row>
    <row r="508" spans="30:49" ht="12.75">
      <c r="AD508" s="580"/>
      <c r="AE508" s="580"/>
      <c r="AF508" s="580"/>
      <c r="AG508" s="580"/>
      <c r="AH508" s="580"/>
      <c r="AI508" s="578"/>
      <c r="AJ508" s="567"/>
      <c r="AK508" s="567"/>
      <c r="AL508" s="567"/>
      <c r="AM508" s="567"/>
      <c r="AN508" s="567"/>
      <c r="AO508" s="567"/>
      <c r="AP508" s="567"/>
      <c r="AQ508" s="567"/>
      <c r="AR508" s="567"/>
      <c r="AS508" s="567"/>
      <c r="AT508" s="567"/>
      <c r="AU508" s="567"/>
      <c r="AV508" s="567"/>
      <c r="AW508" s="567"/>
    </row>
    <row r="509" spans="30:49" ht="12.75">
      <c r="AD509" s="580"/>
      <c r="AE509" s="580"/>
      <c r="AF509" s="580"/>
      <c r="AG509" s="580"/>
      <c r="AH509" s="580"/>
      <c r="AI509" s="578"/>
      <c r="AJ509" s="567"/>
      <c r="AK509" s="567"/>
      <c r="AL509" s="567"/>
      <c r="AM509" s="567"/>
      <c r="AN509" s="567"/>
      <c r="AO509" s="567"/>
      <c r="AP509" s="567"/>
      <c r="AQ509" s="567"/>
      <c r="AR509" s="567"/>
      <c r="AS509" s="567"/>
      <c r="AT509" s="567"/>
      <c r="AU509" s="567"/>
      <c r="AV509" s="567"/>
      <c r="AW509" s="567"/>
    </row>
    <row r="510" spans="30:49" ht="12.75">
      <c r="AD510" s="580"/>
      <c r="AE510" s="580"/>
      <c r="AF510" s="580"/>
      <c r="AG510" s="580"/>
      <c r="AH510" s="580"/>
      <c r="AI510" s="578"/>
      <c r="AJ510" s="567"/>
      <c r="AK510" s="567"/>
      <c r="AL510" s="567"/>
      <c r="AM510" s="567"/>
      <c r="AN510" s="567"/>
      <c r="AO510" s="567"/>
      <c r="AP510" s="567"/>
      <c r="AQ510" s="567"/>
      <c r="AR510" s="567"/>
      <c r="AS510" s="567"/>
      <c r="AT510" s="567"/>
      <c r="AU510" s="567"/>
      <c r="AV510" s="567"/>
      <c r="AW510" s="567"/>
    </row>
    <row r="511" spans="30:49" ht="12.75">
      <c r="AD511" s="580"/>
      <c r="AE511" s="580"/>
      <c r="AF511" s="580"/>
      <c r="AG511" s="580"/>
      <c r="AH511" s="580"/>
      <c r="AI511" s="578"/>
      <c r="AJ511" s="567"/>
      <c r="AK511" s="567"/>
      <c r="AL511" s="567"/>
      <c r="AM511" s="567"/>
      <c r="AN511" s="567"/>
      <c r="AO511" s="567"/>
      <c r="AP511" s="567"/>
      <c r="AQ511" s="567"/>
      <c r="AR511" s="567"/>
      <c r="AS511" s="567"/>
      <c r="AT511" s="567"/>
      <c r="AU511" s="567"/>
      <c r="AV511" s="567"/>
      <c r="AW511" s="567"/>
    </row>
    <row r="512" spans="30:49" ht="12.75">
      <c r="AD512" s="580"/>
      <c r="AE512" s="580"/>
      <c r="AF512" s="580"/>
      <c r="AG512" s="580"/>
      <c r="AH512" s="580"/>
      <c r="AI512" s="578"/>
      <c r="AJ512" s="567"/>
      <c r="AK512" s="567"/>
      <c r="AL512" s="567"/>
      <c r="AM512" s="567"/>
      <c r="AN512" s="567"/>
      <c r="AO512" s="567"/>
      <c r="AP512" s="567"/>
      <c r="AQ512" s="567"/>
      <c r="AR512" s="567"/>
      <c r="AS512" s="567"/>
      <c r="AT512" s="567"/>
      <c r="AU512" s="567"/>
      <c r="AV512" s="567"/>
      <c r="AW512" s="567"/>
    </row>
    <row r="513" spans="30:49" ht="12.75">
      <c r="AD513" s="580"/>
      <c r="AE513" s="580"/>
      <c r="AF513" s="580"/>
      <c r="AG513" s="580"/>
      <c r="AH513" s="580"/>
      <c r="AI513" s="578"/>
      <c r="AJ513" s="567"/>
      <c r="AK513" s="567"/>
      <c r="AL513" s="567"/>
      <c r="AM513" s="567"/>
      <c r="AN513" s="567"/>
      <c r="AO513" s="567"/>
      <c r="AP513" s="567"/>
      <c r="AQ513" s="567"/>
      <c r="AR513" s="567"/>
      <c r="AS513" s="567"/>
      <c r="AT513" s="567"/>
      <c r="AU513" s="567"/>
      <c r="AV513" s="567"/>
      <c r="AW513" s="567"/>
    </row>
    <row r="514" spans="30:49" ht="12.75">
      <c r="AD514" s="580"/>
      <c r="AE514" s="580"/>
      <c r="AF514" s="580"/>
      <c r="AG514" s="580"/>
      <c r="AH514" s="580"/>
      <c r="AI514" s="578"/>
      <c r="AJ514" s="567"/>
      <c r="AK514" s="567"/>
      <c r="AL514" s="567"/>
      <c r="AM514" s="567"/>
      <c r="AN514" s="567"/>
      <c r="AO514" s="567"/>
      <c r="AP514" s="567"/>
      <c r="AQ514" s="567"/>
      <c r="AR514" s="567"/>
      <c r="AS514" s="567"/>
      <c r="AT514" s="567"/>
      <c r="AU514" s="567"/>
      <c r="AV514" s="567"/>
      <c r="AW514" s="567"/>
    </row>
    <row r="515" spans="30:49" ht="12.75">
      <c r="AD515" s="580"/>
      <c r="AE515" s="580"/>
      <c r="AF515" s="580"/>
      <c r="AG515" s="580"/>
      <c r="AH515" s="580"/>
      <c r="AI515" s="578"/>
      <c r="AJ515" s="567"/>
      <c r="AK515" s="567"/>
      <c r="AL515" s="567"/>
      <c r="AM515" s="567"/>
      <c r="AN515" s="567"/>
      <c r="AO515" s="567"/>
      <c r="AP515" s="567"/>
      <c r="AQ515" s="567"/>
      <c r="AR515" s="567"/>
      <c r="AS515" s="567"/>
      <c r="AT515" s="567"/>
      <c r="AU515" s="567"/>
      <c r="AV515" s="567"/>
      <c r="AW515" s="567"/>
    </row>
    <row r="516" spans="30:49" ht="12.75">
      <c r="AD516" s="580"/>
      <c r="AE516" s="580"/>
      <c r="AF516" s="580"/>
      <c r="AG516" s="580"/>
      <c r="AH516" s="580"/>
      <c r="AI516" s="578"/>
      <c r="AJ516" s="567"/>
      <c r="AK516" s="567"/>
      <c r="AL516" s="567"/>
      <c r="AM516" s="567"/>
      <c r="AN516" s="567"/>
      <c r="AO516" s="567"/>
      <c r="AP516" s="567"/>
      <c r="AQ516" s="567"/>
      <c r="AR516" s="567"/>
      <c r="AS516" s="567"/>
      <c r="AT516" s="567"/>
      <c r="AU516" s="567"/>
      <c r="AV516" s="567"/>
      <c r="AW516" s="567"/>
    </row>
    <row r="517" spans="30:49" ht="12.75">
      <c r="AD517" s="580"/>
      <c r="AE517" s="580"/>
      <c r="AF517" s="580"/>
      <c r="AG517" s="580"/>
      <c r="AH517" s="580"/>
      <c r="AI517" s="578"/>
      <c r="AJ517" s="567"/>
      <c r="AK517" s="567"/>
      <c r="AL517" s="567"/>
      <c r="AM517" s="567"/>
      <c r="AN517" s="567"/>
      <c r="AO517" s="567"/>
      <c r="AP517" s="567"/>
      <c r="AQ517" s="567"/>
      <c r="AR517" s="567"/>
      <c r="AS517" s="567"/>
      <c r="AT517" s="567"/>
      <c r="AU517" s="567"/>
      <c r="AV517" s="567"/>
      <c r="AW517" s="567"/>
    </row>
    <row r="518" spans="30:49" ht="12.75">
      <c r="AD518" s="580"/>
      <c r="AE518" s="580"/>
      <c r="AF518" s="580"/>
      <c r="AG518" s="580"/>
      <c r="AH518" s="580"/>
      <c r="AI518" s="578"/>
      <c r="AJ518" s="567"/>
      <c r="AK518" s="567"/>
      <c r="AL518" s="567"/>
      <c r="AM518" s="567"/>
      <c r="AN518" s="567"/>
      <c r="AO518" s="567"/>
      <c r="AP518" s="567"/>
      <c r="AQ518" s="567"/>
      <c r="AR518" s="567"/>
      <c r="AS518" s="567"/>
      <c r="AT518" s="567"/>
      <c r="AU518" s="567"/>
      <c r="AV518" s="567"/>
      <c r="AW518" s="567"/>
    </row>
    <row r="519" spans="30:49" ht="12.75">
      <c r="AD519" s="580"/>
      <c r="AE519" s="580"/>
      <c r="AF519" s="580"/>
      <c r="AG519" s="580"/>
      <c r="AH519" s="580"/>
      <c r="AI519" s="578"/>
      <c r="AJ519" s="567"/>
      <c r="AK519" s="567"/>
      <c r="AL519" s="567"/>
      <c r="AM519" s="567"/>
      <c r="AN519" s="567"/>
      <c r="AO519" s="567"/>
      <c r="AP519" s="567"/>
      <c r="AQ519" s="567"/>
      <c r="AR519" s="567"/>
      <c r="AS519" s="567"/>
      <c r="AT519" s="567"/>
      <c r="AU519" s="567"/>
      <c r="AV519" s="567"/>
      <c r="AW519" s="567"/>
    </row>
    <row r="520" spans="30:49" ht="12.75">
      <c r="AD520" s="580"/>
      <c r="AE520" s="580"/>
      <c r="AF520" s="580"/>
      <c r="AG520" s="580"/>
      <c r="AH520" s="580"/>
      <c r="AI520" s="578"/>
      <c r="AJ520" s="567"/>
      <c r="AK520" s="567"/>
      <c r="AL520" s="567"/>
      <c r="AM520" s="567"/>
      <c r="AN520" s="567"/>
      <c r="AO520" s="567"/>
      <c r="AP520" s="567"/>
      <c r="AQ520" s="567"/>
      <c r="AR520" s="567"/>
      <c r="AS520" s="567"/>
      <c r="AT520" s="567"/>
      <c r="AU520" s="567"/>
      <c r="AV520" s="567"/>
      <c r="AW520" s="567"/>
    </row>
    <row r="521" spans="30:49" ht="12.75">
      <c r="AD521" s="580"/>
      <c r="AE521" s="580"/>
      <c r="AF521" s="580"/>
      <c r="AG521" s="580"/>
      <c r="AH521" s="580"/>
      <c r="AI521" s="578"/>
      <c r="AJ521" s="567"/>
      <c r="AK521" s="567"/>
      <c r="AL521" s="567"/>
      <c r="AM521" s="567"/>
      <c r="AN521" s="567"/>
      <c r="AO521" s="567"/>
      <c r="AP521" s="567"/>
      <c r="AQ521" s="567"/>
      <c r="AR521" s="567"/>
      <c r="AS521" s="567"/>
      <c r="AT521" s="567"/>
      <c r="AU521" s="567"/>
      <c r="AV521" s="567"/>
      <c r="AW521" s="567"/>
    </row>
    <row r="522" spans="30:49" ht="12.75">
      <c r="AD522" s="580"/>
      <c r="AE522" s="580"/>
      <c r="AF522" s="580"/>
      <c r="AG522" s="580"/>
      <c r="AH522" s="580"/>
      <c r="AI522" s="578"/>
      <c r="AJ522" s="567"/>
      <c r="AK522" s="567"/>
      <c r="AL522" s="567"/>
      <c r="AM522" s="567"/>
      <c r="AN522" s="567"/>
      <c r="AO522" s="567"/>
      <c r="AP522" s="567"/>
      <c r="AQ522" s="567"/>
      <c r="AR522" s="567"/>
      <c r="AS522" s="567"/>
      <c r="AT522" s="567"/>
      <c r="AU522" s="567"/>
      <c r="AV522" s="567"/>
      <c r="AW522" s="567"/>
    </row>
    <row r="523" spans="30:49" ht="12.75">
      <c r="AD523" s="580"/>
      <c r="AE523" s="580"/>
      <c r="AF523" s="580"/>
      <c r="AG523" s="580"/>
      <c r="AH523" s="580"/>
      <c r="AI523" s="578"/>
      <c r="AJ523" s="567"/>
      <c r="AK523" s="567"/>
      <c r="AL523" s="567"/>
      <c r="AM523" s="567"/>
      <c r="AN523" s="567"/>
      <c r="AO523" s="567"/>
      <c r="AP523" s="567"/>
      <c r="AQ523" s="567"/>
      <c r="AR523" s="567"/>
      <c r="AS523" s="567"/>
      <c r="AT523" s="567"/>
      <c r="AU523" s="567"/>
      <c r="AV523" s="567"/>
      <c r="AW523" s="567"/>
    </row>
    <row r="524" spans="30:49" ht="12.75">
      <c r="AD524" s="580"/>
      <c r="AE524" s="580"/>
      <c r="AF524" s="580"/>
      <c r="AG524" s="580"/>
      <c r="AH524" s="580"/>
      <c r="AI524" s="578"/>
      <c r="AJ524" s="567"/>
      <c r="AK524" s="567"/>
      <c r="AL524" s="567"/>
      <c r="AM524" s="567"/>
      <c r="AN524" s="567"/>
      <c r="AO524" s="567"/>
      <c r="AP524" s="567"/>
      <c r="AQ524" s="567"/>
      <c r="AR524" s="567"/>
      <c r="AS524" s="567"/>
      <c r="AT524" s="567"/>
      <c r="AU524" s="567"/>
      <c r="AV524" s="567"/>
      <c r="AW524" s="567"/>
    </row>
    <row r="525" spans="30:49" ht="12.75">
      <c r="AD525" s="580"/>
      <c r="AE525" s="580"/>
      <c r="AF525" s="580"/>
      <c r="AG525" s="580"/>
      <c r="AH525" s="580"/>
      <c r="AI525" s="578"/>
      <c r="AJ525" s="567"/>
      <c r="AK525" s="567"/>
      <c r="AL525" s="567"/>
      <c r="AM525" s="567"/>
      <c r="AN525" s="567"/>
      <c r="AO525" s="567"/>
      <c r="AP525" s="567"/>
      <c r="AQ525" s="567"/>
      <c r="AR525" s="567"/>
      <c r="AS525" s="567"/>
      <c r="AT525" s="567"/>
      <c r="AU525" s="567"/>
      <c r="AV525" s="567"/>
      <c r="AW525" s="567"/>
    </row>
    <row r="526" spans="30:49" ht="12.75">
      <c r="AD526" s="580"/>
      <c r="AE526" s="580"/>
      <c r="AF526" s="580"/>
      <c r="AG526" s="580"/>
      <c r="AH526" s="580"/>
      <c r="AI526" s="578"/>
      <c r="AJ526" s="567"/>
      <c r="AK526" s="567"/>
      <c r="AL526" s="567"/>
      <c r="AM526" s="567"/>
      <c r="AN526" s="567"/>
      <c r="AO526" s="567"/>
      <c r="AP526" s="567"/>
      <c r="AQ526" s="567"/>
      <c r="AR526" s="567"/>
      <c r="AS526" s="567"/>
      <c r="AT526" s="567"/>
      <c r="AU526" s="567"/>
      <c r="AV526" s="567"/>
      <c r="AW526" s="567"/>
    </row>
    <row r="527" spans="30:49" ht="12.75">
      <c r="AD527" s="580"/>
      <c r="AE527" s="580"/>
      <c r="AF527" s="580"/>
      <c r="AG527" s="580"/>
      <c r="AH527" s="580"/>
      <c r="AI527" s="578"/>
      <c r="AJ527" s="567"/>
      <c r="AK527" s="567"/>
      <c r="AL527" s="567"/>
      <c r="AM527" s="567"/>
      <c r="AN527" s="567"/>
      <c r="AO527" s="567"/>
      <c r="AP527" s="567"/>
      <c r="AQ527" s="567"/>
      <c r="AR527" s="567"/>
      <c r="AS527" s="567"/>
      <c r="AT527" s="567"/>
      <c r="AU527" s="567"/>
      <c r="AV527" s="567"/>
      <c r="AW527" s="567"/>
    </row>
    <row r="528" spans="30:49" ht="12.75">
      <c r="AD528" s="580"/>
      <c r="AE528" s="580"/>
      <c r="AF528" s="580"/>
      <c r="AG528" s="580"/>
      <c r="AH528" s="580"/>
      <c r="AI528" s="578"/>
      <c r="AJ528" s="567"/>
      <c r="AK528" s="567"/>
      <c r="AL528" s="567"/>
      <c r="AM528" s="567"/>
      <c r="AN528" s="567"/>
      <c r="AO528" s="567"/>
      <c r="AP528" s="567"/>
      <c r="AQ528" s="567"/>
      <c r="AR528" s="567"/>
      <c r="AS528" s="567"/>
      <c r="AT528" s="567"/>
      <c r="AU528" s="567"/>
      <c r="AV528" s="567"/>
      <c r="AW528" s="567"/>
    </row>
    <row r="529" spans="30:49" ht="12.75">
      <c r="AD529" s="580"/>
      <c r="AE529" s="580"/>
      <c r="AF529" s="580"/>
      <c r="AG529" s="580"/>
      <c r="AH529" s="580"/>
      <c r="AI529" s="578"/>
      <c r="AJ529" s="567"/>
      <c r="AK529" s="567"/>
      <c r="AL529" s="567"/>
      <c r="AM529" s="567"/>
      <c r="AN529" s="567"/>
      <c r="AO529" s="567"/>
      <c r="AP529" s="567"/>
      <c r="AQ529" s="567"/>
      <c r="AR529" s="567"/>
      <c r="AS529" s="567"/>
      <c r="AT529" s="567"/>
      <c r="AU529" s="567"/>
      <c r="AV529" s="567"/>
      <c r="AW529" s="567"/>
    </row>
    <row r="530" spans="30:49" ht="12.75">
      <c r="AD530" s="580"/>
      <c r="AE530" s="580"/>
      <c r="AF530" s="580"/>
      <c r="AG530" s="580"/>
      <c r="AH530" s="580"/>
      <c r="AI530" s="578"/>
      <c r="AJ530" s="567"/>
      <c r="AK530" s="567"/>
      <c r="AL530" s="567"/>
      <c r="AM530" s="567"/>
      <c r="AN530" s="567"/>
      <c r="AO530" s="567"/>
      <c r="AP530" s="567"/>
      <c r="AQ530" s="567"/>
      <c r="AR530" s="567"/>
      <c r="AS530" s="567"/>
      <c r="AT530" s="567"/>
      <c r="AU530" s="567"/>
      <c r="AV530" s="567"/>
      <c r="AW530" s="567"/>
    </row>
    <row r="531" spans="30:49" ht="12.75">
      <c r="AD531" s="580"/>
      <c r="AE531" s="580"/>
      <c r="AF531" s="580"/>
      <c r="AG531" s="580"/>
      <c r="AH531" s="580"/>
      <c r="AI531" s="578"/>
      <c r="AJ531" s="567"/>
      <c r="AK531" s="567"/>
      <c r="AL531" s="567"/>
      <c r="AM531" s="567"/>
      <c r="AN531" s="567"/>
      <c r="AO531" s="567"/>
      <c r="AP531" s="567"/>
      <c r="AQ531" s="567"/>
      <c r="AR531" s="567"/>
      <c r="AS531" s="567"/>
      <c r="AT531" s="567"/>
      <c r="AU531" s="567"/>
      <c r="AV531" s="567"/>
      <c r="AW531" s="567"/>
    </row>
    <row r="532" spans="30:49" ht="12.75">
      <c r="AD532" s="580"/>
      <c r="AE532" s="580"/>
      <c r="AF532" s="580"/>
      <c r="AG532" s="580"/>
      <c r="AH532" s="580"/>
      <c r="AI532" s="578"/>
      <c r="AJ532" s="567"/>
      <c r="AK532" s="567"/>
      <c r="AL532" s="567"/>
      <c r="AM532" s="567"/>
      <c r="AN532" s="567"/>
      <c r="AO532" s="567"/>
      <c r="AP532" s="567"/>
      <c r="AQ532" s="567"/>
      <c r="AR532" s="567"/>
      <c r="AS532" s="567"/>
      <c r="AT532" s="567"/>
      <c r="AU532" s="567"/>
      <c r="AV532" s="567"/>
      <c r="AW532" s="567"/>
    </row>
    <row r="533" spans="30:49" ht="12.75">
      <c r="AD533" s="580"/>
      <c r="AE533" s="580"/>
      <c r="AF533" s="580"/>
      <c r="AG533" s="580"/>
      <c r="AH533" s="580"/>
      <c r="AI533" s="578"/>
      <c r="AJ533" s="567"/>
      <c r="AK533" s="567"/>
      <c r="AL533" s="567"/>
      <c r="AM533" s="567"/>
      <c r="AN533" s="567"/>
      <c r="AO533" s="567"/>
      <c r="AP533" s="567"/>
      <c r="AQ533" s="567"/>
      <c r="AR533" s="567"/>
      <c r="AS533" s="567"/>
      <c r="AT533" s="567"/>
      <c r="AU533" s="567"/>
      <c r="AV533" s="567"/>
      <c r="AW533" s="567"/>
    </row>
    <row r="534" spans="30:49" ht="12.75">
      <c r="AD534" s="580"/>
      <c r="AE534" s="580"/>
      <c r="AF534" s="580"/>
      <c r="AG534" s="580"/>
      <c r="AH534" s="580"/>
      <c r="AI534" s="578"/>
      <c r="AJ534" s="567"/>
      <c r="AK534" s="567"/>
      <c r="AL534" s="567"/>
      <c r="AM534" s="567"/>
      <c r="AN534" s="567"/>
      <c r="AO534" s="567"/>
      <c r="AP534" s="567"/>
      <c r="AQ534" s="567"/>
      <c r="AR534" s="567"/>
      <c r="AS534" s="567"/>
      <c r="AT534" s="567"/>
      <c r="AU534" s="567"/>
      <c r="AV534" s="567"/>
      <c r="AW534" s="567"/>
    </row>
    <row r="535" spans="30:49" ht="12.75">
      <c r="AD535" s="580"/>
      <c r="AE535" s="580"/>
      <c r="AF535" s="580"/>
      <c r="AG535" s="580"/>
      <c r="AH535" s="580"/>
      <c r="AI535" s="578"/>
      <c r="AJ535" s="567"/>
      <c r="AK535" s="567"/>
      <c r="AL535" s="567"/>
      <c r="AM535" s="567"/>
      <c r="AN535" s="567"/>
      <c r="AO535" s="567"/>
      <c r="AP535" s="567"/>
      <c r="AQ535" s="567"/>
      <c r="AR535" s="567"/>
      <c r="AS535" s="567"/>
      <c r="AT535" s="567"/>
      <c r="AU535" s="567"/>
      <c r="AV535" s="567"/>
      <c r="AW535" s="567"/>
    </row>
    <row r="536" spans="30:49" ht="12.75">
      <c r="AD536" s="580"/>
      <c r="AE536" s="580"/>
      <c r="AF536" s="580"/>
      <c r="AG536" s="580"/>
      <c r="AH536" s="580"/>
      <c r="AI536" s="578"/>
      <c r="AJ536" s="567"/>
      <c r="AK536" s="567"/>
      <c r="AL536" s="567"/>
      <c r="AM536" s="567"/>
      <c r="AN536" s="567"/>
      <c r="AO536" s="567"/>
      <c r="AP536" s="567"/>
      <c r="AQ536" s="567"/>
      <c r="AR536" s="567"/>
      <c r="AS536" s="567"/>
      <c r="AT536" s="567"/>
      <c r="AU536" s="567"/>
      <c r="AV536" s="567"/>
      <c r="AW536" s="567"/>
    </row>
    <row r="537" spans="30:49" ht="12.75">
      <c r="AD537" s="580"/>
      <c r="AE537" s="580"/>
      <c r="AF537" s="580"/>
      <c r="AG537" s="580"/>
      <c r="AH537" s="580"/>
      <c r="AI537" s="578"/>
      <c r="AJ537" s="567"/>
      <c r="AK537" s="567"/>
      <c r="AL537" s="567"/>
      <c r="AM537" s="567"/>
      <c r="AN537" s="567"/>
      <c r="AO537" s="567"/>
      <c r="AP537" s="567"/>
      <c r="AQ537" s="567"/>
      <c r="AR537" s="567"/>
      <c r="AS537" s="567"/>
      <c r="AT537" s="567"/>
      <c r="AU537" s="567"/>
      <c r="AV537" s="567"/>
      <c r="AW537" s="567"/>
    </row>
    <row r="538" spans="30:49" ht="12.75">
      <c r="AD538" s="580"/>
      <c r="AE538" s="580"/>
      <c r="AF538" s="580"/>
      <c r="AG538" s="580"/>
      <c r="AH538" s="580"/>
      <c r="AI538" s="578"/>
      <c r="AJ538" s="567"/>
      <c r="AK538" s="567"/>
      <c r="AL538" s="567"/>
      <c r="AM538" s="567"/>
      <c r="AN538" s="567"/>
      <c r="AO538" s="567"/>
      <c r="AP538" s="567"/>
      <c r="AQ538" s="567"/>
      <c r="AR538" s="567"/>
      <c r="AS538" s="567"/>
      <c r="AT538" s="567"/>
      <c r="AU538" s="567"/>
      <c r="AV538" s="567"/>
      <c r="AW538" s="567"/>
    </row>
    <row r="539" spans="30:49" ht="12.75">
      <c r="AD539" s="580"/>
      <c r="AE539" s="580"/>
      <c r="AF539" s="580"/>
      <c r="AG539" s="580"/>
      <c r="AH539" s="580"/>
      <c r="AI539" s="578"/>
      <c r="AJ539" s="567"/>
      <c r="AK539" s="567"/>
      <c r="AL539" s="567"/>
      <c r="AM539" s="567"/>
      <c r="AN539" s="567"/>
      <c r="AO539" s="567"/>
      <c r="AP539" s="567"/>
      <c r="AQ539" s="567"/>
      <c r="AR539" s="567"/>
      <c r="AS539" s="567"/>
      <c r="AT539" s="567"/>
      <c r="AU539" s="567"/>
      <c r="AV539" s="567"/>
      <c r="AW539" s="567"/>
    </row>
    <row r="540" spans="30:49" ht="12.75">
      <c r="AD540" s="580"/>
      <c r="AE540" s="580"/>
      <c r="AF540" s="580"/>
      <c r="AG540" s="580"/>
      <c r="AH540" s="580"/>
      <c r="AI540" s="578"/>
      <c r="AJ540" s="567"/>
      <c r="AK540" s="567"/>
      <c r="AL540" s="567"/>
      <c r="AM540" s="567"/>
      <c r="AN540" s="567"/>
      <c r="AO540" s="567"/>
      <c r="AP540" s="567"/>
      <c r="AQ540" s="567"/>
      <c r="AR540" s="567"/>
      <c r="AS540" s="567"/>
      <c r="AT540" s="567"/>
      <c r="AU540" s="567"/>
      <c r="AV540" s="567"/>
      <c r="AW540" s="567"/>
    </row>
    <row r="541" spans="30:49" ht="12.75">
      <c r="AD541" s="580"/>
      <c r="AE541" s="580"/>
      <c r="AF541" s="580"/>
      <c r="AG541" s="580"/>
      <c r="AH541" s="580"/>
      <c r="AI541" s="578"/>
      <c r="AJ541" s="567"/>
      <c r="AK541" s="567"/>
      <c r="AL541" s="567"/>
      <c r="AM541" s="567"/>
      <c r="AN541" s="567"/>
      <c r="AO541" s="567"/>
      <c r="AP541" s="567"/>
      <c r="AQ541" s="567"/>
      <c r="AR541" s="567"/>
      <c r="AS541" s="567"/>
      <c r="AT541" s="567"/>
      <c r="AU541" s="567"/>
      <c r="AV541" s="567"/>
      <c r="AW541" s="567"/>
    </row>
    <row r="542" spans="30:49" ht="12.75">
      <c r="AD542" s="580"/>
      <c r="AE542" s="580"/>
      <c r="AF542" s="580"/>
      <c r="AG542" s="580"/>
      <c r="AH542" s="580"/>
      <c r="AI542" s="578"/>
      <c r="AJ542" s="567"/>
      <c r="AK542" s="567"/>
      <c r="AL542" s="567"/>
      <c r="AM542" s="567"/>
      <c r="AN542" s="567"/>
      <c r="AO542" s="567"/>
      <c r="AP542" s="567"/>
      <c r="AQ542" s="567"/>
      <c r="AR542" s="567"/>
      <c r="AS542" s="567"/>
      <c r="AT542" s="567"/>
      <c r="AU542" s="567"/>
      <c r="AV542" s="567"/>
      <c r="AW542" s="567"/>
    </row>
    <row r="543" spans="30:49" ht="12.75">
      <c r="AD543" s="580"/>
      <c r="AE543" s="580"/>
      <c r="AF543" s="580"/>
      <c r="AG543" s="580"/>
      <c r="AH543" s="580"/>
      <c r="AI543" s="578"/>
      <c r="AJ543" s="567"/>
      <c r="AK543" s="567"/>
      <c r="AL543" s="567"/>
      <c r="AM543" s="567"/>
      <c r="AN543" s="567"/>
      <c r="AO543" s="567"/>
      <c r="AP543" s="567"/>
      <c r="AQ543" s="567"/>
      <c r="AR543" s="567"/>
      <c r="AS543" s="567"/>
      <c r="AT543" s="567"/>
      <c r="AU543" s="567"/>
      <c r="AV543" s="567"/>
      <c r="AW543" s="567"/>
    </row>
    <row r="544" spans="30:49" ht="12.75">
      <c r="AD544" s="580"/>
      <c r="AE544" s="580"/>
      <c r="AF544" s="580"/>
      <c r="AG544" s="580"/>
      <c r="AH544" s="580"/>
      <c r="AI544" s="578"/>
      <c r="AJ544" s="567"/>
      <c r="AK544" s="567"/>
      <c r="AL544" s="567"/>
      <c r="AM544" s="567"/>
      <c r="AN544" s="567"/>
      <c r="AO544" s="567"/>
      <c r="AP544" s="567"/>
      <c r="AQ544" s="567"/>
      <c r="AR544" s="567"/>
      <c r="AS544" s="567"/>
      <c r="AT544" s="567"/>
      <c r="AU544" s="567"/>
      <c r="AV544" s="567"/>
      <c r="AW544" s="567"/>
    </row>
    <row r="545" spans="30:49" ht="12.75">
      <c r="AD545" s="580"/>
      <c r="AE545" s="580"/>
      <c r="AF545" s="580"/>
      <c r="AG545" s="580"/>
      <c r="AH545" s="580"/>
      <c r="AI545" s="578"/>
      <c r="AJ545" s="567"/>
      <c r="AK545" s="567"/>
      <c r="AL545" s="567"/>
      <c r="AM545" s="567"/>
      <c r="AN545" s="567"/>
      <c r="AO545" s="567"/>
      <c r="AP545" s="567"/>
      <c r="AQ545" s="567"/>
      <c r="AR545" s="567"/>
      <c r="AS545" s="567"/>
      <c r="AT545" s="567"/>
      <c r="AU545" s="567"/>
      <c r="AV545" s="567"/>
      <c r="AW545" s="567"/>
    </row>
    <row r="546" spans="30:49" ht="12.75">
      <c r="AD546" s="580"/>
      <c r="AE546" s="580"/>
      <c r="AF546" s="580"/>
      <c r="AG546" s="580"/>
      <c r="AH546" s="580"/>
      <c r="AI546" s="578"/>
      <c r="AJ546" s="567"/>
      <c r="AK546" s="567"/>
      <c r="AL546" s="567"/>
      <c r="AM546" s="567"/>
      <c r="AN546" s="567"/>
      <c r="AO546" s="567"/>
      <c r="AP546" s="567"/>
      <c r="AQ546" s="567"/>
      <c r="AR546" s="567"/>
      <c r="AS546" s="567"/>
      <c r="AT546" s="567"/>
      <c r="AU546" s="567"/>
      <c r="AV546" s="567"/>
      <c r="AW546" s="567"/>
    </row>
    <row r="547" spans="30:49" ht="12.75">
      <c r="AD547" s="580"/>
      <c r="AE547" s="580"/>
      <c r="AF547" s="580"/>
      <c r="AG547" s="580"/>
      <c r="AH547" s="580"/>
      <c r="AI547" s="578"/>
      <c r="AJ547" s="567"/>
      <c r="AK547" s="567"/>
      <c r="AL547" s="567"/>
      <c r="AM547" s="567"/>
      <c r="AN547" s="567"/>
      <c r="AO547" s="567"/>
      <c r="AP547" s="567"/>
      <c r="AQ547" s="567"/>
      <c r="AR547" s="567"/>
      <c r="AS547" s="567"/>
      <c r="AT547" s="567"/>
      <c r="AU547" s="567"/>
      <c r="AV547" s="567"/>
      <c r="AW547" s="567"/>
    </row>
    <row r="548" spans="30:49" ht="12.75">
      <c r="AD548" s="580"/>
      <c r="AE548" s="580"/>
      <c r="AF548" s="580"/>
      <c r="AG548" s="580"/>
      <c r="AH548" s="580"/>
      <c r="AI548" s="578"/>
      <c r="AJ548" s="567"/>
      <c r="AK548" s="567"/>
      <c r="AL548" s="567"/>
      <c r="AM548" s="567"/>
      <c r="AN548" s="567"/>
      <c r="AO548" s="567"/>
      <c r="AP548" s="567"/>
      <c r="AQ548" s="567"/>
      <c r="AR548" s="567"/>
      <c r="AS548" s="567"/>
      <c r="AT548" s="567"/>
      <c r="AU548" s="567"/>
      <c r="AV548" s="567"/>
      <c r="AW548" s="567"/>
    </row>
    <row r="549" spans="30:49" ht="12.75">
      <c r="AD549" s="580"/>
      <c r="AE549" s="580"/>
      <c r="AF549" s="580"/>
      <c r="AG549" s="580"/>
      <c r="AH549" s="580"/>
      <c r="AI549" s="578"/>
      <c r="AJ549" s="567"/>
      <c r="AK549" s="567"/>
      <c r="AL549" s="567"/>
      <c r="AM549" s="567"/>
      <c r="AN549" s="567"/>
      <c r="AO549" s="567"/>
      <c r="AP549" s="567"/>
      <c r="AQ549" s="567"/>
      <c r="AR549" s="567"/>
      <c r="AS549" s="567"/>
      <c r="AT549" s="567"/>
      <c r="AU549" s="567"/>
      <c r="AV549" s="567"/>
      <c r="AW549" s="567"/>
    </row>
    <row r="550" spans="30:49" ht="12.75">
      <c r="AD550" s="580"/>
      <c r="AE550" s="580"/>
      <c r="AF550" s="580"/>
      <c r="AG550" s="580"/>
      <c r="AH550" s="580"/>
      <c r="AI550" s="578"/>
      <c r="AJ550" s="567"/>
      <c r="AK550" s="567"/>
      <c r="AL550" s="567"/>
      <c r="AM550" s="567"/>
      <c r="AN550" s="567"/>
      <c r="AO550" s="567"/>
      <c r="AP550" s="567"/>
      <c r="AQ550" s="567"/>
      <c r="AR550" s="567"/>
      <c r="AS550" s="567"/>
      <c r="AT550" s="567"/>
      <c r="AU550" s="567"/>
      <c r="AV550" s="567"/>
      <c r="AW550" s="567"/>
    </row>
    <row r="551" spans="30:49" ht="12.75">
      <c r="AD551" s="580"/>
      <c r="AE551" s="580"/>
      <c r="AF551" s="580"/>
      <c r="AG551" s="580"/>
      <c r="AH551" s="580"/>
      <c r="AI551" s="578"/>
      <c r="AJ551" s="567"/>
      <c r="AK551" s="567"/>
      <c r="AL551" s="567"/>
      <c r="AM551" s="567"/>
      <c r="AN551" s="567"/>
      <c r="AO551" s="567"/>
      <c r="AP551" s="567"/>
      <c r="AQ551" s="567"/>
      <c r="AR551" s="567"/>
      <c r="AS551" s="567"/>
      <c r="AT551" s="567"/>
      <c r="AU551" s="567"/>
      <c r="AV551" s="567"/>
      <c r="AW551" s="567"/>
    </row>
    <row r="552" spans="30:49" ht="12.75">
      <c r="AD552" s="580"/>
      <c r="AE552" s="580"/>
      <c r="AF552" s="580"/>
      <c r="AG552" s="580"/>
      <c r="AH552" s="580"/>
      <c r="AI552" s="578"/>
      <c r="AJ552" s="567"/>
      <c r="AK552" s="567"/>
      <c r="AL552" s="567"/>
      <c r="AM552" s="567"/>
      <c r="AN552" s="567"/>
      <c r="AO552" s="567"/>
      <c r="AP552" s="567"/>
      <c r="AQ552" s="567"/>
      <c r="AR552" s="567"/>
      <c r="AS552" s="567"/>
      <c r="AT552" s="567"/>
      <c r="AU552" s="567"/>
      <c r="AV552" s="567"/>
      <c r="AW552" s="567"/>
    </row>
    <row r="553" spans="30:49" ht="12.75">
      <c r="AD553" s="580"/>
      <c r="AE553" s="580"/>
      <c r="AF553" s="580"/>
      <c r="AG553" s="580"/>
      <c r="AH553" s="580"/>
      <c r="AI553" s="578"/>
      <c r="AJ553" s="567"/>
      <c r="AK553" s="567"/>
      <c r="AL553" s="567"/>
      <c r="AM553" s="567"/>
      <c r="AN553" s="567"/>
      <c r="AO553" s="567"/>
      <c r="AP553" s="567"/>
      <c r="AQ553" s="567"/>
      <c r="AR553" s="567"/>
      <c r="AS553" s="567"/>
      <c r="AT553" s="567"/>
      <c r="AU553" s="567"/>
      <c r="AV553" s="567"/>
      <c r="AW553" s="567"/>
    </row>
    <row r="554" spans="30:49" ht="12.75">
      <c r="AD554" s="580"/>
      <c r="AE554" s="580"/>
      <c r="AF554" s="580"/>
      <c r="AG554" s="580"/>
      <c r="AH554" s="580"/>
      <c r="AI554" s="578"/>
      <c r="AJ554" s="567"/>
      <c r="AK554" s="567"/>
      <c r="AL554" s="567"/>
      <c r="AM554" s="567"/>
      <c r="AN554" s="567"/>
      <c r="AO554" s="567"/>
      <c r="AP554" s="567"/>
      <c r="AQ554" s="567"/>
      <c r="AR554" s="567"/>
      <c r="AS554" s="567"/>
      <c r="AT554" s="567"/>
      <c r="AU554" s="567"/>
      <c r="AV554" s="567"/>
      <c r="AW554" s="567"/>
    </row>
    <row r="555" spans="30:49" ht="12.75">
      <c r="AD555" s="580"/>
      <c r="AE555" s="580"/>
      <c r="AF555" s="580"/>
      <c r="AG555" s="580"/>
      <c r="AH555" s="580"/>
      <c r="AI555" s="578"/>
      <c r="AJ555" s="567"/>
      <c r="AK555" s="567"/>
      <c r="AL555" s="567"/>
      <c r="AM555" s="567"/>
      <c r="AN555" s="567"/>
      <c r="AO555" s="567"/>
      <c r="AP555" s="567"/>
      <c r="AQ555" s="567"/>
      <c r="AR555" s="567"/>
      <c r="AS555" s="567"/>
      <c r="AT555" s="567"/>
      <c r="AU555" s="567"/>
      <c r="AV555" s="567"/>
      <c r="AW555" s="567"/>
    </row>
    <row r="556" spans="30:49" ht="12.75">
      <c r="AD556" s="580"/>
      <c r="AE556" s="580"/>
      <c r="AF556" s="580"/>
      <c r="AG556" s="580"/>
      <c r="AH556" s="580"/>
      <c r="AI556" s="578"/>
      <c r="AJ556" s="567"/>
      <c r="AK556" s="567"/>
      <c r="AL556" s="567"/>
      <c r="AM556" s="567"/>
      <c r="AN556" s="567"/>
      <c r="AO556" s="567"/>
      <c r="AP556" s="567"/>
      <c r="AQ556" s="567"/>
      <c r="AR556" s="567"/>
      <c r="AS556" s="567"/>
      <c r="AT556" s="567"/>
      <c r="AU556" s="567"/>
      <c r="AV556" s="567"/>
      <c r="AW556" s="567"/>
    </row>
    <row r="557" spans="30:49" ht="12.75">
      <c r="AD557" s="580"/>
      <c r="AE557" s="580"/>
      <c r="AF557" s="580"/>
      <c r="AG557" s="580"/>
      <c r="AH557" s="580"/>
      <c r="AI557" s="578"/>
      <c r="AJ557" s="567"/>
      <c r="AK557" s="567"/>
      <c r="AL557" s="567"/>
      <c r="AM557" s="567"/>
      <c r="AN557" s="567"/>
      <c r="AO557" s="567"/>
      <c r="AP557" s="567"/>
      <c r="AQ557" s="567"/>
      <c r="AR557" s="567"/>
      <c r="AS557" s="567"/>
      <c r="AT557" s="567"/>
      <c r="AU557" s="567"/>
      <c r="AV557" s="567"/>
      <c r="AW557" s="567"/>
    </row>
    <row r="558" spans="30:49" ht="12.75">
      <c r="AD558" s="580"/>
      <c r="AE558" s="580"/>
      <c r="AF558" s="580"/>
      <c r="AG558" s="580"/>
      <c r="AH558" s="580"/>
      <c r="AI558" s="578"/>
      <c r="AJ558" s="567"/>
      <c r="AK558" s="567"/>
      <c r="AL558" s="567"/>
      <c r="AM558" s="567"/>
      <c r="AN558" s="567"/>
      <c r="AO558" s="567"/>
      <c r="AP558" s="567"/>
      <c r="AQ558" s="567"/>
      <c r="AR558" s="567"/>
      <c r="AS558" s="567"/>
      <c r="AT558" s="567"/>
      <c r="AU558" s="567"/>
      <c r="AV558" s="567"/>
      <c r="AW558" s="567"/>
    </row>
    <row r="559" spans="30:49" ht="12.75">
      <c r="AD559" s="580"/>
      <c r="AE559" s="580"/>
      <c r="AF559" s="580"/>
      <c r="AG559" s="580"/>
      <c r="AH559" s="580"/>
      <c r="AI559" s="578"/>
      <c r="AJ559" s="567"/>
      <c r="AK559" s="567"/>
      <c r="AL559" s="567"/>
      <c r="AM559" s="567"/>
      <c r="AN559" s="567"/>
      <c r="AO559" s="567"/>
      <c r="AP559" s="567"/>
      <c r="AQ559" s="567"/>
      <c r="AR559" s="567"/>
      <c r="AS559" s="567"/>
      <c r="AT559" s="567"/>
      <c r="AU559" s="567"/>
      <c r="AV559" s="567"/>
      <c r="AW559" s="567"/>
    </row>
    <row r="560" spans="30:49" ht="12.75">
      <c r="AD560" s="580"/>
      <c r="AE560" s="580"/>
      <c r="AF560" s="580"/>
      <c r="AG560" s="580"/>
      <c r="AH560" s="580"/>
      <c r="AI560" s="578"/>
      <c r="AJ560" s="567"/>
      <c r="AK560" s="567"/>
      <c r="AL560" s="567"/>
      <c r="AM560" s="567"/>
      <c r="AN560" s="567"/>
      <c r="AO560" s="567"/>
      <c r="AP560" s="567"/>
      <c r="AQ560" s="567"/>
      <c r="AR560" s="567"/>
      <c r="AS560" s="567"/>
      <c r="AT560" s="567"/>
      <c r="AU560" s="567"/>
      <c r="AV560" s="567"/>
      <c r="AW560" s="567"/>
    </row>
    <row r="561" spans="30:49" ht="12.75">
      <c r="AD561" s="580"/>
      <c r="AE561" s="580"/>
      <c r="AF561" s="580"/>
      <c r="AG561" s="580"/>
      <c r="AH561" s="580"/>
      <c r="AI561" s="578"/>
      <c r="AJ561" s="567"/>
      <c r="AK561" s="567"/>
      <c r="AL561" s="567"/>
      <c r="AM561" s="567"/>
      <c r="AN561" s="567"/>
      <c r="AO561" s="567"/>
      <c r="AP561" s="567"/>
      <c r="AQ561" s="567"/>
      <c r="AR561" s="567"/>
      <c r="AS561" s="567"/>
      <c r="AT561" s="567"/>
      <c r="AU561" s="567"/>
      <c r="AV561" s="567"/>
      <c r="AW561" s="567"/>
    </row>
    <row r="562" spans="30:49" ht="12.75">
      <c r="AD562" s="580"/>
      <c r="AE562" s="580"/>
      <c r="AF562" s="580"/>
      <c r="AG562" s="580"/>
      <c r="AH562" s="580"/>
      <c r="AI562" s="578"/>
      <c r="AJ562" s="567"/>
      <c r="AK562" s="567"/>
      <c r="AL562" s="567"/>
      <c r="AM562" s="567"/>
      <c r="AN562" s="567"/>
      <c r="AO562" s="567"/>
      <c r="AP562" s="567"/>
      <c r="AQ562" s="567"/>
      <c r="AR562" s="567"/>
      <c r="AS562" s="567"/>
      <c r="AT562" s="567"/>
      <c r="AU562" s="567"/>
      <c r="AV562" s="567"/>
      <c r="AW562" s="567"/>
    </row>
    <row r="563" spans="30:49" ht="12.75">
      <c r="AD563" s="580"/>
      <c r="AE563" s="580"/>
      <c r="AF563" s="580"/>
      <c r="AG563" s="580"/>
      <c r="AH563" s="580"/>
      <c r="AI563" s="578"/>
      <c r="AJ563" s="567"/>
      <c r="AK563" s="567"/>
      <c r="AL563" s="567"/>
      <c r="AM563" s="567"/>
      <c r="AN563" s="567"/>
      <c r="AO563" s="567"/>
      <c r="AP563" s="567"/>
      <c r="AQ563" s="567"/>
      <c r="AR563" s="567"/>
      <c r="AS563" s="567"/>
      <c r="AT563" s="567"/>
      <c r="AU563" s="567"/>
      <c r="AV563" s="567"/>
      <c r="AW563" s="567"/>
    </row>
    <row r="564" spans="30:49" ht="12.75">
      <c r="AD564" s="580"/>
      <c r="AE564" s="580"/>
      <c r="AF564" s="580"/>
      <c r="AG564" s="580"/>
      <c r="AH564" s="580"/>
      <c r="AI564" s="578"/>
      <c r="AJ564" s="567"/>
      <c r="AK564" s="567"/>
      <c r="AL564" s="567"/>
      <c r="AM564" s="567"/>
      <c r="AN564" s="567"/>
      <c r="AO564" s="567"/>
      <c r="AP564" s="567"/>
      <c r="AQ564" s="567"/>
      <c r="AR564" s="567"/>
      <c r="AS564" s="567"/>
      <c r="AT564" s="567"/>
      <c r="AU564" s="567"/>
      <c r="AV564" s="567"/>
      <c r="AW564" s="567"/>
    </row>
    <row r="565" spans="30:49" ht="12.75">
      <c r="AD565" s="580"/>
      <c r="AE565" s="580"/>
      <c r="AF565" s="580"/>
      <c r="AG565" s="580"/>
      <c r="AH565" s="580"/>
      <c r="AI565" s="578"/>
      <c r="AJ565" s="567"/>
      <c r="AK565" s="567"/>
      <c r="AL565" s="567"/>
      <c r="AM565" s="567"/>
      <c r="AN565" s="567"/>
      <c r="AO565" s="567"/>
      <c r="AP565" s="567"/>
      <c r="AQ565" s="567"/>
      <c r="AR565" s="567"/>
      <c r="AS565" s="567"/>
      <c r="AT565" s="567"/>
      <c r="AU565" s="567"/>
      <c r="AV565" s="567"/>
      <c r="AW565" s="567"/>
    </row>
    <row r="566" spans="30:49" ht="12.75">
      <c r="AD566" s="580"/>
      <c r="AE566" s="580"/>
      <c r="AF566" s="580"/>
      <c r="AG566" s="580"/>
      <c r="AH566" s="580"/>
      <c r="AI566" s="578"/>
      <c r="AJ566" s="567"/>
      <c r="AK566" s="567"/>
      <c r="AL566" s="567"/>
      <c r="AM566" s="567"/>
      <c r="AN566" s="567"/>
      <c r="AO566" s="567"/>
      <c r="AP566" s="567"/>
      <c r="AQ566" s="567"/>
      <c r="AR566" s="567"/>
      <c r="AS566" s="567"/>
      <c r="AT566" s="567"/>
      <c r="AU566" s="567"/>
      <c r="AV566" s="567"/>
      <c r="AW566" s="567"/>
    </row>
    <row r="567" spans="30:49" ht="12.75">
      <c r="AD567" s="580"/>
      <c r="AE567" s="580"/>
      <c r="AF567" s="580"/>
      <c r="AG567" s="580"/>
      <c r="AH567" s="580"/>
      <c r="AI567" s="578"/>
      <c r="AJ567" s="567"/>
      <c r="AK567" s="567"/>
      <c r="AL567" s="567"/>
      <c r="AM567" s="567"/>
      <c r="AN567" s="567"/>
      <c r="AO567" s="567"/>
      <c r="AP567" s="567"/>
      <c r="AQ567" s="567"/>
      <c r="AR567" s="567"/>
      <c r="AS567" s="567"/>
      <c r="AT567" s="567"/>
      <c r="AU567" s="567"/>
      <c r="AV567" s="567"/>
      <c r="AW567" s="567"/>
    </row>
    <row r="568" spans="30:49" ht="12.75">
      <c r="AD568" s="580"/>
      <c r="AE568" s="580"/>
      <c r="AF568" s="580"/>
      <c r="AG568" s="580"/>
      <c r="AH568" s="580"/>
      <c r="AI568" s="578"/>
      <c r="AJ568" s="567"/>
      <c r="AK568" s="567"/>
      <c r="AL568" s="567"/>
      <c r="AM568" s="567"/>
      <c r="AN568" s="567"/>
      <c r="AO568" s="567"/>
      <c r="AP568" s="567"/>
      <c r="AQ568" s="567"/>
      <c r="AR568" s="567"/>
      <c r="AS568" s="567"/>
      <c r="AT568" s="567"/>
      <c r="AU568" s="567"/>
      <c r="AV568" s="567"/>
      <c r="AW568" s="567"/>
    </row>
    <row r="569" spans="30:49" ht="12.75">
      <c r="AD569" s="580"/>
      <c r="AE569" s="580"/>
      <c r="AF569" s="580"/>
      <c r="AG569" s="580"/>
      <c r="AH569" s="580"/>
      <c r="AI569" s="578"/>
      <c r="AJ569" s="567"/>
      <c r="AK569" s="567"/>
      <c r="AL569" s="567"/>
      <c r="AM569" s="567"/>
      <c r="AN569" s="567"/>
      <c r="AO569" s="567"/>
      <c r="AP569" s="567"/>
      <c r="AQ569" s="567"/>
      <c r="AR569" s="567"/>
      <c r="AS569" s="567"/>
      <c r="AT569" s="567"/>
      <c r="AU569" s="567"/>
      <c r="AV569" s="567"/>
      <c r="AW569" s="567"/>
    </row>
    <row r="570" spans="30:49" ht="12.75">
      <c r="AD570" s="580"/>
      <c r="AE570" s="580"/>
      <c r="AF570" s="580"/>
      <c r="AG570" s="580"/>
      <c r="AH570" s="580"/>
      <c r="AI570" s="578"/>
      <c r="AJ570" s="567"/>
      <c r="AK570" s="567"/>
      <c r="AL570" s="567"/>
      <c r="AM570" s="567"/>
      <c r="AN570" s="567"/>
      <c r="AO570" s="567"/>
      <c r="AP570" s="567"/>
      <c r="AQ570" s="567"/>
      <c r="AR570" s="567"/>
      <c r="AS570" s="567"/>
      <c r="AT570" s="567"/>
      <c r="AU570" s="567"/>
      <c r="AV570" s="567"/>
      <c r="AW570" s="567"/>
    </row>
    <row r="571" spans="30:49" ht="12.75">
      <c r="AD571" s="580"/>
      <c r="AE571" s="580"/>
      <c r="AF571" s="580"/>
      <c r="AG571" s="580"/>
      <c r="AH571" s="580"/>
      <c r="AI571" s="578"/>
      <c r="AJ571" s="567"/>
      <c r="AK571" s="567"/>
      <c r="AL571" s="567"/>
      <c r="AM571" s="567"/>
      <c r="AN571" s="567"/>
      <c r="AO571" s="567"/>
      <c r="AP571" s="567"/>
      <c r="AQ571" s="567"/>
      <c r="AR571" s="567"/>
      <c r="AS571" s="567"/>
      <c r="AT571" s="567"/>
      <c r="AU571" s="567"/>
      <c r="AV571" s="567"/>
      <c r="AW571" s="567"/>
    </row>
    <row r="572" spans="30:49" ht="12.75">
      <c r="AD572" s="580"/>
      <c r="AE572" s="580"/>
      <c r="AF572" s="580"/>
      <c r="AG572" s="580"/>
      <c r="AH572" s="580"/>
      <c r="AI572" s="578"/>
      <c r="AJ572" s="567"/>
      <c r="AK572" s="567"/>
      <c r="AL572" s="567"/>
      <c r="AM572" s="567"/>
      <c r="AN572" s="567"/>
      <c r="AO572" s="567"/>
      <c r="AP572" s="567"/>
      <c r="AQ572" s="567"/>
      <c r="AR572" s="567"/>
      <c r="AS572" s="567"/>
      <c r="AT572" s="567"/>
      <c r="AU572" s="567"/>
      <c r="AV572" s="567"/>
      <c r="AW572" s="567"/>
    </row>
    <row r="573" spans="30:49" ht="12.75">
      <c r="AD573" s="580"/>
      <c r="AE573" s="580"/>
      <c r="AF573" s="580"/>
      <c r="AG573" s="580"/>
      <c r="AH573" s="580"/>
      <c r="AI573" s="578"/>
      <c r="AJ573" s="567"/>
      <c r="AK573" s="567"/>
      <c r="AL573" s="567"/>
      <c r="AM573" s="567"/>
      <c r="AN573" s="567"/>
      <c r="AO573" s="567"/>
      <c r="AP573" s="567"/>
      <c r="AQ573" s="567"/>
      <c r="AR573" s="567"/>
      <c r="AS573" s="567"/>
      <c r="AT573" s="567"/>
      <c r="AU573" s="567"/>
      <c r="AV573" s="567"/>
      <c r="AW573" s="567"/>
    </row>
    <row r="574" spans="30:49" ht="12.75">
      <c r="AD574" s="580"/>
      <c r="AE574" s="580"/>
      <c r="AF574" s="580"/>
      <c r="AG574" s="580"/>
      <c r="AH574" s="580"/>
      <c r="AI574" s="578"/>
      <c r="AJ574" s="567"/>
      <c r="AK574" s="567"/>
      <c r="AL574" s="567"/>
      <c r="AM574" s="567"/>
      <c r="AN574" s="567"/>
      <c r="AO574" s="567"/>
      <c r="AP574" s="567"/>
      <c r="AQ574" s="567"/>
      <c r="AR574" s="567"/>
      <c r="AS574" s="567"/>
      <c r="AT574" s="567"/>
      <c r="AU574" s="567"/>
      <c r="AV574" s="567"/>
      <c r="AW574" s="567"/>
    </row>
    <row r="575" spans="30:49" ht="12.75">
      <c r="AD575" s="580"/>
      <c r="AE575" s="580"/>
      <c r="AF575" s="580"/>
      <c r="AG575" s="580"/>
      <c r="AH575" s="580"/>
      <c r="AI575" s="578"/>
      <c r="AJ575" s="567"/>
      <c r="AK575" s="567"/>
      <c r="AL575" s="567"/>
      <c r="AM575" s="567"/>
      <c r="AN575" s="567"/>
      <c r="AO575" s="567"/>
      <c r="AP575" s="567"/>
      <c r="AQ575" s="567"/>
      <c r="AR575" s="567"/>
      <c r="AS575" s="567"/>
      <c r="AT575" s="567"/>
      <c r="AU575" s="567"/>
      <c r="AV575" s="567"/>
      <c r="AW575" s="567"/>
    </row>
    <row r="576" spans="30:49" ht="12.75">
      <c r="AD576" s="580"/>
      <c r="AE576" s="580"/>
      <c r="AF576" s="580"/>
      <c r="AG576" s="580"/>
      <c r="AH576" s="580"/>
      <c r="AI576" s="578"/>
      <c r="AJ576" s="567"/>
      <c r="AK576" s="567"/>
      <c r="AL576" s="567"/>
      <c r="AM576" s="567"/>
      <c r="AN576" s="567"/>
      <c r="AO576" s="567"/>
      <c r="AP576" s="567"/>
      <c r="AQ576" s="567"/>
      <c r="AR576" s="567"/>
      <c r="AS576" s="567"/>
      <c r="AT576" s="567"/>
      <c r="AU576" s="567"/>
      <c r="AV576" s="567"/>
      <c r="AW576" s="567"/>
    </row>
    <row r="577" spans="30:49" ht="12.75">
      <c r="AD577" s="580"/>
      <c r="AE577" s="580"/>
      <c r="AF577" s="580"/>
      <c r="AG577" s="580"/>
      <c r="AH577" s="580"/>
      <c r="AI577" s="578"/>
      <c r="AJ577" s="567"/>
      <c r="AK577" s="567"/>
      <c r="AL577" s="567"/>
      <c r="AM577" s="567"/>
      <c r="AN577" s="567"/>
      <c r="AO577" s="567"/>
      <c r="AP577" s="567"/>
      <c r="AQ577" s="567"/>
      <c r="AR577" s="567"/>
      <c r="AS577" s="567"/>
      <c r="AT577" s="567"/>
      <c r="AU577" s="567"/>
      <c r="AV577" s="567"/>
      <c r="AW577" s="567"/>
    </row>
    <row r="578" spans="30:49" ht="12.75">
      <c r="AD578" s="580"/>
      <c r="AE578" s="580"/>
      <c r="AF578" s="580"/>
      <c r="AG578" s="580"/>
      <c r="AH578" s="580"/>
      <c r="AI578" s="578"/>
      <c r="AJ578" s="567"/>
      <c r="AK578" s="567"/>
      <c r="AL578" s="567"/>
      <c r="AM578" s="567"/>
      <c r="AN578" s="567"/>
      <c r="AO578" s="567"/>
      <c r="AP578" s="567"/>
      <c r="AQ578" s="567"/>
      <c r="AR578" s="567"/>
      <c r="AS578" s="567"/>
      <c r="AT578" s="567"/>
      <c r="AU578" s="567"/>
      <c r="AV578" s="567"/>
      <c r="AW578" s="567"/>
    </row>
    <row r="579" spans="30:49" ht="12.75">
      <c r="AD579" s="580"/>
      <c r="AE579" s="580"/>
      <c r="AF579" s="580"/>
      <c r="AG579" s="580"/>
      <c r="AH579" s="580"/>
      <c r="AI579" s="578"/>
      <c r="AJ579" s="567"/>
      <c r="AK579" s="567"/>
      <c r="AL579" s="567"/>
      <c r="AM579" s="567"/>
      <c r="AN579" s="567"/>
      <c r="AO579" s="567"/>
      <c r="AP579" s="567"/>
      <c r="AQ579" s="567"/>
      <c r="AR579" s="567"/>
      <c r="AS579" s="567"/>
      <c r="AT579" s="567"/>
      <c r="AU579" s="567"/>
      <c r="AV579" s="567"/>
      <c r="AW579" s="567"/>
    </row>
    <row r="580" spans="30:49" ht="12.75">
      <c r="AD580" s="580"/>
      <c r="AE580" s="580"/>
      <c r="AF580" s="580"/>
      <c r="AG580" s="580"/>
      <c r="AH580" s="580"/>
      <c r="AI580" s="578"/>
      <c r="AJ580" s="567"/>
      <c r="AK580" s="567"/>
      <c r="AL580" s="567"/>
      <c r="AM580" s="567"/>
      <c r="AN580" s="567"/>
      <c r="AO580" s="567"/>
      <c r="AP580" s="567"/>
      <c r="AQ580" s="567"/>
      <c r="AR580" s="567"/>
      <c r="AS580" s="567"/>
      <c r="AT580" s="567"/>
      <c r="AU580" s="567"/>
      <c r="AV580" s="567"/>
      <c r="AW580" s="567"/>
    </row>
    <row r="581" spans="30:49" ht="12.75">
      <c r="AD581" s="580"/>
      <c r="AE581" s="580"/>
      <c r="AF581" s="580"/>
      <c r="AG581" s="580"/>
      <c r="AH581" s="580"/>
      <c r="AI581" s="578"/>
      <c r="AJ581" s="567"/>
      <c r="AK581" s="567"/>
      <c r="AL581" s="567"/>
      <c r="AM581" s="567"/>
      <c r="AN581" s="567"/>
      <c r="AO581" s="567"/>
      <c r="AP581" s="567"/>
      <c r="AQ581" s="567"/>
      <c r="AR581" s="567"/>
      <c r="AS581" s="567"/>
      <c r="AT581" s="567"/>
      <c r="AU581" s="567"/>
      <c r="AV581" s="567"/>
      <c r="AW581" s="567"/>
    </row>
    <row r="582" spans="30:49" ht="12.75">
      <c r="AD582" s="580"/>
      <c r="AE582" s="580"/>
      <c r="AF582" s="580"/>
      <c r="AG582" s="580"/>
      <c r="AH582" s="580"/>
      <c r="AI582" s="578"/>
      <c r="AJ582" s="567"/>
      <c r="AK582" s="567"/>
      <c r="AL582" s="567"/>
      <c r="AM582" s="567"/>
      <c r="AN582" s="567"/>
      <c r="AO582" s="567"/>
      <c r="AP582" s="567"/>
      <c r="AQ582" s="567"/>
      <c r="AR582" s="567"/>
      <c r="AS582" s="567"/>
      <c r="AT582" s="567"/>
      <c r="AU582" s="567"/>
      <c r="AV582" s="567"/>
      <c r="AW582" s="567"/>
    </row>
    <row r="583" spans="30:49" ht="12.75">
      <c r="AD583" s="580"/>
      <c r="AE583" s="580"/>
      <c r="AF583" s="580"/>
      <c r="AG583" s="580"/>
      <c r="AH583" s="580"/>
      <c r="AI583" s="578"/>
      <c r="AJ583" s="567"/>
      <c r="AK583" s="567"/>
      <c r="AL583" s="567"/>
      <c r="AM583" s="567"/>
      <c r="AN583" s="567"/>
      <c r="AO583" s="567"/>
      <c r="AP583" s="567"/>
      <c r="AQ583" s="567"/>
      <c r="AR583" s="567"/>
      <c r="AS583" s="567"/>
      <c r="AT583" s="567"/>
      <c r="AU583" s="567"/>
      <c r="AV583" s="567"/>
      <c r="AW583" s="567"/>
    </row>
    <row r="584" spans="30:49" ht="12.75">
      <c r="AD584" s="580"/>
      <c r="AE584" s="580"/>
      <c r="AF584" s="580"/>
      <c r="AG584" s="580"/>
      <c r="AH584" s="580"/>
      <c r="AI584" s="578"/>
      <c r="AJ584" s="567"/>
      <c r="AK584" s="567"/>
      <c r="AL584" s="567"/>
      <c r="AM584" s="567"/>
      <c r="AN584" s="567"/>
      <c r="AO584" s="567"/>
      <c r="AP584" s="567"/>
      <c r="AQ584" s="567"/>
      <c r="AR584" s="567"/>
      <c r="AS584" s="567"/>
      <c r="AT584" s="567"/>
      <c r="AU584" s="567"/>
      <c r="AV584" s="567"/>
      <c r="AW584" s="567"/>
    </row>
    <row r="585" spans="30:49" ht="12.75">
      <c r="AD585" s="580"/>
      <c r="AE585" s="580"/>
      <c r="AF585" s="580"/>
      <c r="AG585" s="580"/>
      <c r="AH585" s="580"/>
      <c r="AI585" s="578"/>
      <c r="AJ585" s="567"/>
      <c r="AK585" s="567"/>
      <c r="AL585" s="567"/>
      <c r="AM585" s="567"/>
      <c r="AN585" s="567"/>
      <c r="AO585" s="567"/>
      <c r="AP585" s="567"/>
      <c r="AQ585" s="567"/>
      <c r="AR585" s="567"/>
      <c r="AS585" s="567"/>
      <c r="AT585" s="567"/>
      <c r="AU585" s="567"/>
      <c r="AV585" s="567"/>
      <c r="AW585" s="567"/>
    </row>
    <row r="586" spans="30:49" ht="12.75">
      <c r="AD586" s="580"/>
      <c r="AE586" s="580"/>
      <c r="AF586" s="580"/>
      <c r="AG586" s="580"/>
      <c r="AH586" s="580"/>
      <c r="AI586" s="578"/>
      <c r="AJ586" s="567"/>
      <c r="AK586" s="567"/>
      <c r="AL586" s="567"/>
      <c r="AM586" s="567"/>
      <c r="AN586" s="567"/>
      <c r="AO586" s="567"/>
      <c r="AP586" s="567"/>
      <c r="AQ586" s="567"/>
      <c r="AR586" s="567"/>
      <c r="AS586" s="567"/>
      <c r="AT586" s="567"/>
      <c r="AU586" s="567"/>
      <c r="AV586" s="567"/>
      <c r="AW586" s="567"/>
    </row>
    <row r="587" spans="30:49" ht="12.75">
      <c r="AD587" s="580"/>
      <c r="AE587" s="580"/>
      <c r="AF587" s="580"/>
      <c r="AG587" s="580"/>
      <c r="AH587" s="580"/>
      <c r="AI587" s="578"/>
      <c r="AJ587" s="567"/>
      <c r="AK587" s="567"/>
      <c r="AL587" s="567"/>
      <c r="AM587" s="567"/>
      <c r="AN587" s="567"/>
      <c r="AO587" s="567"/>
      <c r="AP587" s="567"/>
      <c r="AQ587" s="567"/>
      <c r="AR587" s="567"/>
      <c r="AS587" s="567"/>
      <c r="AT587" s="567"/>
      <c r="AU587" s="567"/>
      <c r="AV587" s="567"/>
      <c r="AW587" s="567"/>
    </row>
    <row r="588" spans="30:49" ht="12.75">
      <c r="AD588" s="580"/>
      <c r="AE588" s="580"/>
      <c r="AF588" s="580"/>
      <c r="AG588" s="580"/>
      <c r="AH588" s="580"/>
      <c r="AI588" s="578"/>
      <c r="AJ588" s="567"/>
      <c r="AK588" s="567"/>
      <c r="AL588" s="567"/>
      <c r="AM588" s="567"/>
      <c r="AN588" s="567"/>
      <c r="AO588" s="567"/>
      <c r="AP588" s="567"/>
      <c r="AQ588" s="567"/>
      <c r="AR588" s="567"/>
      <c r="AS588" s="567"/>
      <c r="AT588" s="567"/>
      <c r="AU588" s="567"/>
      <c r="AV588" s="567"/>
      <c r="AW588" s="567"/>
    </row>
    <row r="589" spans="30:49" ht="12.75">
      <c r="AD589" s="580"/>
      <c r="AE589" s="580"/>
      <c r="AF589" s="580"/>
      <c r="AG589" s="580"/>
      <c r="AH589" s="580"/>
      <c r="AI589" s="578"/>
      <c r="AJ589" s="567"/>
      <c r="AK589" s="567"/>
      <c r="AL589" s="567"/>
      <c r="AM589" s="567"/>
      <c r="AN589" s="567"/>
      <c r="AO589" s="567"/>
      <c r="AP589" s="567"/>
      <c r="AQ589" s="567"/>
      <c r="AR589" s="567"/>
      <c r="AS589" s="567"/>
      <c r="AT589" s="567"/>
      <c r="AU589" s="567"/>
      <c r="AV589" s="567"/>
      <c r="AW589" s="567"/>
    </row>
    <row r="590" spans="30:49" ht="12.75">
      <c r="AD590" s="580"/>
      <c r="AE590" s="580"/>
      <c r="AF590" s="580"/>
      <c r="AG590" s="580"/>
      <c r="AH590" s="580"/>
      <c r="AI590" s="578"/>
      <c r="AJ590" s="567"/>
      <c r="AK590" s="567"/>
      <c r="AL590" s="567"/>
      <c r="AM590" s="567"/>
      <c r="AN590" s="567"/>
      <c r="AO590" s="567"/>
      <c r="AP590" s="567"/>
      <c r="AQ590" s="567"/>
      <c r="AR590" s="567"/>
      <c r="AS590" s="567"/>
      <c r="AT590" s="567"/>
      <c r="AU590" s="567"/>
      <c r="AV590" s="567"/>
      <c r="AW590" s="567"/>
    </row>
    <row r="591" spans="30:49" ht="12.75">
      <c r="AD591" s="580"/>
      <c r="AE591" s="580"/>
      <c r="AF591" s="580"/>
      <c r="AG591" s="580"/>
      <c r="AH591" s="580"/>
      <c r="AI591" s="578"/>
      <c r="AJ591" s="567"/>
      <c r="AK591" s="567"/>
      <c r="AL591" s="567"/>
      <c r="AM591" s="567"/>
      <c r="AN591" s="567"/>
      <c r="AO591" s="567"/>
      <c r="AP591" s="567"/>
      <c r="AQ591" s="567"/>
      <c r="AR591" s="567"/>
      <c r="AS591" s="567"/>
      <c r="AT591" s="567"/>
      <c r="AU591" s="567"/>
      <c r="AV591" s="567"/>
      <c r="AW591" s="567"/>
    </row>
    <row r="592" spans="30:49" ht="12.75">
      <c r="AD592" s="580"/>
      <c r="AE592" s="580"/>
      <c r="AF592" s="580"/>
      <c r="AG592" s="580"/>
      <c r="AH592" s="580"/>
      <c r="AI592" s="578"/>
      <c r="AJ592" s="567"/>
      <c r="AK592" s="567"/>
      <c r="AL592" s="567"/>
      <c r="AM592" s="567"/>
      <c r="AN592" s="567"/>
      <c r="AO592" s="567"/>
      <c r="AP592" s="567"/>
      <c r="AQ592" s="567"/>
      <c r="AR592" s="567"/>
      <c r="AS592" s="567"/>
      <c r="AT592" s="567"/>
      <c r="AU592" s="567"/>
      <c r="AV592" s="567"/>
      <c r="AW592" s="567"/>
    </row>
    <row r="593" spans="30:49" ht="12.75">
      <c r="AD593" s="580"/>
      <c r="AE593" s="580"/>
      <c r="AF593" s="580"/>
      <c r="AG593" s="580"/>
      <c r="AH593" s="580"/>
      <c r="AI593" s="578"/>
      <c r="AJ593" s="567"/>
      <c r="AK593" s="567"/>
      <c r="AL593" s="567"/>
      <c r="AM593" s="567"/>
      <c r="AN593" s="567"/>
      <c r="AO593" s="567"/>
      <c r="AP593" s="567"/>
      <c r="AQ593" s="567"/>
      <c r="AR593" s="567"/>
      <c r="AS593" s="567"/>
      <c r="AT593" s="567"/>
      <c r="AU593" s="567"/>
      <c r="AV593" s="567"/>
      <c r="AW593" s="567"/>
    </row>
    <row r="594" spans="30:49" ht="12.75">
      <c r="AD594" s="580"/>
      <c r="AE594" s="580"/>
      <c r="AF594" s="580"/>
      <c r="AG594" s="580"/>
      <c r="AH594" s="580"/>
      <c r="AI594" s="578"/>
      <c r="AJ594" s="567"/>
      <c r="AK594" s="567"/>
      <c r="AL594" s="567"/>
      <c r="AM594" s="567"/>
      <c r="AN594" s="567"/>
      <c r="AO594" s="567"/>
      <c r="AP594" s="567"/>
      <c r="AQ594" s="567"/>
      <c r="AR594" s="567"/>
      <c r="AS594" s="567"/>
      <c r="AT594" s="567"/>
      <c r="AU594" s="567"/>
      <c r="AV594" s="567"/>
      <c r="AW594" s="567"/>
    </row>
    <row r="595" spans="30:49" ht="12.75">
      <c r="AD595" s="580"/>
      <c r="AE595" s="580"/>
      <c r="AF595" s="580"/>
      <c r="AG595" s="580"/>
      <c r="AH595" s="580"/>
      <c r="AI595" s="578"/>
      <c r="AJ595" s="567"/>
      <c r="AK595" s="567"/>
      <c r="AL595" s="567"/>
      <c r="AM595" s="567"/>
      <c r="AN595" s="567"/>
      <c r="AO595" s="567"/>
      <c r="AP595" s="567"/>
      <c r="AQ595" s="567"/>
      <c r="AR595" s="567"/>
      <c r="AS595" s="567"/>
      <c r="AT595" s="567"/>
      <c r="AU595" s="567"/>
      <c r="AV595" s="567"/>
      <c r="AW595" s="567"/>
    </row>
    <row r="596" spans="30:49" ht="12.75">
      <c r="AD596" s="580"/>
      <c r="AE596" s="580"/>
      <c r="AF596" s="580"/>
      <c r="AG596" s="580"/>
      <c r="AH596" s="580"/>
      <c r="AI596" s="578"/>
      <c r="AJ596" s="567"/>
      <c r="AK596" s="567"/>
      <c r="AL596" s="567"/>
      <c r="AM596" s="567"/>
      <c r="AN596" s="567"/>
      <c r="AO596" s="567"/>
      <c r="AP596" s="567"/>
      <c r="AQ596" s="567"/>
      <c r="AR596" s="567"/>
      <c r="AS596" s="567"/>
      <c r="AT596" s="567"/>
      <c r="AU596" s="567"/>
      <c r="AV596" s="567"/>
      <c r="AW596" s="567"/>
    </row>
    <row r="597" spans="30:49" ht="12.75">
      <c r="AD597" s="580"/>
      <c r="AE597" s="580"/>
      <c r="AF597" s="580"/>
      <c r="AG597" s="580"/>
      <c r="AH597" s="580"/>
      <c r="AI597" s="578"/>
      <c r="AJ597" s="567"/>
      <c r="AK597" s="567"/>
      <c r="AL597" s="567"/>
      <c r="AM597" s="567"/>
      <c r="AN597" s="567"/>
      <c r="AO597" s="567"/>
      <c r="AP597" s="567"/>
      <c r="AQ597" s="567"/>
      <c r="AR597" s="567"/>
      <c r="AS597" s="567"/>
      <c r="AT597" s="567"/>
      <c r="AU597" s="567"/>
      <c r="AV597" s="567"/>
      <c r="AW597" s="567"/>
    </row>
    <row r="598" spans="30:49" ht="12.75">
      <c r="AD598" s="580"/>
      <c r="AE598" s="580"/>
      <c r="AF598" s="580"/>
      <c r="AG598" s="580"/>
      <c r="AH598" s="580"/>
      <c r="AI598" s="578"/>
      <c r="AJ598" s="567"/>
      <c r="AK598" s="567"/>
      <c r="AL598" s="567"/>
      <c r="AM598" s="567"/>
      <c r="AN598" s="567"/>
      <c r="AO598" s="567"/>
      <c r="AP598" s="567"/>
      <c r="AQ598" s="567"/>
      <c r="AR598" s="567"/>
      <c r="AS598" s="567"/>
      <c r="AT598" s="567"/>
      <c r="AU598" s="567"/>
      <c r="AV598" s="567"/>
      <c r="AW598" s="567"/>
    </row>
    <row r="599" spans="30:49" ht="12.75">
      <c r="AD599" s="580"/>
      <c r="AE599" s="580"/>
      <c r="AF599" s="580"/>
      <c r="AG599" s="580"/>
      <c r="AH599" s="580"/>
      <c r="AI599" s="578"/>
      <c r="AJ599" s="567"/>
      <c r="AK599" s="567"/>
      <c r="AL599" s="567"/>
      <c r="AM599" s="567"/>
      <c r="AN599" s="567"/>
      <c r="AO599" s="567"/>
      <c r="AP599" s="567"/>
      <c r="AQ599" s="567"/>
      <c r="AR599" s="567"/>
      <c r="AS599" s="567"/>
      <c r="AT599" s="567"/>
      <c r="AU599" s="567"/>
      <c r="AV599" s="567"/>
      <c r="AW599" s="567"/>
    </row>
    <row r="600" spans="30:49" ht="12.75">
      <c r="AD600" s="580"/>
      <c r="AE600" s="580"/>
      <c r="AF600" s="580"/>
      <c r="AG600" s="580"/>
      <c r="AH600" s="580"/>
      <c r="AI600" s="578"/>
      <c r="AJ600" s="567"/>
      <c r="AK600" s="567"/>
      <c r="AL600" s="567"/>
      <c r="AM600" s="567"/>
      <c r="AN600" s="567"/>
      <c r="AO600" s="567"/>
      <c r="AP600" s="567"/>
      <c r="AQ600" s="567"/>
      <c r="AR600" s="567"/>
      <c r="AS600" s="567"/>
      <c r="AT600" s="567"/>
      <c r="AU600" s="567"/>
      <c r="AV600" s="567"/>
      <c r="AW600" s="567"/>
    </row>
    <row r="601" spans="30:49" ht="12.75">
      <c r="AD601" s="580"/>
      <c r="AE601" s="580"/>
      <c r="AF601" s="580"/>
      <c r="AG601" s="580"/>
      <c r="AH601" s="580"/>
      <c r="AI601" s="578"/>
      <c r="AJ601" s="567"/>
      <c r="AK601" s="567"/>
      <c r="AL601" s="567"/>
      <c r="AM601" s="567"/>
      <c r="AN601" s="567"/>
      <c r="AO601" s="567"/>
      <c r="AP601" s="567"/>
      <c r="AQ601" s="567"/>
      <c r="AR601" s="567"/>
      <c r="AS601" s="567"/>
      <c r="AT601" s="567"/>
      <c r="AU601" s="567"/>
      <c r="AV601" s="567"/>
      <c r="AW601" s="567"/>
    </row>
    <row r="602" spans="30:49" ht="12.75">
      <c r="AD602" s="580"/>
      <c r="AE602" s="580"/>
      <c r="AF602" s="580"/>
      <c r="AG602" s="580"/>
      <c r="AH602" s="580"/>
      <c r="AI602" s="578"/>
      <c r="AJ602" s="567"/>
      <c r="AK602" s="567"/>
      <c r="AL602" s="567"/>
      <c r="AM602" s="567"/>
      <c r="AN602" s="567"/>
      <c r="AO602" s="567"/>
      <c r="AP602" s="567"/>
      <c r="AQ602" s="567"/>
      <c r="AR602" s="567"/>
      <c r="AS602" s="567"/>
      <c r="AT602" s="567"/>
      <c r="AU602" s="567"/>
      <c r="AV602" s="567"/>
      <c r="AW602" s="567"/>
    </row>
    <row r="603" spans="30:49" ht="12.75">
      <c r="AD603" s="580"/>
      <c r="AE603" s="580"/>
      <c r="AF603" s="580"/>
      <c r="AG603" s="580"/>
      <c r="AH603" s="580"/>
      <c r="AI603" s="578"/>
      <c r="AJ603" s="567"/>
      <c r="AK603" s="567"/>
      <c r="AL603" s="567"/>
      <c r="AM603" s="567"/>
      <c r="AN603" s="567"/>
      <c r="AO603" s="567"/>
      <c r="AP603" s="567"/>
      <c r="AQ603" s="567"/>
      <c r="AR603" s="567"/>
      <c r="AS603" s="567"/>
      <c r="AT603" s="567"/>
      <c r="AU603" s="567"/>
      <c r="AV603" s="567"/>
      <c r="AW603" s="567"/>
    </row>
    <row r="604" spans="30:49" ht="12.75">
      <c r="AD604" s="580"/>
      <c r="AE604" s="580"/>
      <c r="AF604" s="580"/>
      <c r="AG604" s="580"/>
      <c r="AH604" s="580"/>
      <c r="AI604" s="578"/>
      <c r="AJ604" s="567"/>
      <c r="AK604" s="567"/>
      <c r="AL604" s="567"/>
      <c r="AM604" s="567"/>
      <c r="AN604" s="567"/>
      <c r="AO604" s="567"/>
      <c r="AP604" s="567"/>
      <c r="AQ604" s="567"/>
      <c r="AR604" s="567"/>
      <c r="AS604" s="567"/>
      <c r="AT604" s="567"/>
      <c r="AU604" s="567"/>
      <c r="AV604" s="567"/>
      <c r="AW604" s="567"/>
    </row>
    <row r="605" spans="30:49" ht="12.75">
      <c r="AD605" s="580"/>
      <c r="AE605" s="580"/>
      <c r="AF605" s="580"/>
      <c r="AG605" s="580"/>
      <c r="AH605" s="580"/>
      <c r="AI605" s="578"/>
      <c r="AJ605" s="567"/>
      <c r="AK605" s="567"/>
      <c r="AL605" s="567"/>
      <c r="AM605" s="567"/>
      <c r="AN605" s="567"/>
      <c r="AO605" s="567"/>
      <c r="AP605" s="567"/>
      <c r="AQ605" s="567"/>
      <c r="AR605" s="567"/>
      <c r="AS605" s="567"/>
      <c r="AT605" s="567"/>
      <c r="AU605" s="567"/>
      <c r="AV605" s="567"/>
      <c r="AW605" s="567"/>
    </row>
    <row r="606" spans="30:49" ht="12.75">
      <c r="AD606" s="580"/>
      <c r="AE606" s="580"/>
      <c r="AF606" s="580"/>
      <c r="AG606" s="580"/>
      <c r="AH606" s="580"/>
      <c r="AI606" s="578"/>
      <c r="AJ606" s="567"/>
      <c r="AK606" s="567"/>
      <c r="AL606" s="567"/>
      <c r="AM606" s="567"/>
      <c r="AN606" s="567"/>
      <c r="AO606" s="567"/>
      <c r="AP606" s="567"/>
      <c r="AQ606" s="567"/>
      <c r="AR606" s="567"/>
      <c r="AS606" s="567"/>
      <c r="AT606" s="567"/>
      <c r="AU606" s="567"/>
      <c r="AV606" s="567"/>
      <c r="AW606" s="567"/>
    </row>
    <row r="607" spans="30:49" ht="12.75">
      <c r="AD607" s="580"/>
      <c r="AE607" s="580"/>
      <c r="AF607" s="580"/>
      <c r="AG607" s="580"/>
      <c r="AH607" s="580"/>
      <c r="AI607" s="578"/>
      <c r="AJ607" s="567"/>
      <c r="AK607" s="567"/>
      <c r="AL607" s="567"/>
      <c r="AM607" s="567"/>
      <c r="AN607" s="567"/>
      <c r="AO607" s="567"/>
      <c r="AP607" s="567"/>
      <c r="AQ607" s="567"/>
      <c r="AR607" s="567"/>
      <c r="AS607" s="567"/>
      <c r="AT607" s="567"/>
      <c r="AU607" s="567"/>
      <c r="AV607" s="567"/>
      <c r="AW607" s="567"/>
    </row>
    <row r="608" spans="30:49" ht="12.75">
      <c r="AD608" s="580"/>
      <c r="AE608" s="580"/>
      <c r="AF608" s="580"/>
      <c r="AG608" s="580"/>
      <c r="AH608" s="580"/>
      <c r="AI608" s="578"/>
      <c r="AJ608" s="567"/>
      <c r="AK608" s="567"/>
      <c r="AL608" s="567"/>
      <c r="AM608" s="567"/>
      <c r="AN608" s="567"/>
      <c r="AO608" s="567"/>
      <c r="AP608" s="567"/>
      <c r="AQ608" s="567"/>
      <c r="AR608" s="567"/>
      <c r="AS608" s="567"/>
      <c r="AT608" s="567"/>
      <c r="AU608" s="567"/>
      <c r="AV608" s="567"/>
      <c r="AW608" s="567"/>
    </row>
    <row r="609" spans="30:49" ht="12.75">
      <c r="AD609" s="580"/>
      <c r="AE609" s="580"/>
      <c r="AF609" s="580"/>
      <c r="AG609" s="580"/>
      <c r="AH609" s="580"/>
      <c r="AI609" s="578"/>
      <c r="AJ609" s="567"/>
      <c r="AK609" s="567"/>
      <c r="AL609" s="567"/>
      <c r="AM609" s="567"/>
      <c r="AN609" s="567"/>
      <c r="AO609" s="567"/>
      <c r="AP609" s="567"/>
      <c r="AQ609" s="567"/>
      <c r="AR609" s="567"/>
      <c r="AS609" s="567"/>
      <c r="AT609" s="567"/>
      <c r="AU609" s="567"/>
      <c r="AV609" s="567"/>
      <c r="AW609" s="567"/>
    </row>
    <row r="610" spans="30:49" ht="12.75">
      <c r="AD610" s="580"/>
      <c r="AE610" s="580"/>
      <c r="AF610" s="580"/>
      <c r="AG610" s="580"/>
      <c r="AH610" s="580"/>
      <c r="AI610" s="578"/>
      <c r="AJ610" s="567"/>
      <c r="AK610" s="567"/>
      <c r="AL610" s="567"/>
      <c r="AM610" s="567"/>
      <c r="AN610" s="567"/>
      <c r="AO610" s="567"/>
      <c r="AP610" s="567"/>
      <c r="AQ610" s="567"/>
      <c r="AR610" s="567"/>
      <c r="AS610" s="567"/>
      <c r="AT610" s="567"/>
      <c r="AU610" s="567"/>
      <c r="AV610" s="567"/>
      <c r="AW610" s="567"/>
    </row>
    <row r="611" spans="30:49" ht="12.75">
      <c r="AD611" s="580"/>
      <c r="AE611" s="580"/>
      <c r="AF611" s="580"/>
      <c r="AG611" s="580"/>
      <c r="AH611" s="580"/>
      <c r="AI611" s="578"/>
      <c r="AJ611" s="567"/>
      <c r="AK611" s="567"/>
      <c r="AL611" s="567"/>
      <c r="AM611" s="567"/>
      <c r="AN611" s="567"/>
      <c r="AO611" s="567"/>
      <c r="AP611" s="567"/>
      <c r="AQ611" s="567"/>
      <c r="AR611" s="567"/>
      <c r="AS611" s="567"/>
      <c r="AT611" s="567"/>
      <c r="AU611" s="567"/>
      <c r="AV611" s="567"/>
      <c r="AW611" s="567"/>
    </row>
    <row r="612" spans="30:49" ht="12.75">
      <c r="AD612" s="580"/>
      <c r="AE612" s="580"/>
      <c r="AF612" s="580"/>
      <c r="AG612" s="580"/>
      <c r="AH612" s="580"/>
      <c r="AI612" s="578"/>
      <c r="AJ612" s="567"/>
      <c r="AK612" s="567"/>
      <c r="AL612" s="567"/>
      <c r="AM612" s="567"/>
      <c r="AN612" s="567"/>
      <c r="AO612" s="567"/>
      <c r="AP612" s="567"/>
      <c r="AQ612" s="567"/>
      <c r="AR612" s="567"/>
      <c r="AS612" s="567"/>
      <c r="AT612" s="567"/>
      <c r="AU612" s="567"/>
      <c r="AV612" s="567"/>
      <c r="AW612" s="567"/>
    </row>
    <row r="613" spans="30:49" ht="12.75">
      <c r="AD613" s="580"/>
      <c r="AE613" s="580"/>
      <c r="AF613" s="580"/>
      <c r="AG613" s="580"/>
      <c r="AH613" s="580"/>
      <c r="AI613" s="578"/>
      <c r="AJ613" s="567"/>
      <c r="AK613" s="567"/>
      <c r="AL613" s="567"/>
      <c r="AM613" s="567"/>
      <c r="AN613" s="567"/>
      <c r="AO613" s="567"/>
      <c r="AP613" s="567"/>
      <c r="AQ613" s="567"/>
      <c r="AR613" s="567"/>
      <c r="AS613" s="567"/>
      <c r="AT613" s="567"/>
      <c r="AU613" s="567"/>
      <c r="AV613" s="567"/>
      <c r="AW613" s="567"/>
    </row>
    <row r="614" spans="30:49" ht="12.75">
      <c r="AD614" s="580"/>
      <c r="AE614" s="580"/>
      <c r="AF614" s="580"/>
      <c r="AG614" s="580"/>
      <c r="AH614" s="580"/>
      <c r="AI614" s="578"/>
      <c r="AJ614" s="567"/>
      <c r="AK614" s="567"/>
      <c r="AL614" s="567"/>
      <c r="AM614" s="567"/>
      <c r="AN614" s="567"/>
      <c r="AO614" s="567"/>
      <c r="AP614" s="567"/>
      <c r="AQ614" s="567"/>
      <c r="AR614" s="567"/>
      <c r="AS614" s="567"/>
      <c r="AT614" s="567"/>
      <c r="AU614" s="567"/>
      <c r="AV614" s="567"/>
      <c r="AW614" s="567"/>
    </row>
    <row r="615" spans="30:49" ht="12.75">
      <c r="AD615" s="580"/>
      <c r="AE615" s="580"/>
      <c r="AF615" s="580"/>
      <c r="AG615" s="580"/>
      <c r="AH615" s="580"/>
      <c r="AI615" s="578"/>
      <c r="AJ615" s="567"/>
      <c r="AK615" s="567"/>
      <c r="AL615" s="567"/>
      <c r="AM615" s="567"/>
      <c r="AN615" s="567"/>
      <c r="AO615" s="567"/>
      <c r="AP615" s="567"/>
      <c r="AQ615" s="567"/>
      <c r="AR615" s="567"/>
      <c r="AS615" s="567"/>
      <c r="AT615" s="567"/>
      <c r="AU615" s="567"/>
      <c r="AV615" s="567"/>
      <c r="AW615" s="567"/>
    </row>
    <row r="616" spans="30:49" ht="12.75">
      <c r="AD616" s="580"/>
      <c r="AE616" s="580"/>
      <c r="AF616" s="580"/>
      <c r="AG616" s="580"/>
      <c r="AH616" s="580"/>
      <c r="AI616" s="578"/>
      <c r="AJ616" s="567"/>
      <c r="AK616" s="567"/>
      <c r="AL616" s="567"/>
      <c r="AM616" s="567"/>
      <c r="AN616" s="567"/>
      <c r="AO616" s="567"/>
      <c r="AP616" s="567"/>
      <c r="AQ616" s="567"/>
      <c r="AR616" s="567"/>
      <c r="AS616" s="567"/>
      <c r="AT616" s="567"/>
      <c r="AU616" s="567"/>
      <c r="AV616" s="567"/>
      <c r="AW616" s="567"/>
    </row>
    <row r="617" spans="30:49" ht="12.75">
      <c r="AD617" s="580"/>
      <c r="AE617" s="580"/>
      <c r="AF617" s="580"/>
      <c r="AG617" s="580"/>
      <c r="AH617" s="580"/>
      <c r="AI617" s="578"/>
      <c r="AJ617" s="567"/>
      <c r="AK617" s="567"/>
      <c r="AL617" s="567"/>
      <c r="AM617" s="567"/>
      <c r="AN617" s="567"/>
      <c r="AO617" s="567"/>
      <c r="AP617" s="567"/>
      <c r="AQ617" s="567"/>
      <c r="AR617" s="567"/>
      <c r="AS617" s="567"/>
      <c r="AT617" s="567"/>
      <c r="AU617" s="567"/>
      <c r="AV617" s="567"/>
      <c r="AW617" s="567"/>
    </row>
    <row r="618" spans="30:49" ht="12.75">
      <c r="AD618" s="580"/>
      <c r="AE618" s="580"/>
      <c r="AF618" s="580"/>
      <c r="AG618" s="580"/>
      <c r="AH618" s="580"/>
      <c r="AI618" s="578"/>
      <c r="AJ618" s="567"/>
      <c r="AK618" s="567"/>
      <c r="AL618" s="567"/>
      <c r="AM618" s="567"/>
      <c r="AN618" s="567"/>
      <c r="AO618" s="567"/>
      <c r="AP618" s="567"/>
      <c r="AQ618" s="567"/>
      <c r="AR618" s="567"/>
      <c r="AS618" s="567"/>
      <c r="AT618" s="567"/>
      <c r="AU618" s="567"/>
      <c r="AV618" s="567"/>
      <c r="AW618" s="567"/>
    </row>
    <row r="619" spans="30:49" ht="12.75">
      <c r="AD619" s="580"/>
      <c r="AE619" s="580"/>
      <c r="AF619" s="580"/>
      <c r="AG619" s="580"/>
      <c r="AH619" s="580"/>
      <c r="AI619" s="578"/>
      <c r="AJ619" s="567"/>
      <c r="AK619" s="567"/>
      <c r="AL619" s="567"/>
      <c r="AM619" s="567"/>
      <c r="AN619" s="567"/>
      <c r="AO619" s="567"/>
      <c r="AP619" s="567"/>
      <c r="AQ619" s="567"/>
      <c r="AR619" s="567"/>
      <c r="AS619" s="567"/>
      <c r="AT619" s="567"/>
      <c r="AU619" s="567"/>
      <c r="AV619" s="567"/>
      <c r="AW619" s="567"/>
    </row>
    <row r="620" spans="30:49" ht="12.75">
      <c r="AD620" s="580"/>
      <c r="AE620" s="580"/>
      <c r="AF620" s="580"/>
      <c r="AG620" s="580"/>
      <c r="AH620" s="580"/>
      <c r="AI620" s="578"/>
      <c r="AJ620" s="567"/>
      <c r="AK620" s="567"/>
      <c r="AL620" s="567"/>
      <c r="AM620" s="567"/>
      <c r="AN620" s="567"/>
      <c r="AO620" s="567"/>
      <c r="AP620" s="567"/>
      <c r="AQ620" s="567"/>
      <c r="AR620" s="567"/>
      <c r="AS620" s="567"/>
      <c r="AT620" s="567"/>
      <c r="AU620" s="567"/>
      <c r="AV620" s="567"/>
      <c r="AW620" s="567"/>
    </row>
    <row r="621" spans="30:49" ht="12.75">
      <c r="AD621" s="580"/>
      <c r="AE621" s="580"/>
      <c r="AF621" s="580"/>
      <c r="AG621" s="580"/>
      <c r="AH621" s="580"/>
      <c r="AI621" s="578"/>
      <c r="AJ621" s="567"/>
      <c r="AK621" s="567"/>
      <c r="AL621" s="567"/>
      <c r="AM621" s="567"/>
      <c r="AN621" s="567"/>
      <c r="AO621" s="567"/>
      <c r="AP621" s="567"/>
      <c r="AQ621" s="567"/>
      <c r="AR621" s="567"/>
      <c r="AS621" s="567"/>
      <c r="AT621" s="567"/>
      <c r="AU621" s="567"/>
      <c r="AV621" s="567"/>
      <c r="AW621" s="567"/>
    </row>
    <row r="622" spans="30:49" ht="12.75">
      <c r="AD622" s="580"/>
      <c r="AE622" s="580"/>
      <c r="AF622" s="580"/>
      <c r="AG622" s="580"/>
      <c r="AH622" s="580"/>
      <c r="AI622" s="578"/>
      <c r="AJ622" s="567"/>
      <c r="AK622" s="567"/>
      <c r="AL622" s="567"/>
      <c r="AM622" s="567"/>
      <c r="AN622" s="567"/>
      <c r="AO622" s="567"/>
      <c r="AP622" s="567"/>
      <c r="AQ622" s="567"/>
      <c r="AR622" s="567"/>
      <c r="AS622" s="567"/>
      <c r="AT622" s="567"/>
      <c r="AU622" s="567"/>
      <c r="AV622" s="567"/>
      <c r="AW622" s="567"/>
    </row>
    <row r="623" spans="30:49" ht="12.75">
      <c r="AD623" s="580"/>
      <c r="AE623" s="580"/>
      <c r="AF623" s="580"/>
      <c r="AG623" s="580"/>
      <c r="AH623" s="580"/>
      <c r="AI623" s="578"/>
      <c r="AJ623" s="567"/>
      <c r="AK623" s="567"/>
      <c r="AL623" s="567"/>
      <c r="AM623" s="567"/>
      <c r="AN623" s="567"/>
      <c r="AO623" s="567"/>
      <c r="AP623" s="567"/>
      <c r="AQ623" s="567"/>
      <c r="AR623" s="567"/>
      <c r="AS623" s="567"/>
      <c r="AT623" s="567"/>
      <c r="AU623" s="567"/>
      <c r="AV623" s="567"/>
      <c r="AW623" s="567"/>
    </row>
    <row r="624" spans="30:49" ht="12.75">
      <c r="AD624" s="580"/>
      <c r="AE624" s="580"/>
      <c r="AF624" s="580"/>
      <c r="AG624" s="580"/>
      <c r="AH624" s="580"/>
      <c r="AI624" s="578"/>
      <c r="AJ624" s="567"/>
      <c r="AK624" s="567"/>
      <c r="AL624" s="567"/>
      <c r="AM624" s="567"/>
      <c r="AN624" s="567"/>
      <c r="AO624" s="567"/>
      <c r="AP624" s="567"/>
      <c r="AQ624" s="567"/>
      <c r="AR624" s="567"/>
      <c r="AS624" s="567"/>
      <c r="AT624" s="567"/>
      <c r="AU624" s="567"/>
      <c r="AV624" s="567"/>
      <c r="AW624" s="567"/>
    </row>
    <row r="625" spans="30:49" ht="12.75">
      <c r="AD625" s="580"/>
      <c r="AE625" s="580"/>
      <c r="AF625" s="580"/>
      <c r="AG625" s="580"/>
      <c r="AH625" s="580"/>
      <c r="AI625" s="578"/>
      <c r="AJ625" s="567"/>
      <c r="AK625" s="567"/>
      <c r="AL625" s="567"/>
      <c r="AM625" s="567"/>
      <c r="AN625" s="567"/>
      <c r="AO625" s="567"/>
      <c r="AP625" s="567"/>
      <c r="AQ625" s="567"/>
      <c r="AR625" s="567"/>
      <c r="AS625" s="567"/>
      <c r="AT625" s="567"/>
      <c r="AU625" s="567"/>
      <c r="AV625" s="567"/>
      <c r="AW625" s="567"/>
    </row>
    <row r="626" spans="30:49" ht="12.75">
      <c r="AD626" s="580"/>
      <c r="AE626" s="580"/>
      <c r="AF626" s="580"/>
      <c r="AG626" s="580"/>
      <c r="AH626" s="580"/>
      <c r="AI626" s="578"/>
      <c r="AJ626" s="567"/>
      <c r="AK626" s="567"/>
      <c r="AL626" s="567"/>
      <c r="AM626" s="567"/>
      <c r="AN626" s="567"/>
      <c r="AO626" s="567"/>
      <c r="AP626" s="567"/>
      <c r="AQ626" s="567"/>
      <c r="AR626" s="567"/>
      <c r="AS626" s="567"/>
      <c r="AT626" s="567"/>
      <c r="AU626" s="567"/>
      <c r="AV626" s="567"/>
      <c r="AW626" s="567"/>
    </row>
    <row r="627" spans="30:49" ht="12.75">
      <c r="AD627" s="580"/>
      <c r="AE627" s="580"/>
      <c r="AF627" s="580"/>
      <c r="AG627" s="580"/>
      <c r="AH627" s="580"/>
      <c r="AI627" s="578"/>
      <c r="AJ627" s="567"/>
      <c r="AK627" s="567"/>
      <c r="AL627" s="567"/>
      <c r="AM627" s="567"/>
      <c r="AN627" s="567"/>
      <c r="AO627" s="567"/>
      <c r="AP627" s="567"/>
      <c r="AQ627" s="567"/>
      <c r="AR627" s="567"/>
      <c r="AS627" s="567"/>
      <c r="AT627" s="567"/>
      <c r="AU627" s="567"/>
      <c r="AV627" s="567"/>
      <c r="AW627" s="567"/>
    </row>
    <row r="628" spans="30:49" ht="12.75">
      <c r="AD628" s="580"/>
      <c r="AE628" s="580"/>
      <c r="AF628" s="580"/>
      <c r="AG628" s="580"/>
      <c r="AH628" s="580"/>
      <c r="AI628" s="578"/>
      <c r="AJ628" s="567"/>
      <c r="AK628" s="567"/>
      <c r="AL628" s="567"/>
      <c r="AM628" s="567"/>
      <c r="AN628" s="567"/>
      <c r="AO628" s="567"/>
      <c r="AP628" s="567"/>
      <c r="AQ628" s="567"/>
      <c r="AR628" s="567"/>
      <c r="AS628" s="567"/>
      <c r="AT628" s="567"/>
      <c r="AU628" s="567"/>
      <c r="AV628" s="567"/>
      <c r="AW628" s="567"/>
    </row>
    <row r="629" spans="30:49" ht="12.75">
      <c r="AD629" s="580"/>
      <c r="AE629" s="580"/>
      <c r="AF629" s="580"/>
      <c r="AG629" s="580"/>
      <c r="AH629" s="580"/>
      <c r="AI629" s="578"/>
      <c r="AJ629" s="567"/>
      <c r="AK629" s="567"/>
      <c r="AL629" s="567"/>
      <c r="AM629" s="567"/>
      <c r="AN629" s="567"/>
      <c r="AO629" s="567"/>
      <c r="AP629" s="567"/>
      <c r="AQ629" s="567"/>
      <c r="AR629" s="567"/>
      <c r="AS629" s="567"/>
      <c r="AT629" s="567"/>
      <c r="AU629" s="567"/>
      <c r="AV629" s="567"/>
      <c r="AW629" s="567"/>
    </row>
    <row r="630" spans="30:49" ht="12.75">
      <c r="AD630" s="580"/>
      <c r="AE630" s="580"/>
      <c r="AF630" s="580"/>
      <c r="AG630" s="580"/>
      <c r="AH630" s="580"/>
      <c r="AI630" s="578"/>
      <c r="AJ630" s="567"/>
      <c r="AK630" s="567"/>
      <c r="AL630" s="567"/>
      <c r="AM630" s="567"/>
      <c r="AN630" s="567"/>
      <c r="AO630" s="567"/>
      <c r="AP630" s="567"/>
      <c r="AQ630" s="567"/>
      <c r="AR630" s="567"/>
      <c r="AS630" s="567"/>
      <c r="AT630" s="567"/>
      <c r="AU630" s="567"/>
      <c r="AV630" s="567"/>
      <c r="AW630" s="567"/>
    </row>
    <row r="631" spans="30:49" ht="12.75">
      <c r="AD631" s="580"/>
      <c r="AE631" s="580"/>
      <c r="AF631" s="580"/>
      <c r="AG631" s="580"/>
      <c r="AH631" s="580"/>
      <c r="AI631" s="578"/>
      <c r="AJ631" s="567"/>
      <c r="AK631" s="567"/>
      <c r="AL631" s="567"/>
      <c r="AM631" s="567"/>
      <c r="AN631" s="567"/>
      <c r="AO631" s="567"/>
      <c r="AP631" s="567"/>
      <c r="AQ631" s="567"/>
      <c r="AR631" s="567"/>
      <c r="AS631" s="567"/>
      <c r="AT631" s="567"/>
      <c r="AU631" s="567"/>
      <c r="AV631" s="567"/>
      <c r="AW631" s="567"/>
    </row>
    <row r="632" spans="30:49" ht="12.75">
      <c r="AD632" s="580"/>
      <c r="AE632" s="580"/>
      <c r="AF632" s="580"/>
      <c r="AG632" s="580"/>
      <c r="AH632" s="580"/>
      <c r="AI632" s="578"/>
      <c r="AJ632" s="567"/>
      <c r="AK632" s="567"/>
      <c r="AL632" s="567"/>
      <c r="AM632" s="567"/>
      <c r="AN632" s="567"/>
      <c r="AO632" s="567"/>
      <c r="AP632" s="567"/>
      <c r="AQ632" s="567"/>
      <c r="AR632" s="567"/>
      <c r="AS632" s="567"/>
      <c r="AT632" s="567"/>
      <c r="AU632" s="567"/>
      <c r="AV632" s="567"/>
      <c r="AW632" s="567"/>
    </row>
    <row r="633" spans="30:49" ht="12.75">
      <c r="AD633" s="580"/>
      <c r="AE633" s="580"/>
      <c r="AF633" s="580"/>
      <c r="AG633" s="580"/>
      <c r="AH633" s="580"/>
      <c r="AI633" s="578"/>
      <c r="AJ633" s="567"/>
      <c r="AK633" s="567"/>
      <c r="AL633" s="567"/>
      <c r="AM633" s="567"/>
      <c r="AN633" s="567"/>
      <c r="AO633" s="567"/>
      <c r="AP633" s="567"/>
      <c r="AQ633" s="567"/>
      <c r="AR633" s="567"/>
      <c r="AS633" s="567"/>
      <c r="AT633" s="567"/>
      <c r="AU633" s="567"/>
      <c r="AV633" s="567"/>
      <c r="AW633" s="567"/>
    </row>
    <row r="634" spans="30:49" ht="12.75">
      <c r="AD634" s="580"/>
      <c r="AE634" s="580"/>
      <c r="AF634" s="580"/>
      <c r="AG634" s="580"/>
      <c r="AH634" s="580"/>
      <c r="AI634" s="578"/>
      <c r="AJ634" s="567"/>
      <c r="AK634" s="567"/>
      <c r="AL634" s="567"/>
      <c r="AM634" s="567"/>
      <c r="AN634" s="567"/>
      <c r="AO634" s="567"/>
      <c r="AP634" s="567"/>
      <c r="AQ634" s="567"/>
      <c r="AR634" s="567"/>
      <c r="AS634" s="567"/>
      <c r="AT634" s="567"/>
      <c r="AU634" s="567"/>
      <c r="AV634" s="567"/>
      <c r="AW634" s="567"/>
    </row>
    <row r="635" spans="30:49" ht="12.75">
      <c r="AD635" s="580"/>
      <c r="AE635" s="580"/>
      <c r="AF635" s="580"/>
      <c r="AG635" s="580"/>
      <c r="AH635" s="580"/>
      <c r="AI635" s="578"/>
      <c r="AJ635" s="567"/>
      <c r="AK635" s="567"/>
      <c r="AL635" s="567"/>
      <c r="AM635" s="567"/>
      <c r="AN635" s="567"/>
      <c r="AO635" s="567"/>
      <c r="AP635" s="567"/>
      <c r="AQ635" s="567"/>
      <c r="AR635" s="567"/>
      <c r="AS635" s="567"/>
      <c r="AT635" s="567"/>
      <c r="AU635" s="567"/>
      <c r="AV635" s="567"/>
      <c r="AW635" s="567"/>
    </row>
    <row r="636" spans="30:49" ht="12.75">
      <c r="AD636" s="580"/>
      <c r="AE636" s="580"/>
      <c r="AF636" s="580"/>
      <c r="AG636" s="580"/>
      <c r="AH636" s="580"/>
      <c r="AI636" s="578"/>
      <c r="AJ636" s="567"/>
      <c r="AK636" s="567"/>
      <c r="AL636" s="567"/>
      <c r="AM636" s="567"/>
      <c r="AN636" s="567"/>
      <c r="AO636" s="567"/>
      <c r="AP636" s="567"/>
      <c r="AQ636" s="567"/>
      <c r="AR636" s="567"/>
      <c r="AS636" s="567"/>
      <c r="AT636" s="567"/>
      <c r="AU636" s="567"/>
      <c r="AV636" s="567"/>
      <c r="AW636" s="567"/>
    </row>
    <row r="637" spans="30:49" ht="12.75">
      <c r="AD637" s="580"/>
      <c r="AE637" s="580"/>
      <c r="AF637" s="580"/>
      <c r="AG637" s="580"/>
      <c r="AH637" s="580"/>
      <c r="AI637" s="578"/>
      <c r="AJ637" s="567"/>
      <c r="AK637" s="567"/>
      <c r="AL637" s="567"/>
      <c r="AM637" s="567"/>
      <c r="AN637" s="567"/>
      <c r="AO637" s="567"/>
      <c r="AP637" s="567"/>
      <c r="AQ637" s="567"/>
      <c r="AR637" s="567"/>
      <c r="AS637" s="567"/>
      <c r="AT637" s="567"/>
      <c r="AU637" s="567"/>
      <c r="AV637" s="567"/>
      <c r="AW637" s="567"/>
    </row>
    <row r="638" spans="30:49" ht="12.75">
      <c r="AD638" s="580"/>
      <c r="AE638" s="580"/>
      <c r="AF638" s="580"/>
      <c r="AG638" s="580"/>
      <c r="AH638" s="580"/>
      <c r="AI638" s="578"/>
      <c r="AJ638" s="567"/>
      <c r="AK638" s="567"/>
      <c r="AL638" s="567"/>
      <c r="AM638" s="567"/>
      <c r="AN638" s="567"/>
      <c r="AO638" s="567"/>
      <c r="AP638" s="567"/>
      <c r="AQ638" s="567"/>
      <c r="AR638" s="567"/>
      <c r="AS638" s="567"/>
      <c r="AT638" s="567"/>
      <c r="AU638" s="567"/>
      <c r="AV638" s="567"/>
      <c r="AW638" s="567"/>
    </row>
    <row r="639" spans="30:49" ht="12.75">
      <c r="AD639" s="580"/>
      <c r="AE639" s="580"/>
      <c r="AF639" s="580"/>
      <c r="AG639" s="580"/>
      <c r="AH639" s="580"/>
      <c r="AI639" s="578"/>
      <c r="AJ639" s="567"/>
      <c r="AK639" s="567"/>
      <c r="AL639" s="567"/>
      <c r="AM639" s="567"/>
      <c r="AN639" s="567"/>
      <c r="AO639" s="567"/>
      <c r="AP639" s="567"/>
      <c r="AQ639" s="567"/>
      <c r="AR639" s="567"/>
      <c r="AS639" s="567"/>
      <c r="AT639" s="567"/>
      <c r="AU639" s="567"/>
      <c r="AV639" s="567"/>
      <c r="AW639" s="567"/>
    </row>
    <row r="640" spans="30:49" ht="12.75">
      <c r="AD640" s="580"/>
      <c r="AE640" s="580"/>
      <c r="AF640" s="580"/>
      <c r="AG640" s="580"/>
      <c r="AH640" s="580"/>
      <c r="AI640" s="578"/>
      <c r="AJ640" s="567"/>
      <c r="AK640" s="567"/>
      <c r="AL640" s="567"/>
      <c r="AM640" s="567"/>
      <c r="AN640" s="567"/>
      <c r="AO640" s="567"/>
      <c r="AP640" s="567"/>
      <c r="AQ640" s="567"/>
      <c r="AR640" s="567"/>
      <c r="AS640" s="567"/>
      <c r="AT640" s="567"/>
      <c r="AU640" s="567"/>
      <c r="AV640" s="567"/>
      <c r="AW640" s="567"/>
    </row>
    <row r="641" spans="30:49" ht="12.75">
      <c r="AD641" s="580"/>
      <c r="AE641" s="580"/>
      <c r="AF641" s="580"/>
      <c r="AG641" s="580"/>
      <c r="AH641" s="580"/>
      <c r="AI641" s="578"/>
      <c r="AJ641" s="567"/>
      <c r="AK641" s="567"/>
      <c r="AL641" s="567"/>
      <c r="AM641" s="567"/>
      <c r="AN641" s="567"/>
      <c r="AO641" s="567"/>
      <c r="AP641" s="567"/>
      <c r="AQ641" s="567"/>
      <c r="AR641" s="567"/>
      <c r="AS641" s="567"/>
      <c r="AT641" s="567"/>
      <c r="AU641" s="567"/>
      <c r="AV641" s="567"/>
      <c r="AW641" s="567"/>
    </row>
    <row r="642" spans="30:49" ht="12.75">
      <c r="AD642" s="580"/>
      <c r="AE642" s="580"/>
      <c r="AF642" s="580"/>
      <c r="AG642" s="580"/>
      <c r="AH642" s="580"/>
      <c r="AI642" s="578"/>
      <c r="AJ642" s="567"/>
      <c r="AK642" s="567"/>
      <c r="AL642" s="567"/>
      <c r="AM642" s="567"/>
      <c r="AN642" s="567"/>
      <c r="AO642" s="567"/>
      <c r="AP642" s="567"/>
      <c r="AQ642" s="567"/>
      <c r="AR642" s="567"/>
      <c r="AS642" s="567"/>
      <c r="AT642" s="567"/>
      <c r="AU642" s="567"/>
      <c r="AV642" s="567"/>
      <c r="AW642" s="567"/>
    </row>
    <row r="643" spans="30:49" ht="12.75">
      <c r="AD643" s="580"/>
      <c r="AE643" s="580"/>
      <c r="AF643" s="580"/>
      <c r="AG643" s="580"/>
      <c r="AH643" s="580"/>
      <c r="AI643" s="578"/>
      <c r="AJ643" s="567"/>
      <c r="AK643" s="567"/>
      <c r="AL643" s="567"/>
      <c r="AM643" s="567"/>
      <c r="AN643" s="567"/>
      <c r="AO643" s="567"/>
      <c r="AP643" s="567"/>
      <c r="AQ643" s="567"/>
      <c r="AR643" s="567"/>
      <c r="AS643" s="567"/>
      <c r="AT643" s="567"/>
      <c r="AU643" s="567"/>
      <c r="AV643" s="567"/>
      <c r="AW643" s="567"/>
    </row>
    <row r="644" spans="30:49" ht="12.75">
      <c r="AD644" s="580"/>
      <c r="AE644" s="580"/>
      <c r="AF644" s="580"/>
      <c r="AG644" s="580"/>
      <c r="AH644" s="580"/>
      <c r="AI644" s="578"/>
      <c r="AJ644" s="567"/>
      <c r="AK644" s="567"/>
      <c r="AL644" s="567"/>
      <c r="AM644" s="567"/>
      <c r="AN644" s="567"/>
      <c r="AO644" s="567"/>
      <c r="AP644" s="567"/>
      <c r="AQ644" s="567"/>
      <c r="AR644" s="567"/>
      <c r="AS644" s="567"/>
      <c r="AT644" s="567"/>
      <c r="AU644" s="567"/>
      <c r="AV644" s="567"/>
      <c r="AW644" s="567"/>
    </row>
    <row r="645" spans="30:49" ht="12.75">
      <c r="AD645" s="580"/>
      <c r="AE645" s="580"/>
      <c r="AF645" s="580"/>
      <c r="AG645" s="580"/>
      <c r="AH645" s="580"/>
      <c r="AI645" s="578"/>
      <c r="AJ645" s="567"/>
      <c r="AK645" s="567"/>
      <c r="AL645" s="567"/>
      <c r="AM645" s="567"/>
      <c r="AN645" s="567"/>
      <c r="AO645" s="567"/>
      <c r="AP645" s="567"/>
      <c r="AQ645" s="567"/>
      <c r="AR645" s="567"/>
      <c r="AS645" s="567"/>
      <c r="AT645" s="567"/>
      <c r="AU645" s="567"/>
      <c r="AV645" s="567"/>
      <c r="AW645" s="567"/>
    </row>
    <row r="646" spans="30:49" ht="12.75">
      <c r="AD646" s="580"/>
      <c r="AE646" s="580"/>
      <c r="AF646" s="580"/>
      <c r="AG646" s="580"/>
      <c r="AH646" s="580"/>
      <c r="AI646" s="578"/>
      <c r="AJ646" s="567"/>
      <c r="AK646" s="567"/>
      <c r="AL646" s="567"/>
      <c r="AM646" s="567"/>
      <c r="AN646" s="567"/>
      <c r="AO646" s="567"/>
      <c r="AP646" s="567"/>
      <c r="AQ646" s="567"/>
      <c r="AR646" s="567"/>
      <c r="AS646" s="567"/>
      <c r="AT646" s="567"/>
      <c r="AU646" s="567"/>
      <c r="AV646" s="567"/>
      <c r="AW646" s="567"/>
    </row>
    <row r="647" spans="30:49" ht="12.75">
      <c r="AD647" s="580"/>
      <c r="AE647" s="580"/>
      <c r="AF647" s="580"/>
      <c r="AG647" s="580"/>
      <c r="AH647" s="580"/>
      <c r="AI647" s="578"/>
      <c r="AJ647" s="567"/>
      <c r="AK647" s="567"/>
      <c r="AL647" s="567"/>
      <c r="AM647" s="567"/>
      <c r="AN647" s="567"/>
      <c r="AO647" s="567"/>
      <c r="AP647" s="567"/>
      <c r="AQ647" s="567"/>
      <c r="AR647" s="567"/>
      <c r="AS647" s="567"/>
      <c r="AT647" s="567"/>
      <c r="AU647" s="567"/>
      <c r="AV647" s="567"/>
      <c r="AW647" s="567"/>
    </row>
    <row r="648" spans="30:49" ht="12.75">
      <c r="AD648" s="580"/>
      <c r="AE648" s="580"/>
      <c r="AF648" s="580"/>
      <c r="AG648" s="580"/>
      <c r="AH648" s="580"/>
      <c r="AI648" s="578"/>
      <c r="AJ648" s="567"/>
      <c r="AK648" s="567"/>
      <c r="AL648" s="567"/>
      <c r="AM648" s="567"/>
      <c r="AN648" s="567"/>
      <c r="AO648" s="567"/>
      <c r="AP648" s="567"/>
      <c r="AQ648" s="567"/>
      <c r="AR648" s="567"/>
      <c r="AS648" s="567"/>
      <c r="AT648" s="567"/>
      <c r="AU648" s="567"/>
      <c r="AV648" s="567"/>
      <c r="AW648" s="567"/>
    </row>
    <row r="649" spans="30:49" ht="12.75">
      <c r="AD649" s="580"/>
      <c r="AE649" s="580"/>
      <c r="AF649" s="580"/>
      <c r="AG649" s="580"/>
      <c r="AH649" s="580"/>
      <c r="AI649" s="578"/>
      <c r="AJ649" s="567"/>
      <c r="AK649" s="567"/>
      <c r="AL649" s="567"/>
      <c r="AM649" s="567"/>
      <c r="AN649" s="567"/>
      <c r="AO649" s="567"/>
      <c r="AP649" s="567"/>
      <c r="AQ649" s="567"/>
      <c r="AR649" s="567"/>
      <c r="AS649" s="567"/>
      <c r="AT649" s="567"/>
      <c r="AU649" s="567"/>
      <c r="AV649" s="567"/>
      <c r="AW649" s="567"/>
    </row>
    <row r="650" spans="30:49" ht="12.75">
      <c r="AD650" s="580"/>
      <c r="AE650" s="580"/>
      <c r="AF650" s="580"/>
      <c r="AG650" s="580"/>
      <c r="AH650" s="580"/>
      <c r="AI650" s="578"/>
      <c r="AJ650" s="567"/>
      <c r="AK650" s="567"/>
      <c r="AL650" s="567"/>
      <c r="AM650" s="567"/>
      <c r="AN650" s="567"/>
      <c r="AO650" s="567"/>
      <c r="AP650" s="567"/>
      <c r="AQ650" s="567"/>
      <c r="AR650" s="567"/>
      <c r="AS650" s="567"/>
      <c r="AT650" s="567"/>
      <c r="AU650" s="567"/>
      <c r="AV650" s="567"/>
      <c r="AW650" s="567"/>
    </row>
    <row r="651" spans="30:49" ht="12.75">
      <c r="AD651" s="580"/>
      <c r="AE651" s="580"/>
      <c r="AF651" s="580"/>
      <c r="AG651" s="580"/>
      <c r="AH651" s="580"/>
      <c r="AI651" s="578"/>
      <c r="AJ651" s="567"/>
      <c r="AK651" s="567"/>
      <c r="AL651" s="567"/>
      <c r="AM651" s="567"/>
      <c r="AN651" s="567"/>
      <c r="AO651" s="567"/>
      <c r="AP651" s="567"/>
      <c r="AQ651" s="567"/>
      <c r="AR651" s="567"/>
      <c r="AS651" s="567"/>
      <c r="AT651" s="567"/>
      <c r="AU651" s="567"/>
      <c r="AV651" s="567"/>
      <c r="AW651" s="567"/>
    </row>
    <row r="652" spans="30:49" ht="12.75">
      <c r="AD652" s="580"/>
      <c r="AE652" s="580"/>
      <c r="AF652" s="580"/>
      <c r="AG652" s="580"/>
      <c r="AH652" s="580"/>
      <c r="AI652" s="578"/>
      <c r="AJ652" s="567"/>
      <c r="AK652" s="567"/>
      <c r="AL652" s="567"/>
      <c r="AM652" s="567"/>
      <c r="AN652" s="567"/>
      <c r="AO652" s="567"/>
      <c r="AP652" s="567"/>
      <c r="AQ652" s="567"/>
      <c r="AR652" s="567"/>
      <c r="AS652" s="567"/>
      <c r="AT652" s="567"/>
      <c r="AU652" s="567"/>
      <c r="AV652" s="567"/>
      <c r="AW652" s="567"/>
    </row>
    <row r="653" spans="30:49" ht="12.75">
      <c r="AD653" s="580"/>
      <c r="AE653" s="580"/>
      <c r="AF653" s="580"/>
      <c r="AG653" s="580"/>
      <c r="AH653" s="580"/>
      <c r="AI653" s="578"/>
      <c r="AJ653" s="567"/>
      <c r="AK653" s="567"/>
      <c r="AL653" s="567"/>
      <c r="AM653" s="567"/>
      <c r="AN653" s="567"/>
      <c r="AO653" s="567"/>
      <c r="AP653" s="567"/>
      <c r="AQ653" s="567"/>
      <c r="AR653" s="567"/>
      <c r="AS653" s="567"/>
      <c r="AT653" s="567"/>
      <c r="AU653" s="567"/>
      <c r="AV653" s="567"/>
      <c r="AW653" s="567"/>
    </row>
    <row r="654" spans="30:49" ht="12.75">
      <c r="AD654" s="580"/>
      <c r="AE654" s="580"/>
      <c r="AF654" s="580"/>
      <c r="AG654" s="580"/>
      <c r="AH654" s="580"/>
      <c r="AI654" s="578"/>
      <c r="AJ654" s="567"/>
      <c r="AK654" s="567"/>
      <c r="AL654" s="567"/>
      <c r="AM654" s="567"/>
      <c r="AN654" s="567"/>
      <c r="AO654" s="567"/>
      <c r="AP654" s="567"/>
      <c r="AQ654" s="567"/>
      <c r="AR654" s="567"/>
      <c r="AS654" s="567"/>
      <c r="AT654" s="567"/>
      <c r="AU654" s="567"/>
      <c r="AV654" s="567"/>
      <c r="AW654" s="567"/>
    </row>
    <row r="655" spans="30:49" ht="12.75">
      <c r="AD655" s="580"/>
      <c r="AE655" s="580"/>
      <c r="AF655" s="580"/>
      <c r="AG655" s="580"/>
      <c r="AH655" s="580"/>
      <c r="AI655" s="578"/>
      <c r="AJ655" s="567"/>
      <c r="AK655" s="567"/>
      <c r="AL655" s="567"/>
      <c r="AM655" s="567"/>
      <c r="AN655" s="567"/>
      <c r="AO655" s="567"/>
      <c r="AP655" s="567"/>
      <c r="AQ655" s="567"/>
      <c r="AR655" s="567"/>
      <c r="AS655" s="567"/>
      <c r="AT655" s="567"/>
      <c r="AU655" s="567"/>
      <c r="AV655" s="567"/>
      <c r="AW655" s="567"/>
    </row>
    <row r="656" spans="30:49" ht="12.75">
      <c r="AD656" s="580"/>
      <c r="AE656" s="580"/>
      <c r="AF656" s="580"/>
      <c r="AG656" s="580"/>
      <c r="AH656" s="580"/>
      <c r="AI656" s="578"/>
      <c r="AJ656" s="567"/>
      <c r="AK656" s="567"/>
      <c r="AL656" s="567"/>
      <c r="AM656" s="567"/>
      <c r="AN656" s="567"/>
      <c r="AO656" s="567"/>
      <c r="AP656" s="567"/>
      <c r="AQ656" s="567"/>
      <c r="AR656" s="567"/>
      <c r="AS656" s="567"/>
      <c r="AT656" s="567"/>
      <c r="AU656" s="567"/>
      <c r="AV656" s="567"/>
      <c r="AW656" s="567"/>
    </row>
    <row r="657" spans="30:49" ht="12.75">
      <c r="AD657" s="580"/>
      <c r="AE657" s="580"/>
      <c r="AF657" s="580"/>
      <c r="AG657" s="580"/>
      <c r="AH657" s="580"/>
      <c r="AI657" s="578"/>
      <c r="AJ657" s="567"/>
      <c r="AK657" s="567"/>
      <c r="AL657" s="567"/>
      <c r="AM657" s="567"/>
      <c r="AN657" s="567"/>
      <c r="AO657" s="567"/>
      <c r="AP657" s="567"/>
      <c r="AQ657" s="567"/>
      <c r="AR657" s="567"/>
      <c r="AS657" s="567"/>
      <c r="AT657" s="567"/>
      <c r="AU657" s="567"/>
      <c r="AV657" s="567"/>
      <c r="AW657" s="567"/>
    </row>
    <row r="658" spans="30:49" ht="12.75">
      <c r="AD658" s="580"/>
      <c r="AE658" s="580"/>
      <c r="AF658" s="580"/>
      <c r="AG658" s="580"/>
      <c r="AH658" s="580"/>
      <c r="AI658" s="578"/>
      <c r="AJ658" s="567"/>
      <c r="AK658" s="567"/>
      <c r="AL658" s="567"/>
      <c r="AM658" s="567"/>
      <c r="AN658" s="567"/>
      <c r="AO658" s="567"/>
      <c r="AP658" s="567"/>
      <c r="AQ658" s="567"/>
      <c r="AR658" s="567"/>
      <c r="AS658" s="567"/>
      <c r="AT658" s="567"/>
      <c r="AU658" s="567"/>
      <c r="AV658" s="567"/>
      <c r="AW658" s="567"/>
    </row>
    <row r="659" spans="30:49" ht="12.75">
      <c r="AD659" s="580"/>
      <c r="AE659" s="580"/>
      <c r="AF659" s="580"/>
      <c r="AG659" s="580"/>
      <c r="AH659" s="580"/>
      <c r="AI659" s="578"/>
      <c r="AJ659" s="567"/>
      <c r="AK659" s="567"/>
      <c r="AL659" s="567"/>
      <c r="AM659" s="567"/>
      <c r="AN659" s="567"/>
      <c r="AO659" s="567"/>
      <c r="AP659" s="567"/>
      <c r="AQ659" s="567"/>
      <c r="AR659" s="567"/>
      <c r="AS659" s="567"/>
      <c r="AT659" s="567"/>
      <c r="AU659" s="567"/>
      <c r="AV659" s="567"/>
      <c r="AW659" s="567"/>
    </row>
    <row r="660" spans="30:49" ht="12.75">
      <c r="AD660" s="580"/>
      <c r="AE660" s="580"/>
      <c r="AF660" s="580"/>
      <c r="AG660" s="580"/>
      <c r="AH660" s="580"/>
      <c r="AI660" s="578"/>
      <c r="AJ660" s="567"/>
      <c r="AK660" s="567"/>
      <c r="AL660" s="567"/>
      <c r="AM660" s="567"/>
      <c r="AN660" s="567"/>
      <c r="AO660" s="567"/>
      <c r="AP660" s="567"/>
      <c r="AQ660" s="567"/>
      <c r="AR660" s="567"/>
      <c r="AS660" s="567"/>
      <c r="AT660" s="567"/>
      <c r="AU660" s="567"/>
      <c r="AV660" s="567"/>
      <c r="AW660" s="567"/>
    </row>
    <row r="661" spans="30:49" ht="12.75">
      <c r="AD661" s="580"/>
      <c r="AE661" s="580"/>
      <c r="AF661" s="580"/>
      <c r="AG661" s="580"/>
      <c r="AH661" s="580"/>
      <c r="AI661" s="578"/>
      <c r="AJ661" s="567"/>
      <c r="AK661" s="567"/>
      <c r="AL661" s="567"/>
      <c r="AM661" s="567"/>
      <c r="AN661" s="567"/>
      <c r="AO661" s="567"/>
      <c r="AP661" s="567"/>
      <c r="AQ661" s="567"/>
      <c r="AR661" s="567"/>
      <c r="AS661" s="567"/>
      <c r="AT661" s="567"/>
      <c r="AU661" s="567"/>
      <c r="AV661" s="567"/>
      <c r="AW661" s="567"/>
    </row>
    <row r="662" spans="30:49" ht="12.75">
      <c r="AD662" s="580"/>
      <c r="AE662" s="580"/>
      <c r="AF662" s="580"/>
      <c r="AG662" s="580"/>
      <c r="AH662" s="580"/>
      <c r="AI662" s="578"/>
      <c r="AJ662" s="567"/>
      <c r="AK662" s="567"/>
      <c r="AL662" s="567"/>
      <c r="AM662" s="567"/>
      <c r="AN662" s="567"/>
      <c r="AO662" s="567"/>
      <c r="AP662" s="567"/>
      <c r="AQ662" s="567"/>
      <c r="AR662" s="567"/>
      <c r="AS662" s="567"/>
      <c r="AT662" s="567"/>
      <c r="AU662" s="567"/>
      <c r="AV662" s="567"/>
      <c r="AW662" s="567"/>
    </row>
    <row r="663" spans="30:49" ht="12.75">
      <c r="AD663" s="580"/>
      <c r="AE663" s="580"/>
      <c r="AF663" s="580"/>
      <c r="AG663" s="580"/>
      <c r="AH663" s="580"/>
      <c r="AI663" s="578"/>
      <c r="AJ663" s="567"/>
      <c r="AK663" s="567"/>
      <c r="AL663" s="567"/>
      <c r="AM663" s="567"/>
      <c r="AN663" s="567"/>
      <c r="AO663" s="567"/>
      <c r="AP663" s="567"/>
      <c r="AQ663" s="567"/>
      <c r="AR663" s="567"/>
      <c r="AS663" s="567"/>
      <c r="AT663" s="567"/>
      <c r="AU663" s="567"/>
      <c r="AV663" s="567"/>
      <c r="AW663" s="567"/>
    </row>
    <row r="664" spans="30:49" ht="12.75">
      <c r="AD664" s="580"/>
      <c r="AE664" s="580"/>
      <c r="AF664" s="580"/>
      <c r="AG664" s="580"/>
      <c r="AH664" s="580"/>
      <c r="AI664" s="578"/>
      <c r="AJ664" s="567"/>
      <c r="AK664" s="567"/>
      <c r="AL664" s="567"/>
      <c r="AM664" s="567"/>
      <c r="AN664" s="567"/>
      <c r="AO664" s="567"/>
      <c r="AP664" s="567"/>
      <c r="AQ664" s="567"/>
      <c r="AR664" s="567"/>
      <c r="AS664" s="567"/>
      <c r="AT664" s="567"/>
      <c r="AU664" s="567"/>
      <c r="AV664" s="567"/>
      <c r="AW664" s="567"/>
    </row>
    <row r="665" spans="30:49" ht="12.75">
      <c r="AD665" s="580"/>
      <c r="AE665" s="580"/>
      <c r="AF665" s="580"/>
      <c r="AG665" s="580"/>
      <c r="AH665" s="580"/>
      <c r="AI665" s="578"/>
      <c r="AJ665" s="567"/>
      <c r="AK665" s="567"/>
      <c r="AL665" s="567"/>
      <c r="AM665" s="567"/>
      <c r="AN665" s="567"/>
      <c r="AO665" s="567"/>
      <c r="AP665" s="567"/>
      <c r="AQ665" s="567"/>
      <c r="AR665" s="567"/>
      <c r="AS665" s="567"/>
      <c r="AT665" s="567"/>
      <c r="AU665" s="567"/>
      <c r="AV665" s="567"/>
      <c r="AW665" s="567"/>
    </row>
    <row r="666" spans="30:49" ht="12.75">
      <c r="AD666" s="580"/>
      <c r="AE666" s="580"/>
      <c r="AF666" s="580"/>
      <c r="AG666" s="580"/>
      <c r="AH666" s="580"/>
      <c r="AI666" s="578"/>
      <c r="AJ666" s="567"/>
      <c r="AK666" s="567"/>
      <c r="AL666" s="567"/>
      <c r="AM666" s="567"/>
      <c r="AN666" s="567"/>
      <c r="AO666" s="567"/>
      <c r="AP666" s="567"/>
      <c r="AQ666" s="567"/>
      <c r="AR666" s="567"/>
      <c r="AS666" s="567"/>
      <c r="AT666" s="567"/>
      <c r="AU666" s="567"/>
      <c r="AV666" s="567"/>
      <c r="AW666" s="567"/>
    </row>
    <row r="667" spans="30:49" ht="12.75">
      <c r="AD667" s="580"/>
      <c r="AE667" s="580"/>
      <c r="AF667" s="580"/>
      <c r="AG667" s="580"/>
      <c r="AH667" s="580"/>
      <c r="AI667" s="578"/>
      <c r="AJ667" s="567"/>
      <c r="AK667" s="567"/>
      <c r="AL667" s="567"/>
      <c r="AM667" s="567"/>
      <c r="AN667" s="567"/>
      <c r="AO667" s="567"/>
      <c r="AP667" s="567"/>
      <c r="AQ667" s="567"/>
      <c r="AR667" s="567"/>
      <c r="AS667" s="567"/>
      <c r="AT667" s="567"/>
      <c r="AU667" s="567"/>
      <c r="AV667" s="567"/>
      <c r="AW667" s="567"/>
    </row>
    <row r="668" spans="30:49" ht="12.75">
      <c r="AD668" s="580"/>
      <c r="AE668" s="580"/>
      <c r="AF668" s="580"/>
      <c r="AG668" s="580"/>
      <c r="AH668" s="580"/>
      <c r="AI668" s="578"/>
      <c r="AJ668" s="567"/>
      <c r="AK668" s="567"/>
      <c r="AL668" s="567"/>
      <c r="AM668" s="567"/>
      <c r="AN668" s="567"/>
      <c r="AO668" s="567"/>
      <c r="AP668" s="567"/>
      <c r="AQ668" s="567"/>
      <c r="AR668" s="567"/>
      <c r="AS668" s="567"/>
      <c r="AT668" s="567"/>
      <c r="AU668" s="567"/>
      <c r="AV668" s="567"/>
      <c r="AW668" s="567"/>
    </row>
    <row r="669" spans="30:49" ht="12.75">
      <c r="AD669" s="580"/>
      <c r="AE669" s="580"/>
      <c r="AF669" s="580"/>
      <c r="AG669" s="580"/>
      <c r="AH669" s="580"/>
      <c r="AI669" s="578"/>
      <c r="AJ669" s="567"/>
      <c r="AK669" s="567"/>
      <c r="AL669" s="567"/>
      <c r="AM669" s="567"/>
      <c r="AN669" s="567"/>
      <c r="AO669" s="567"/>
      <c r="AP669" s="567"/>
      <c r="AQ669" s="567"/>
      <c r="AR669" s="567"/>
      <c r="AS669" s="567"/>
      <c r="AT669" s="567"/>
      <c r="AU669" s="567"/>
      <c r="AV669" s="567"/>
      <c r="AW669" s="567"/>
    </row>
    <row r="670" spans="30:49" ht="12.75">
      <c r="AD670" s="580"/>
      <c r="AE670" s="580"/>
      <c r="AF670" s="580"/>
      <c r="AG670" s="580"/>
      <c r="AH670" s="580"/>
      <c r="AI670" s="578"/>
      <c r="AJ670" s="567"/>
      <c r="AK670" s="567"/>
      <c r="AL670" s="567"/>
      <c r="AM670" s="567"/>
      <c r="AN670" s="567"/>
      <c r="AO670" s="567"/>
      <c r="AP670" s="567"/>
      <c r="AQ670" s="567"/>
      <c r="AR670" s="567"/>
      <c r="AS670" s="567"/>
      <c r="AT670" s="567"/>
      <c r="AU670" s="567"/>
      <c r="AV670" s="567"/>
      <c r="AW670" s="567"/>
    </row>
    <row r="671" spans="30:49" ht="12.75">
      <c r="AD671" s="580"/>
      <c r="AE671" s="580"/>
      <c r="AF671" s="580"/>
      <c r="AG671" s="580"/>
      <c r="AH671" s="580"/>
      <c r="AI671" s="578"/>
      <c r="AJ671" s="567"/>
      <c r="AK671" s="567"/>
      <c r="AL671" s="567"/>
      <c r="AM671" s="567"/>
      <c r="AN671" s="567"/>
      <c r="AO671" s="567"/>
      <c r="AP671" s="567"/>
      <c r="AQ671" s="567"/>
      <c r="AR671" s="567"/>
      <c r="AS671" s="567"/>
      <c r="AT671" s="567"/>
      <c r="AU671" s="567"/>
      <c r="AV671" s="567"/>
      <c r="AW671" s="567"/>
    </row>
    <row r="672" spans="30:49" ht="12.75">
      <c r="AD672" s="580"/>
      <c r="AE672" s="580"/>
      <c r="AF672" s="580"/>
      <c r="AG672" s="580"/>
      <c r="AH672" s="580"/>
      <c r="AI672" s="578"/>
      <c r="AJ672" s="567"/>
      <c r="AK672" s="567"/>
      <c r="AL672" s="567"/>
      <c r="AM672" s="567"/>
      <c r="AN672" s="567"/>
      <c r="AO672" s="567"/>
      <c r="AP672" s="567"/>
      <c r="AQ672" s="567"/>
      <c r="AR672" s="567"/>
      <c r="AS672" s="567"/>
      <c r="AT672" s="567"/>
      <c r="AU672" s="567"/>
      <c r="AV672" s="567"/>
      <c r="AW672" s="567"/>
    </row>
    <row r="673" spans="30:49" ht="12.75">
      <c r="AD673" s="580"/>
      <c r="AE673" s="580"/>
      <c r="AF673" s="580"/>
      <c r="AG673" s="580"/>
      <c r="AH673" s="580"/>
      <c r="AI673" s="578"/>
      <c r="AJ673" s="567"/>
      <c r="AK673" s="567"/>
      <c r="AL673" s="567"/>
      <c r="AM673" s="567"/>
      <c r="AN673" s="567"/>
      <c r="AO673" s="567"/>
      <c r="AP673" s="567"/>
      <c r="AQ673" s="567"/>
      <c r="AR673" s="567"/>
      <c r="AS673" s="567"/>
      <c r="AT673" s="567"/>
      <c r="AU673" s="567"/>
      <c r="AV673" s="567"/>
      <c r="AW673" s="567"/>
    </row>
    <row r="674" spans="30:49" ht="12.75">
      <c r="AD674" s="580"/>
      <c r="AE674" s="580"/>
      <c r="AF674" s="580"/>
      <c r="AG674" s="580"/>
      <c r="AH674" s="580"/>
      <c r="AI674" s="578"/>
      <c r="AJ674" s="567"/>
      <c r="AK674" s="567"/>
      <c r="AL674" s="567"/>
      <c r="AM674" s="567"/>
      <c r="AN674" s="567"/>
      <c r="AO674" s="567"/>
      <c r="AP674" s="567"/>
      <c r="AQ674" s="567"/>
      <c r="AR674" s="567"/>
      <c r="AS674" s="567"/>
      <c r="AT674" s="567"/>
      <c r="AU674" s="567"/>
      <c r="AV674" s="567"/>
      <c r="AW674" s="567"/>
    </row>
    <row r="675" spans="30:49" ht="12.75">
      <c r="AD675" s="580"/>
      <c r="AE675" s="580"/>
      <c r="AF675" s="580"/>
      <c r="AG675" s="580"/>
      <c r="AH675" s="580"/>
      <c r="AI675" s="578"/>
      <c r="AJ675" s="567"/>
      <c r="AK675" s="567"/>
      <c r="AL675" s="567"/>
      <c r="AM675" s="567"/>
      <c r="AN675" s="567"/>
      <c r="AO675" s="567"/>
      <c r="AP675" s="567"/>
      <c r="AQ675" s="567"/>
      <c r="AR675" s="567"/>
      <c r="AS675" s="567"/>
      <c r="AT675" s="567"/>
      <c r="AU675" s="567"/>
      <c r="AV675" s="567"/>
      <c r="AW675" s="567"/>
    </row>
    <row r="676" spans="30:49" ht="12.75">
      <c r="AD676" s="580"/>
      <c r="AE676" s="580"/>
      <c r="AF676" s="580"/>
      <c r="AG676" s="580"/>
      <c r="AH676" s="580"/>
      <c r="AI676" s="578"/>
      <c r="AJ676" s="567"/>
      <c r="AK676" s="567"/>
      <c r="AL676" s="567"/>
      <c r="AM676" s="567"/>
      <c r="AN676" s="567"/>
      <c r="AO676" s="567"/>
      <c r="AP676" s="567"/>
      <c r="AQ676" s="567"/>
      <c r="AR676" s="567"/>
      <c r="AS676" s="567"/>
      <c r="AT676" s="567"/>
      <c r="AU676" s="567"/>
      <c r="AV676" s="567"/>
      <c r="AW676" s="567"/>
    </row>
    <row r="677" spans="30:49" ht="12.75">
      <c r="AD677" s="580"/>
      <c r="AE677" s="580"/>
      <c r="AF677" s="580"/>
      <c r="AG677" s="580"/>
      <c r="AH677" s="580"/>
      <c r="AI677" s="578"/>
      <c r="AJ677" s="567"/>
      <c r="AK677" s="567"/>
      <c r="AL677" s="567"/>
      <c r="AM677" s="567"/>
      <c r="AN677" s="567"/>
      <c r="AO677" s="567"/>
      <c r="AP677" s="567"/>
      <c r="AQ677" s="567"/>
      <c r="AR677" s="567"/>
      <c r="AS677" s="567"/>
      <c r="AT677" s="567"/>
      <c r="AU677" s="567"/>
      <c r="AV677" s="567"/>
      <c r="AW677" s="567"/>
    </row>
    <row r="678" spans="30:49" ht="12.75">
      <c r="AD678" s="580"/>
      <c r="AE678" s="580"/>
      <c r="AF678" s="580"/>
      <c r="AG678" s="580"/>
      <c r="AH678" s="580"/>
      <c r="AI678" s="578"/>
      <c r="AJ678" s="567"/>
      <c r="AK678" s="567"/>
      <c r="AL678" s="567"/>
      <c r="AM678" s="567"/>
      <c r="AN678" s="567"/>
      <c r="AO678" s="567"/>
      <c r="AP678" s="567"/>
      <c r="AQ678" s="567"/>
      <c r="AR678" s="567"/>
      <c r="AS678" s="567"/>
      <c r="AT678" s="567"/>
      <c r="AU678" s="567"/>
      <c r="AV678" s="567"/>
      <c r="AW678" s="567"/>
    </row>
    <row r="679" spans="30:49" ht="12.75">
      <c r="AD679" s="580"/>
      <c r="AE679" s="580"/>
      <c r="AF679" s="580"/>
      <c r="AG679" s="580"/>
      <c r="AH679" s="580"/>
      <c r="AI679" s="578"/>
      <c r="AJ679" s="567"/>
      <c r="AK679" s="567"/>
      <c r="AL679" s="567"/>
      <c r="AM679" s="567"/>
      <c r="AN679" s="567"/>
      <c r="AO679" s="567"/>
      <c r="AP679" s="567"/>
      <c r="AQ679" s="567"/>
      <c r="AR679" s="567"/>
      <c r="AS679" s="567"/>
      <c r="AT679" s="567"/>
      <c r="AU679" s="567"/>
      <c r="AV679" s="567"/>
      <c r="AW679" s="567"/>
    </row>
    <row r="680" spans="30:49" ht="12.75">
      <c r="AD680" s="580"/>
      <c r="AE680" s="580"/>
      <c r="AF680" s="580"/>
      <c r="AG680" s="580"/>
      <c r="AH680" s="580"/>
      <c r="AI680" s="578"/>
      <c r="AJ680" s="567"/>
      <c r="AK680" s="567"/>
      <c r="AL680" s="567"/>
      <c r="AM680" s="567"/>
      <c r="AN680" s="567"/>
      <c r="AO680" s="567"/>
      <c r="AP680" s="567"/>
      <c r="AQ680" s="567"/>
      <c r="AR680" s="567"/>
      <c r="AS680" s="567"/>
      <c r="AT680" s="567"/>
      <c r="AU680" s="567"/>
      <c r="AV680" s="567"/>
      <c r="AW680" s="567"/>
    </row>
    <row r="681" spans="30:49" ht="12.75">
      <c r="AD681" s="580"/>
      <c r="AE681" s="580"/>
      <c r="AF681" s="580"/>
      <c r="AG681" s="580"/>
      <c r="AH681" s="580"/>
      <c r="AI681" s="578"/>
      <c r="AJ681" s="567"/>
      <c r="AK681" s="567"/>
      <c r="AL681" s="567"/>
      <c r="AM681" s="567"/>
      <c r="AN681" s="567"/>
      <c r="AO681" s="567"/>
      <c r="AP681" s="567"/>
      <c r="AQ681" s="567"/>
      <c r="AR681" s="567"/>
      <c r="AS681" s="567"/>
      <c r="AT681" s="567"/>
      <c r="AU681" s="567"/>
      <c r="AV681" s="567"/>
      <c r="AW681" s="567"/>
    </row>
    <row r="682" spans="30:49" ht="12.75">
      <c r="AD682" s="580"/>
      <c r="AE682" s="580"/>
      <c r="AF682" s="580"/>
      <c r="AG682" s="580"/>
      <c r="AH682" s="580"/>
      <c r="AI682" s="578"/>
      <c r="AJ682" s="567"/>
      <c r="AK682" s="567"/>
      <c r="AL682" s="567"/>
      <c r="AM682" s="567"/>
      <c r="AN682" s="567"/>
      <c r="AO682" s="567"/>
      <c r="AP682" s="567"/>
      <c r="AQ682" s="567"/>
      <c r="AR682" s="567"/>
      <c r="AS682" s="567"/>
      <c r="AT682" s="567"/>
      <c r="AU682" s="567"/>
      <c r="AV682" s="567"/>
      <c r="AW682" s="567"/>
    </row>
    <row r="683" spans="30:49" ht="12.75">
      <c r="AD683" s="580"/>
      <c r="AE683" s="580"/>
      <c r="AF683" s="580"/>
      <c r="AG683" s="580"/>
      <c r="AH683" s="580"/>
      <c r="AI683" s="578"/>
      <c r="AJ683" s="567"/>
      <c r="AK683" s="567"/>
      <c r="AL683" s="567"/>
      <c r="AM683" s="567"/>
      <c r="AN683" s="567"/>
      <c r="AO683" s="567"/>
      <c r="AP683" s="567"/>
      <c r="AQ683" s="567"/>
      <c r="AR683" s="567"/>
      <c r="AS683" s="567"/>
      <c r="AT683" s="567"/>
      <c r="AU683" s="567"/>
      <c r="AV683" s="567"/>
      <c r="AW683" s="567"/>
    </row>
    <row r="684" spans="30:49" ht="12.75">
      <c r="AD684" s="580"/>
      <c r="AE684" s="580"/>
      <c r="AF684" s="580"/>
      <c r="AG684" s="580"/>
      <c r="AH684" s="580"/>
      <c r="AI684" s="578"/>
      <c r="AJ684" s="567"/>
      <c r="AK684" s="567"/>
      <c r="AL684" s="567"/>
      <c r="AM684" s="567"/>
      <c r="AN684" s="567"/>
      <c r="AO684" s="567"/>
      <c r="AP684" s="567"/>
      <c r="AQ684" s="567"/>
      <c r="AR684" s="567"/>
      <c r="AS684" s="567"/>
      <c r="AT684" s="567"/>
      <c r="AU684" s="567"/>
      <c r="AV684" s="567"/>
      <c r="AW684" s="567"/>
    </row>
    <row r="685" spans="30:49" ht="12.75">
      <c r="AD685" s="580"/>
      <c r="AE685" s="580"/>
      <c r="AF685" s="580"/>
      <c r="AG685" s="580"/>
      <c r="AH685" s="580"/>
      <c r="AI685" s="578"/>
      <c r="AJ685" s="567"/>
      <c r="AK685" s="567"/>
      <c r="AL685" s="567"/>
      <c r="AM685" s="567"/>
      <c r="AN685" s="567"/>
      <c r="AO685" s="567"/>
      <c r="AP685" s="567"/>
      <c r="AQ685" s="567"/>
      <c r="AR685" s="567"/>
      <c r="AS685" s="567"/>
      <c r="AT685" s="567"/>
      <c r="AU685" s="567"/>
      <c r="AV685" s="567"/>
      <c r="AW685" s="567"/>
    </row>
    <row r="686" spans="30:49" ht="12.75">
      <c r="AD686" s="580"/>
      <c r="AE686" s="580"/>
      <c r="AF686" s="580"/>
      <c r="AG686" s="580"/>
      <c r="AH686" s="580"/>
      <c r="AI686" s="578"/>
      <c r="AJ686" s="567"/>
      <c r="AK686" s="567"/>
      <c r="AL686" s="567"/>
      <c r="AM686" s="567"/>
      <c r="AN686" s="567"/>
      <c r="AO686" s="567"/>
      <c r="AP686" s="567"/>
      <c r="AQ686" s="567"/>
      <c r="AR686" s="567"/>
      <c r="AS686" s="567"/>
      <c r="AT686" s="567"/>
      <c r="AU686" s="567"/>
      <c r="AV686" s="567"/>
      <c r="AW686" s="567"/>
    </row>
    <row r="687" spans="30:49" ht="12.75">
      <c r="AD687" s="580"/>
      <c r="AE687" s="580"/>
      <c r="AF687" s="580"/>
      <c r="AG687" s="580"/>
      <c r="AH687" s="580"/>
      <c r="AI687" s="578"/>
      <c r="AJ687" s="567"/>
      <c r="AK687" s="567"/>
      <c r="AL687" s="567"/>
      <c r="AM687" s="567"/>
      <c r="AN687" s="567"/>
      <c r="AO687" s="567"/>
      <c r="AP687" s="567"/>
      <c r="AQ687" s="567"/>
      <c r="AR687" s="567"/>
      <c r="AS687" s="567"/>
      <c r="AT687" s="567"/>
      <c r="AU687" s="567"/>
      <c r="AV687" s="567"/>
      <c r="AW687" s="567"/>
    </row>
    <row r="688" spans="30:49" ht="12.75">
      <c r="AD688" s="580"/>
      <c r="AE688" s="580"/>
      <c r="AF688" s="580"/>
      <c r="AG688" s="580"/>
      <c r="AH688" s="580"/>
      <c r="AI688" s="578"/>
      <c r="AJ688" s="567"/>
      <c r="AK688" s="567"/>
      <c r="AL688" s="567"/>
      <c r="AM688" s="567"/>
      <c r="AN688" s="567"/>
      <c r="AO688" s="567"/>
      <c r="AP688" s="567"/>
      <c r="AQ688" s="567"/>
      <c r="AR688" s="567"/>
      <c r="AS688" s="567"/>
      <c r="AT688" s="567"/>
      <c r="AU688" s="567"/>
      <c r="AV688" s="567"/>
      <c r="AW688" s="567"/>
    </row>
    <row r="689" spans="30:49" ht="12.75">
      <c r="AD689" s="580"/>
      <c r="AE689" s="580"/>
      <c r="AF689" s="580"/>
      <c r="AG689" s="580"/>
      <c r="AH689" s="580"/>
      <c r="AI689" s="578"/>
      <c r="AJ689" s="567"/>
      <c r="AK689" s="567"/>
      <c r="AL689" s="567"/>
      <c r="AM689" s="567"/>
      <c r="AN689" s="567"/>
      <c r="AO689" s="567"/>
      <c r="AP689" s="567"/>
      <c r="AQ689" s="567"/>
      <c r="AR689" s="567"/>
      <c r="AS689" s="567"/>
      <c r="AT689" s="567"/>
      <c r="AU689" s="567"/>
      <c r="AV689" s="567"/>
      <c r="AW689" s="567"/>
    </row>
    <row r="690" spans="30:49" ht="12.75">
      <c r="AD690" s="580"/>
      <c r="AE690" s="580"/>
      <c r="AF690" s="580"/>
      <c r="AG690" s="580"/>
      <c r="AH690" s="580"/>
      <c r="AI690" s="578"/>
      <c r="AJ690" s="567"/>
      <c r="AK690" s="567"/>
      <c r="AL690" s="567"/>
      <c r="AM690" s="567"/>
      <c r="AN690" s="567"/>
      <c r="AO690" s="567"/>
      <c r="AP690" s="567"/>
      <c r="AQ690" s="567"/>
      <c r="AR690" s="567"/>
      <c r="AS690" s="567"/>
      <c r="AT690" s="567"/>
      <c r="AU690" s="567"/>
      <c r="AV690" s="567"/>
      <c r="AW690" s="567"/>
    </row>
    <row r="691" spans="30:49" ht="12.75">
      <c r="AD691" s="580"/>
      <c r="AE691" s="580"/>
      <c r="AF691" s="580"/>
      <c r="AG691" s="580"/>
      <c r="AH691" s="580"/>
      <c r="AI691" s="578"/>
      <c r="AJ691" s="567"/>
      <c r="AK691" s="567"/>
      <c r="AL691" s="567"/>
      <c r="AM691" s="567"/>
      <c r="AN691" s="567"/>
      <c r="AO691" s="567"/>
      <c r="AP691" s="567"/>
      <c r="AQ691" s="567"/>
      <c r="AR691" s="567"/>
      <c r="AS691" s="567"/>
      <c r="AT691" s="567"/>
      <c r="AU691" s="567"/>
      <c r="AV691" s="567"/>
      <c r="AW691" s="567"/>
    </row>
    <row r="692" spans="30:49" ht="12.75">
      <c r="AD692" s="580"/>
      <c r="AE692" s="580"/>
      <c r="AF692" s="580"/>
      <c r="AG692" s="580"/>
      <c r="AH692" s="580"/>
      <c r="AI692" s="578"/>
      <c r="AJ692" s="567"/>
      <c r="AK692" s="567"/>
      <c r="AL692" s="567"/>
      <c r="AM692" s="567"/>
      <c r="AN692" s="567"/>
      <c r="AO692" s="567"/>
      <c r="AP692" s="567"/>
      <c r="AQ692" s="567"/>
      <c r="AR692" s="567"/>
      <c r="AS692" s="567"/>
      <c r="AT692" s="567"/>
      <c r="AU692" s="567"/>
      <c r="AV692" s="567"/>
      <c r="AW692" s="567"/>
    </row>
    <row r="693" spans="30:49" ht="12.75">
      <c r="AD693" s="580"/>
      <c r="AE693" s="580"/>
      <c r="AF693" s="580"/>
      <c r="AG693" s="580"/>
      <c r="AH693" s="580"/>
      <c r="AI693" s="578"/>
      <c r="AJ693" s="567"/>
      <c r="AK693" s="567"/>
      <c r="AL693" s="567"/>
      <c r="AM693" s="567"/>
      <c r="AN693" s="567"/>
      <c r="AO693" s="567"/>
      <c r="AP693" s="567"/>
      <c r="AQ693" s="567"/>
      <c r="AR693" s="567"/>
      <c r="AS693" s="567"/>
      <c r="AT693" s="567"/>
      <c r="AU693" s="567"/>
      <c r="AV693" s="567"/>
      <c r="AW693" s="567"/>
    </row>
    <row r="694" spans="30:49" ht="12.75">
      <c r="AD694" s="580"/>
      <c r="AE694" s="580"/>
      <c r="AF694" s="580"/>
      <c r="AG694" s="580"/>
      <c r="AH694" s="580"/>
      <c r="AI694" s="578"/>
      <c r="AJ694" s="567"/>
      <c r="AK694" s="567"/>
      <c r="AL694" s="567"/>
      <c r="AM694" s="567"/>
      <c r="AN694" s="567"/>
      <c r="AO694" s="567"/>
      <c r="AP694" s="567"/>
      <c r="AQ694" s="567"/>
      <c r="AR694" s="567"/>
      <c r="AS694" s="567"/>
      <c r="AT694" s="567"/>
      <c r="AU694" s="567"/>
      <c r="AV694" s="567"/>
      <c r="AW694" s="567"/>
    </row>
    <row r="695" spans="30:49" ht="12.75">
      <c r="AD695" s="580"/>
      <c r="AE695" s="580"/>
      <c r="AF695" s="580"/>
      <c r="AG695" s="580"/>
      <c r="AH695" s="580"/>
      <c r="AI695" s="578"/>
      <c r="AJ695" s="567"/>
      <c r="AK695" s="567"/>
      <c r="AL695" s="567"/>
      <c r="AM695" s="567"/>
      <c r="AN695" s="567"/>
      <c r="AO695" s="567"/>
      <c r="AP695" s="567"/>
      <c r="AQ695" s="567"/>
      <c r="AR695" s="567"/>
      <c r="AS695" s="567"/>
      <c r="AT695" s="567"/>
      <c r="AU695" s="567"/>
      <c r="AV695" s="567"/>
      <c r="AW695" s="567"/>
    </row>
    <row r="696" spans="30:49" ht="12.75">
      <c r="AD696" s="580"/>
      <c r="AE696" s="580"/>
      <c r="AF696" s="580"/>
      <c r="AG696" s="580"/>
      <c r="AH696" s="580"/>
      <c r="AI696" s="578"/>
      <c r="AJ696" s="567"/>
      <c r="AK696" s="567"/>
      <c r="AL696" s="567"/>
      <c r="AM696" s="567"/>
      <c r="AN696" s="567"/>
      <c r="AO696" s="567"/>
      <c r="AP696" s="567"/>
      <c r="AQ696" s="567"/>
      <c r="AR696" s="567"/>
      <c r="AS696" s="567"/>
      <c r="AT696" s="567"/>
      <c r="AU696" s="567"/>
      <c r="AV696" s="567"/>
      <c r="AW696" s="567"/>
    </row>
    <row r="697" spans="30:49" ht="12.75">
      <c r="AD697" s="580"/>
      <c r="AE697" s="580"/>
      <c r="AF697" s="580"/>
      <c r="AG697" s="580"/>
      <c r="AH697" s="580"/>
      <c r="AI697" s="578"/>
      <c r="AJ697" s="567"/>
      <c r="AK697" s="567"/>
      <c r="AL697" s="567"/>
      <c r="AM697" s="567"/>
      <c r="AN697" s="567"/>
      <c r="AO697" s="567"/>
      <c r="AP697" s="567"/>
      <c r="AQ697" s="567"/>
      <c r="AR697" s="567"/>
      <c r="AS697" s="567"/>
      <c r="AT697" s="567"/>
      <c r="AU697" s="567"/>
      <c r="AV697" s="567"/>
      <c r="AW697" s="567"/>
    </row>
    <row r="698" spans="30:49" ht="12.75">
      <c r="AD698" s="580"/>
      <c r="AE698" s="580"/>
      <c r="AF698" s="580"/>
      <c r="AG698" s="580"/>
      <c r="AH698" s="580"/>
      <c r="AI698" s="578"/>
      <c r="AJ698" s="567"/>
      <c r="AK698" s="567"/>
      <c r="AL698" s="567"/>
      <c r="AM698" s="567"/>
      <c r="AN698" s="567"/>
      <c r="AO698" s="567"/>
      <c r="AP698" s="567"/>
      <c r="AQ698" s="567"/>
      <c r="AR698" s="567"/>
      <c r="AS698" s="567"/>
      <c r="AT698" s="567"/>
      <c r="AU698" s="567"/>
      <c r="AV698" s="567"/>
      <c r="AW698" s="567"/>
    </row>
    <row r="699" spans="30:49" ht="12.75">
      <c r="AD699" s="580"/>
      <c r="AE699" s="580"/>
      <c r="AF699" s="580"/>
      <c r="AG699" s="580"/>
      <c r="AH699" s="580"/>
      <c r="AI699" s="578"/>
      <c r="AJ699" s="567"/>
      <c r="AK699" s="567"/>
      <c r="AL699" s="567"/>
      <c r="AM699" s="567"/>
      <c r="AN699" s="567"/>
      <c r="AO699" s="567"/>
      <c r="AP699" s="567"/>
      <c r="AQ699" s="567"/>
      <c r="AR699" s="567"/>
      <c r="AS699" s="567"/>
      <c r="AT699" s="567"/>
      <c r="AU699" s="567"/>
      <c r="AV699" s="567"/>
      <c r="AW699" s="567"/>
    </row>
    <row r="700" spans="30:49" ht="12.75">
      <c r="AD700" s="580"/>
      <c r="AE700" s="580"/>
      <c r="AF700" s="580"/>
      <c r="AG700" s="580"/>
      <c r="AH700" s="580"/>
      <c r="AI700" s="578"/>
      <c r="AJ700" s="567"/>
      <c r="AK700" s="567"/>
      <c r="AL700" s="567"/>
      <c r="AM700" s="567"/>
      <c r="AN700" s="567"/>
      <c r="AO700" s="567"/>
      <c r="AP700" s="567"/>
      <c r="AQ700" s="567"/>
      <c r="AR700" s="567"/>
      <c r="AS700" s="567"/>
      <c r="AT700" s="567"/>
      <c r="AU700" s="567"/>
      <c r="AV700" s="567"/>
      <c r="AW700" s="567"/>
    </row>
    <row r="701" spans="30:49" ht="12.75">
      <c r="AD701" s="580"/>
      <c r="AE701" s="580"/>
      <c r="AF701" s="580"/>
      <c r="AG701" s="580"/>
      <c r="AH701" s="580"/>
      <c r="AI701" s="578"/>
      <c r="AJ701" s="567"/>
      <c r="AK701" s="567"/>
      <c r="AL701" s="567"/>
      <c r="AM701" s="567"/>
      <c r="AN701" s="567"/>
      <c r="AO701" s="567"/>
      <c r="AP701" s="567"/>
      <c r="AQ701" s="567"/>
      <c r="AR701" s="567"/>
      <c r="AS701" s="567"/>
      <c r="AT701" s="567"/>
      <c r="AU701" s="567"/>
      <c r="AV701" s="567"/>
      <c r="AW701" s="567"/>
    </row>
    <row r="702" spans="30:49" ht="12.75">
      <c r="AD702" s="580"/>
      <c r="AE702" s="580"/>
      <c r="AF702" s="580"/>
      <c r="AG702" s="580"/>
      <c r="AH702" s="580"/>
      <c r="AI702" s="578"/>
      <c r="AJ702" s="567"/>
      <c r="AK702" s="567"/>
      <c r="AL702" s="567"/>
      <c r="AM702" s="567"/>
      <c r="AN702" s="567"/>
      <c r="AO702" s="567"/>
      <c r="AP702" s="567"/>
      <c r="AQ702" s="567"/>
      <c r="AR702" s="567"/>
      <c r="AS702" s="567"/>
      <c r="AT702" s="567"/>
      <c r="AU702" s="567"/>
      <c r="AV702" s="567"/>
      <c r="AW702" s="567"/>
    </row>
    <row r="703" spans="30:49" ht="12.75">
      <c r="AD703" s="580"/>
      <c r="AE703" s="580"/>
      <c r="AF703" s="580"/>
      <c r="AG703" s="580"/>
      <c r="AH703" s="580"/>
      <c r="AI703" s="578"/>
      <c r="AJ703" s="567"/>
      <c r="AK703" s="567"/>
      <c r="AL703" s="567"/>
      <c r="AM703" s="567"/>
      <c r="AN703" s="567"/>
      <c r="AO703" s="567"/>
      <c r="AP703" s="567"/>
      <c r="AQ703" s="567"/>
      <c r="AR703" s="567"/>
      <c r="AS703" s="567"/>
      <c r="AT703" s="567"/>
      <c r="AU703" s="567"/>
      <c r="AV703" s="567"/>
      <c r="AW703" s="567"/>
    </row>
    <row r="704" spans="30:49" ht="12.75">
      <c r="AD704" s="580"/>
      <c r="AE704" s="580"/>
      <c r="AF704" s="580"/>
      <c r="AG704" s="580"/>
      <c r="AH704" s="580"/>
      <c r="AI704" s="578"/>
      <c r="AJ704" s="567"/>
      <c r="AK704" s="567"/>
      <c r="AL704" s="567"/>
      <c r="AM704" s="567"/>
      <c r="AN704" s="567"/>
      <c r="AO704" s="567"/>
      <c r="AP704" s="567"/>
      <c r="AQ704" s="567"/>
      <c r="AR704" s="567"/>
      <c r="AS704" s="567"/>
      <c r="AT704" s="567"/>
      <c r="AU704" s="567"/>
      <c r="AV704" s="567"/>
      <c r="AW704" s="567"/>
    </row>
    <row r="705" spans="30:49" ht="12.75">
      <c r="AD705" s="580"/>
      <c r="AE705" s="580"/>
      <c r="AF705" s="580"/>
      <c r="AG705" s="580"/>
      <c r="AH705" s="580"/>
      <c r="AI705" s="578"/>
      <c r="AJ705" s="567"/>
      <c r="AK705" s="567"/>
      <c r="AL705" s="567"/>
      <c r="AM705" s="567"/>
      <c r="AN705" s="567"/>
      <c r="AO705" s="567"/>
      <c r="AP705" s="567"/>
      <c r="AQ705" s="567"/>
      <c r="AR705" s="567"/>
      <c r="AS705" s="567"/>
      <c r="AT705" s="567"/>
      <c r="AU705" s="567"/>
      <c r="AV705" s="567"/>
      <c r="AW705" s="567"/>
    </row>
    <row r="706" spans="30:49" ht="12.75">
      <c r="AD706" s="580"/>
      <c r="AE706" s="580"/>
      <c r="AF706" s="580"/>
      <c r="AG706" s="580"/>
      <c r="AH706" s="580"/>
      <c r="AI706" s="578"/>
      <c r="AJ706" s="567"/>
      <c r="AK706" s="567"/>
      <c r="AL706" s="567"/>
      <c r="AM706" s="567"/>
      <c r="AN706" s="567"/>
      <c r="AO706" s="567"/>
      <c r="AP706" s="567"/>
      <c r="AQ706" s="567"/>
      <c r="AR706" s="567"/>
      <c r="AS706" s="567"/>
      <c r="AT706" s="567"/>
      <c r="AU706" s="567"/>
      <c r="AV706" s="567"/>
      <c r="AW706" s="567"/>
    </row>
    <row r="707" spans="30:49" ht="12.75">
      <c r="AD707" s="580"/>
      <c r="AE707" s="580"/>
      <c r="AF707" s="580"/>
      <c r="AG707" s="580"/>
      <c r="AH707" s="580"/>
      <c r="AI707" s="578"/>
      <c r="AJ707" s="567"/>
      <c r="AK707" s="567"/>
      <c r="AL707" s="567"/>
      <c r="AM707" s="567"/>
      <c r="AN707" s="567"/>
      <c r="AO707" s="567"/>
      <c r="AP707" s="567"/>
      <c r="AQ707" s="567"/>
      <c r="AR707" s="567"/>
      <c r="AS707" s="567"/>
      <c r="AT707" s="567"/>
      <c r="AU707" s="567"/>
      <c r="AV707" s="567"/>
      <c r="AW707" s="567"/>
    </row>
    <row r="708" spans="30:49" ht="12.75">
      <c r="AD708" s="580"/>
      <c r="AE708" s="580"/>
      <c r="AF708" s="580"/>
      <c r="AG708" s="580"/>
      <c r="AH708" s="580"/>
      <c r="AI708" s="578"/>
      <c r="AJ708" s="567"/>
      <c r="AK708" s="567"/>
      <c r="AL708" s="567"/>
      <c r="AM708" s="567"/>
      <c r="AN708" s="567"/>
      <c r="AO708" s="567"/>
      <c r="AP708" s="567"/>
      <c r="AQ708" s="567"/>
      <c r="AR708" s="567"/>
      <c r="AS708" s="567"/>
      <c r="AT708" s="567"/>
      <c r="AU708" s="567"/>
      <c r="AV708" s="567"/>
      <c r="AW708" s="567"/>
    </row>
    <row r="709" spans="30:49" ht="12.75">
      <c r="AD709" s="580"/>
      <c r="AE709" s="580"/>
      <c r="AF709" s="580"/>
      <c r="AG709" s="580"/>
      <c r="AH709" s="580"/>
      <c r="AI709" s="578"/>
      <c r="AJ709" s="567"/>
      <c r="AK709" s="567"/>
      <c r="AL709" s="567"/>
      <c r="AM709" s="567"/>
      <c r="AN709" s="567"/>
      <c r="AO709" s="567"/>
      <c r="AP709" s="567"/>
      <c r="AQ709" s="567"/>
      <c r="AR709" s="567"/>
      <c r="AS709" s="567"/>
      <c r="AT709" s="567"/>
      <c r="AU709" s="567"/>
      <c r="AV709" s="567"/>
      <c r="AW709" s="567"/>
    </row>
    <row r="710" spans="30:49" ht="12.75">
      <c r="AD710" s="580"/>
      <c r="AE710" s="580"/>
      <c r="AF710" s="580"/>
      <c r="AG710" s="580"/>
      <c r="AH710" s="580"/>
      <c r="AI710" s="578"/>
      <c r="AJ710" s="567"/>
      <c r="AK710" s="567"/>
      <c r="AL710" s="567"/>
      <c r="AM710" s="567"/>
      <c r="AN710" s="567"/>
      <c r="AO710" s="567"/>
      <c r="AP710" s="567"/>
      <c r="AQ710" s="567"/>
      <c r="AR710" s="567"/>
      <c r="AS710" s="567"/>
      <c r="AT710" s="567"/>
      <c r="AU710" s="567"/>
      <c r="AV710" s="567"/>
      <c r="AW710" s="567"/>
    </row>
    <row r="711" spans="30:49" ht="12.75">
      <c r="AD711" s="580"/>
      <c r="AE711" s="580"/>
      <c r="AF711" s="580"/>
      <c r="AG711" s="580"/>
      <c r="AH711" s="580"/>
      <c r="AI711" s="578"/>
      <c r="AJ711" s="567"/>
      <c r="AK711" s="567"/>
      <c r="AL711" s="567"/>
      <c r="AM711" s="567"/>
      <c r="AN711" s="567"/>
      <c r="AO711" s="567"/>
      <c r="AP711" s="567"/>
      <c r="AQ711" s="567"/>
      <c r="AR711" s="567"/>
      <c r="AS711" s="567"/>
      <c r="AT711" s="567"/>
      <c r="AU711" s="567"/>
      <c r="AV711" s="567"/>
      <c r="AW711" s="567"/>
    </row>
    <row r="712" spans="30:49" ht="12.75">
      <c r="AD712" s="580"/>
      <c r="AE712" s="580"/>
      <c r="AF712" s="580"/>
      <c r="AG712" s="580"/>
      <c r="AH712" s="580"/>
      <c r="AI712" s="578"/>
      <c r="AJ712" s="567"/>
      <c r="AK712" s="567"/>
      <c r="AL712" s="567"/>
      <c r="AM712" s="567"/>
      <c r="AN712" s="567"/>
      <c r="AO712" s="567"/>
      <c r="AP712" s="567"/>
      <c r="AQ712" s="567"/>
      <c r="AR712" s="567"/>
      <c r="AS712" s="567"/>
      <c r="AT712" s="567"/>
      <c r="AU712" s="567"/>
      <c r="AV712" s="567"/>
      <c r="AW712" s="567"/>
    </row>
    <row r="713" spans="30:49" ht="12.75">
      <c r="AD713" s="580"/>
      <c r="AE713" s="580"/>
      <c r="AF713" s="580"/>
      <c r="AG713" s="580"/>
      <c r="AH713" s="580"/>
      <c r="AI713" s="578"/>
      <c r="AJ713" s="567"/>
      <c r="AK713" s="567"/>
      <c r="AL713" s="567"/>
      <c r="AM713" s="567"/>
      <c r="AN713" s="567"/>
      <c r="AO713" s="567"/>
      <c r="AP713" s="567"/>
      <c r="AQ713" s="567"/>
      <c r="AR713" s="567"/>
      <c r="AS713" s="567"/>
      <c r="AT713" s="567"/>
      <c r="AU713" s="567"/>
      <c r="AV713" s="567"/>
      <c r="AW713" s="567"/>
    </row>
    <row r="714" spans="30:49" ht="12.75">
      <c r="AD714" s="580"/>
      <c r="AE714" s="580"/>
      <c r="AF714" s="580"/>
      <c r="AG714" s="580"/>
      <c r="AH714" s="580"/>
      <c r="AI714" s="578"/>
      <c r="AJ714" s="567"/>
      <c r="AK714" s="567"/>
      <c r="AL714" s="567"/>
      <c r="AM714" s="567"/>
      <c r="AN714" s="567"/>
      <c r="AO714" s="567"/>
      <c r="AP714" s="567"/>
      <c r="AQ714" s="567"/>
      <c r="AR714" s="567"/>
      <c r="AS714" s="567"/>
      <c r="AT714" s="567"/>
      <c r="AU714" s="567"/>
      <c r="AV714" s="567"/>
      <c r="AW714" s="567"/>
    </row>
    <row r="715" spans="30:49" ht="12.75">
      <c r="AD715" s="580"/>
      <c r="AE715" s="580"/>
      <c r="AF715" s="580"/>
      <c r="AG715" s="580"/>
      <c r="AH715" s="580"/>
      <c r="AI715" s="578"/>
      <c r="AJ715" s="567"/>
      <c r="AK715" s="567"/>
      <c r="AL715" s="567"/>
      <c r="AM715" s="567"/>
      <c r="AN715" s="567"/>
      <c r="AO715" s="567"/>
      <c r="AP715" s="567"/>
      <c r="AQ715" s="567"/>
      <c r="AR715" s="567"/>
      <c r="AS715" s="567"/>
      <c r="AT715" s="567"/>
      <c r="AU715" s="567"/>
      <c r="AV715" s="567"/>
      <c r="AW715" s="567"/>
    </row>
    <row r="716" spans="30:49" ht="12.75">
      <c r="AD716" s="580"/>
      <c r="AE716" s="580"/>
      <c r="AF716" s="580"/>
      <c r="AG716" s="580"/>
      <c r="AH716" s="580"/>
      <c r="AI716" s="578"/>
      <c r="AJ716" s="567"/>
      <c r="AK716" s="567"/>
      <c r="AL716" s="567"/>
      <c r="AM716" s="567"/>
      <c r="AN716" s="567"/>
      <c r="AO716" s="567"/>
      <c r="AP716" s="567"/>
      <c r="AQ716" s="567"/>
      <c r="AR716" s="567"/>
      <c r="AS716" s="567"/>
      <c r="AT716" s="567"/>
      <c r="AU716" s="567"/>
      <c r="AV716" s="567"/>
      <c r="AW716" s="567"/>
    </row>
    <row r="717" spans="30:49" ht="12.75">
      <c r="AD717" s="580"/>
      <c r="AE717" s="580"/>
      <c r="AF717" s="580"/>
      <c r="AG717" s="580"/>
      <c r="AH717" s="580"/>
      <c r="AI717" s="578"/>
      <c r="AJ717" s="567"/>
      <c r="AK717" s="567"/>
      <c r="AL717" s="567"/>
      <c r="AM717" s="567"/>
      <c r="AN717" s="567"/>
      <c r="AO717" s="567"/>
      <c r="AP717" s="567"/>
      <c r="AQ717" s="567"/>
      <c r="AR717" s="567"/>
      <c r="AS717" s="567"/>
      <c r="AT717" s="567"/>
      <c r="AU717" s="567"/>
      <c r="AV717" s="567"/>
      <c r="AW717" s="567"/>
    </row>
    <row r="718" spans="30:49" ht="12.75">
      <c r="AD718" s="580"/>
      <c r="AE718" s="580"/>
      <c r="AF718" s="580"/>
      <c r="AG718" s="580"/>
      <c r="AH718" s="580"/>
      <c r="AI718" s="578"/>
      <c r="AJ718" s="567"/>
      <c r="AK718" s="567"/>
      <c r="AL718" s="567"/>
      <c r="AM718" s="567"/>
      <c r="AN718" s="567"/>
      <c r="AO718" s="567"/>
      <c r="AP718" s="567"/>
      <c r="AQ718" s="567"/>
      <c r="AR718" s="567"/>
      <c r="AS718" s="567"/>
      <c r="AT718" s="567"/>
      <c r="AU718" s="567"/>
      <c r="AV718" s="567"/>
      <c r="AW718" s="567"/>
    </row>
    <row r="719" spans="30:49" ht="12.75">
      <c r="AD719" s="580"/>
      <c r="AE719" s="580"/>
      <c r="AF719" s="580"/>
      <c r="AG719" s="580"/>
      <c r="AH719" s="580"/>
      <c r="AI719" s="578"/>
      <c r="AJ719" s="567"/>
      <c r="AK719" s="567"/>
      <c r="AL719" s="567"/>
      <c r="AM719" s="567"/>
      <c r="AN719" s="567"/>
      <c r="AO719" s="567"/>
      <c r="AP719" s="567"/>
      <c r="AQ719" s="567"/>
      <c r="AR719" s="567"/>
      <c r="AS719" s="567"/>
      <c r="AT719" s="567"/>
      <c r="AU719" s="567"/>
      <c r="AV719" s="567"/>
      <c r="AW719" s="567"/>
    </row>
    <row r="720" spans="30:49" ht="12.75">
      <c r="AD720" s="580"/>
      <c r="AE720" s="580"/>
      <c r="AF720" s="580"/>
      <c r="AG720" s="580"/>
      <c r="AH720" s="580"/>
      <c r="AI720" s="578"/>
      <c r="AJ720" s="567"/>
      <c r="AK720" s="567"/>
      <c r="AL720" s="567"/>
      <c r="AM720" s="567"/>
      <c r="AN720" s="567"/>
      <c r="AO720" s="567"/>
      <c r="AP720" s="567"/>
      <c r="AQ720" s="567"/>
      <c r="AR720" s="567"/>
      <c r="AS720" s="567"/>
      <c r="AT720" s="567"/>
      <c r="AU720" s="567"/>
      <c r="AV720" s="567"/>
      <c r="AW720" s="567"/>
    </row>
    <row r="721" spans="30:49" ht="12.75">
      <c r="AD721" s="580"/>
      <c r="AE721" s="580"/>
      <c r="AF721" s="580"/>
      <c r="AG721" s="580"/>
      <c r="AH721" s="580"/>
      <c r="AI721" s="578"/>
      <c r="AJ721" s="567"/>
      <c r="AK721" s="567"/>
      <c r="AL721" s="567"/>
      <c r="AM721" s="567"/>
      <c r="AN721" s="567"/>
      <c r="AO721" s="567"/>
      <c r="AP721" s="567"/>
      <c r="AQ721" s="567"/>
      <c r="AR721" s="567"/>
      <c r="AS721" s="567"/>
      <c r="AT721" s="567"/>
      <c r="AU721" s="567"/>
      <c r="AV721" s="567"/>
      <c r="AW721" s="567"/>
    </row>
    <row r="722" spans="30:49" ht="12.75">
      <c r="AD722" s="580"/>
      <c r="AE722" s="580"/>
      <c r="AF722" s="580"/>
      <c r="AG722" s="580"/>
      <c r="AH722" s="580"/>
      <c r="AI722" s="578"/>
      <c r="AJ722" s="567"/>
      <c r="AK722" s="567"/>
      <c r="AL722" s="567"/>
      <c r="AM722" s="567"/>
      <c r="AN722" s="567"/>
      <c r="AO722" s="567"/>
      <c r="AP722" s="567"/>
      <c r="AQ722" s="567"/>
      <c r="AR722" s="567"/>
      <c r="AS722" s="567"/>
      <c r="AT722" s="567"/>
      <c r="AU722" s="567"/>
      <c r="AV722" s="567"/>
      <c r="AW722" s="567"/>
    </row>
    <row r="723" spans="30:49" ht="12.75">
      <c r="AD723" s="580"/>
      <c r="AE723" s="580"/>
      <c r="AF723" s="580"/>
      <c r="AG723" s="580"/>
      <c r="AH723" s="580"/>
      <c r="AI723" s="578"/>
      <c r="AJ723" s="567"/>
      <c r="AK723" s="567"/>
      <c r="AL723" s="567"/>
      <c r="AM723" s="567"/>
      <c r="AN723" s="567"/>
      <c r="AO723" s="567"/>
      <c r="AP723" s="567"/>
      <c r="AQ723" s="567"/>
      <c r="AR723" s="567"/>
      <c r="AS723" s="567"/>
      <c r="AT723" s="567"/>
      <c r="AU723" s="567"/>
      <c r="AV723" s="567"/>
      <c r="AW723" s="567"/>
    </row>
    <row r="724" spans="30:49" ht="12.75">
      <c r="AD724" s="580"/>
      <c r="AE724" s="580"/>
      <c r="AF724" s="580"/>
      <c r="AG724" s="580"/>
      <c r="AH724" s="580"/>
      <c r="AI724" s="578"/>
      <c r="AJ724" s="567"/>
      <c r="AK724" s="567"/>
      <c r="AL724" s="567"/>
      <c r="AM724" s="567"/>
      <c r="AN724" s="567"/>
      <c r="AO724" s="567"/>
      <c r="AP724" s="567"/>
      <c r="AQ724" s="567"/>
      <c r="AR724" s="567"/>
      <c r="AS724" s="567"/>
      <c r="AT724" s="567"/>
      <c r="AU724" s="567"/>
      <c r="AV724" s="567"/>
      <c r="AW724" s="567"/>
    </row>
    <row r="725" spans="30:49" ht="12.75">
      <c r="AD725" s="580"/>
      <c r="AE725" s="580"/>
      <c r="AF725" s="580"/>
      <c r="AG725" s="580"/>
      <c r="AH725" s="580"/>
      <c r="AI725" s="578"/>
      <c r="AJ725" s="567"/>
      <c r="AK725" s="567"/>
      <c r="AL725" s="567"/>
      <c r="AM725" s="567"/>
      <c r="AN725" s="567"/>
      <c r="AO725" s="567"/>
      <c r="AP725" s="567"/>
      <c r="AQ725" s="567"/>
      <c r="AR725" s="567"/>
      <c r="AS725" s="567"/>
      <c r="AT725" s="567"/>
      <c r="AU725" s="567"/>
      <c r="AV725" s="567"/>
      <c r="AW725" s="567"/>
    </row>
    <row r="726" spans="30:49" ht="12.75">
      <c r="AD726" s="580"/>
      <c r="AE726" s="580"/>
      <c r="AF726" s="580"/>
      <c r="AG726" s="580"/>
      <c r="AH726" s="580"/>
      <c r="AI726" s="578"/>
      <c r="AJ726" s="567"/>
      <c r="AK726" s="567"/>
      <c r="AL726" s="567"/>
      <c r="AM726" s="567"/>
      <c r="AN726" s="567"/>
      <c r="AO726" s="567"/>
      <c r="AP726" s="567"/>
      <c r="AQ726" s="567"/>
      <c r="AR726" s="567"/>
      <c r="AS726" s="567"/>
      <c r="AT726" s="567"/>
      <c r="AU726" s="567"/>
      <c r="AV726" s="567"/>
      <c r="AW726" s="567"/>
    </row>
    <row r="727" spans="30:49" ht="12.75">
      <c r="AD727" s="580"/>
      <c r="AE727" s="580"/>
      <c r="AF727" s="580"/>
      <c r="AG727" s="580"/>
      <c r="AH727" s="580"/>
      <c r="AI727" s="578"/>
      <c r="AJ727" s="567"/>
      <c r="AK727" s="567"/>
      <c r="AL727" s="567"/>
      <c r="AM727" s="567"/>
      <c r="AN727" s="567"/>
      <c r="AO727" s="567"/>
      <c r="AP727" s="567"/>
      <c r="AQ727" s="567"/>
      <c r="AR727" s="567"/>
      <c r="AS727" s="567"/>
      <c r="AT727" s="567"/>
      <c r="AU727" s="567"/>
      <c r="AV727" s="567"/>
      <c r="AW727" s="567"/>
    </row>
    <row r="728" spans="30:49" ht="12.75">
      <c r="AD728" s="580"/>
      <c r="AE728" s="580"/>
      <c r="AF728" s="580"/>
      <c r="AG728" s="580"/>
      <c r="AH728" s="580"/>
      <c r="AI728" s="578"/>
      <c r="AJ728" s="567"/>
      <c r="AK728" s="567"/>
      <c r="AL728" s="567"/>
      <c r="AM728" s="567"/>
      <c r="AN728" s="567"/>
      <c r="AO728" s="567"/>
      <c r="AP728" s="567"/>
      <c r="AQ728" s="567"/>
      <c r="AR728" s="567"/>
      <c r="AS728" s="567"/>
      <c r="AT728" s="567"/>
      <c r="AU728" s="567"/>
      <c r="AV728" s="567"/>
      <c r="AW728" s="567"/>
    </row>
    <row r="729" spans="30:49" ht="12.75">
      <c r="AD729" s="580"/>
      <c r="AE729" s="580"/>
      <c r="AF729" s="580"/>
      <c r="AG729" s="580"/>
      <c r="AH729" s="580"/>
      <c r="AI729" s="578"/>
      <c r="AJ729" s="567"/>
      <c r="AK729" s="567"/>
      <c r="AL729" s="567"/>
      <c r="AM729" s="567"/>
      <c r="AN729" s="567"/>
      <c r="AO729" s="567"/>
      <c r="AP729" s="567"/>
      <c r="AQ729" s="567"/>
      <c r="AR729" s="567"/>
      <c r="AS729" s="567"/>
      <c r="AT729" s="567"/>
      <c r="AU729" s="567"/>
      <c r="AV729" s="567"/>
      <c r="AW729" s="567"/>
    </row>
    <row r="730" spans="30:49" ht="12.75">
      <c r="AD730" s="580"/>
      <c r="AE730" s="580"/>
      <c r="AF730" s="580"/>
      <c r="AG730" s="580"/>
      <c r="AH730" s="580"/>
      <c r="AI730" s="578"/>
      <c r="AJ730" s="567"/>
      <c r="AK730" s="567"/>
      <c r="AL730" s="567"/>
      <c r="AM730" s="567"/>
      <c r="AN730" s="567"/>
      <c r="AO730" s="567"/>
      <c r="AP730" s="567"/>
      <c r="AQ730" s="567"/>
      <c r="AR730" s="567"/>
      <c r="AS730" s="567"/>
      <c r="AT730" s="567"/>
      <c r="AU730" s="567"/>
      <c r="AV730" s="567"/>
      <c r="AW730" s="567"/>
    </row>
    <row r="731" spans="30:49" ht="12.75">
      <c r="AD731" s="580"/>
      <c r="AE731" s="580"/>
      <c r="AF731" s="580"/>
      <c r="AG731" s="580"/>
      <c r="AH731" s="580"/>
      <c r="AI731" s="578"/>
      <c r="AJ731" s="567"/>
      <c r="AK731" s="567"/>
      <c r="AL731" s="567"/>
      <c r="AM731" s="567"/>
      <c r="AN731" s="567"/>
      <c r="AO731" s="567"/>
      <c r="AP731" s="567"/>
      <c r="AQ731" s="567"/>
      <c r="AR731" s="567"/>
      <c r="AS731" s="567"/>
      <c r="AT731" s="567"/>
      <c r="AU731" s="567"/>
      <c r="AV731" s="567"/>
      <c r="AW731" s="567"/>
    </row>
    <row r="732" spans="30:49" ht="12.75">
      <c r="AD732" s="580"/>
      <c r="AE732" s="580"/>
      <c r="AF732" s="580"/>
      <c r="AG732" s="580"/>
      <c r="AH732" s="580"/>
      <c r="AI732" s="578"/>
      <c r="AJ732" s="567"/>
      <c r="AK732" s="567"/>
      <c r="AL732" s="567"/>
      <c r="AM732" s="567"/>
      <c r="AN732" s="567"/>
      <c r="AO732" s="567"/>
      <c r="AP732" s="567"/>
      <c r="AQ732" s="567"/>
      <c r="AR732" s="567"/>
      <c r="AS732" s="567"/>
      <c r="AT732" s="567"/>
      <c r="AU732" s="567"/>
      <c r="AV732" s="567"/>
      <c r="AW732" s="567"/>
    </row>
    <row r="733" spans="30:49" ht="12.75">
      <c r="AD733" s="580"/>
      <c r="AE733" s="580"/>
      <c r="AF733" s="580"/>
      <c r="AG733" s="580"/>
      <c r="AH733" s="580"/>
      <c r="AI733" s="578"/>
      <c r="AJ733" s="567"/>
      <c r="AK733" s="567"/>
      <c r="AL733" s="567"/>
      <c r="AM733" s="567"/>
      <c r="AN733" s="567"/>
      <c r="AO733" s="567"/>
      <c r="AP733" s="567"/>
      <c r="AQ733" s="567"/>
      <c r="AR733" s="567"/>
      <c r="AS733" s="567"/>
      <c r="AT733" s="567"/>
      <c r="AU733" s="567"/>
      <c r="AV733" s="567"/>
      <c r="AW733" s="567"/>
    </row>
    <row r="734" spans="30:49" ht="12.75">
      <c r="AD734" s="580"/>
      <c r="AE734" s="580"/>
      <c r="AF734" s="580"/>
      <c r="AG734" s="580"/>
      <c r="AH734" s="580"/>
      <c r="AI734" s="578"/>
      <c r="AJ734" s="567"/>
      <c r="AK734" s="567"/>
      <c r="AL734" s="567"/>
      <c r="AM734" s="567"/>
      <c r="AN734" s="567"/>
      <c r="AO734" s="567"/>
      <c r="AP734" s="567"/>
      <c r="AQ734" s="567"/>
      <c r="AR734" s="567"/>
      <c r="AS734" s="567"/>
      <c r="AT734" s="567"/>
      <c r="AU734" s="567"/>
      <c r="AV734" s="567"/>
      <c r="AW734" s="567"/>
    </row>
    <row r="735" spans="30:49" ht="12.75">
      <c r="AD735" s="580"/>
      <c r="AE735" s="580"/>
      <c r="AF735" s="580"/>
      <c r="AG735" s="580"/>
      <c r="AH735" s="580"/>
      <c r="AI735" s="578"/>
      <c r="AJ735" s="567"/>
      <c r="AK735" s="567"/>
      <c r="AL735" s="567"/>
      <c r="AM735" s="567"/>
      <c r="AN735" s="567"/>
      <c r="AO735" s="567"/>
      <c r="AP735" s="567"/>
      <c r="AQ735" s="567"/>
      <c r="AR735" s="567"/>
      <c r="AS735" s="567"/>
      <c r="AT735" s="567"/>
      <c r="AU735" s="567"/>
      <c r="AV735" s="567"/>
      <c r="AW735" s="567"/>
    </row>
    <row r="736" spans="30:49" ht="12.75">
      <c r="AD736" s="580"/>
      <c r="AE736" s="580"/>
      <c r="AF736" s="580"/>
      <c r="AG736" s="580"/>
      <c r="AH736" s="580"/>
      <c r="AI736" s="578"/>
      <c r="AJ736" s="567"/>
      <c r="AK736" s="567"/>
      <c r="AL736" s="567"/>
      <c r="AM736" s="567"/>
      <c r="AN736" s="567"/>
      <c r="AO736" s="567"/>
      <c r="AP736" s="567"/>
      <c r="AQ736" s="567"/>
      <c r="AR736" s="567"/>
      <c r="AS736" s="567"/>
      <c r="AT736" s="567"/>
      <c r="AU736" s="567"/>
      <c r="AV736" s="567"/>
      <c r="AW736" s="567"/>
    </row>
    <row r="737" spans="30:49" ht="12.75">
      <c r="AD737" s="580"/>
      <c r="AE737" s="580"/>
      <c r="AF737" s="580"/>
      <c r="AG737" s="580"/>
      <c r="AH737" s="580"/>
      <c r="AI737" s="578"/>
      <c r="AJ737" s="567"/>
      <c r="AK737" s="567"/>
      <c r="AL737" s="567"/>
      <c r="AM737" s="567"/>
      <c r="AN737" s="567"/>
      <c r="AO737" s="567"/>
      <c r="AP737" s="567"/>
      <c r="AQ737" s="567"/>
      <c r="AR737" s="567"/>
      <c r="AS737" s="567"/>
      <c r="AT737" s="567"/>
      <c r="AU737" s="567"/>
      <c r="AV737" s="567"/>
      <c r="AW737" s="567"/>
    </row>
    <row r="738" spans="30:49" ht="12.75">
      <c r="AD738" s="580"/>
      <c r="AE738" s="580"/>
      <c r="AF738" s="580"/>
      <c r="AG738" s="580"/>
      <c r="AH738" s="580"/>
      <c r="AI738" s="578"/>
      <c r="AJ738" s="567"/>
      <c r="AK738" s="567"/>
      <c r="AL738" s="567"/>
      <c r="AM738" s="567"/>
      <c r="AN738" s="567"/>
      <c r="AO738" s="567"/>
      <c r="AP738" s="567"/>
      <c r="AQ738" s="567"/>
      <c r="AR738" s="567"/>
      <c r="AS738" s="567"/>
      <c r="AT738" s="567"/>
      <c r="AU738" s="567"/>
      <c r="AV738" s="567"/>
      <c r="AW738" s="567"/>
    </row>
    <row r="739" spans="30:49" ht="12.75">
      <c r="AD739" s="580"/>
      <c r="AE739" s="580"/>
      <c r="AF739" s="580"/>
      <c r="AG739" s="580"/>
      <c r="AH739" s="580"/>
      <c r="AI739" s="578"/>
      <c r="AJ739" s="567"/>
      <c r="AK739" s="567"/>
      <c r="AL739" s="567"/>
      <c r="AM739" s="567"/>
      <c r="AN739" s="567"/>
      <c r="AO739" s="567"/>
      <c r="AP739" s="567"/>
      <c r="AQ739" s="567"/>
      <c r="AR739" s="567"/>
      <c r="AS739" s="567"/>
      <c r="AT739" s="567"/>
      <c r="AU739" s="567"/>
      <c r="AV739" s="567"/>
      <c r="AW739" s="567"/>
    </row>
    <row r="740" spans="30:49" ht="12.75">
      <c r="AD740" s="580"/>
      <c r="AE740" s="580"/>
      <c r="AF740" s="580"/>
      <c r="AG740" s="580"/>
      <c r="AH740" s="580"/>
      <c r="AI740" s="578"/>
      <c r="AJ740" s="567"/>
      <c r="AK740" s="567"/>
      <c r="AL740" s="567"/>
      <c r="AM740" s="567"/>
      <c r="AN740" s="567"/>
      <c r="AO740" s="567"/>
      <c r="AP740" s="567"/>
      <c r="AQ740" s="567"/>
      <c r="AR740" s="567"/>
      <c r="AS740" s="567"/>
      <c r="AT740" s="567"/>
      <c r="AU740" s="567"/>
      <c r="AV740" s="567"/>
      <c r="AW740" s="567"/>
    </row>
    <row r="741" spans="30:49" ht="12.75">
      <c r="AD741" s="580"/>
      <c r="AE741" s="580"/>
      <c r="AF741" s="580"/>
      <c r="AG741" s="580"/>
      <c r="AH741" s="580"/>
      <c r="AI741" s="578"/>
      <c r="AJ741" s="567"/>
      <c r="AK741" s="567"/>
      <c r="AL741" s="567"/>
      <c r="AM741" s="567"/>
      <c r="AN741" s="567"/>
      <c r="AO741" s="567"/>
      <c r="AP741" s="567"/>
      <c r="AQ741" s="567"/>
      <c r="AR741" s="567"/>
      <c r="AS741" s="567"/>
      <c r="AT741" s="567"/>
      <c r="AU741" s="567"/>
      <c r="AV741" s="567"/>
      <c r="AW741" s="567"/>
    </row>
    <row r="742" spans="30:49" ht="12.75">
      <c r="AD742" s="580"/>
      <c r="AE742" s="580"/>
      <c r="AF742" s="580"/>
      <c r="AG742" s="580"/>
      <c r="AH742" s="580"/>
      <c r="AI742" s="578"/>
      <c r="AJ742" s="567"/>
      <c r="AK742" s="567"/>
      <c r="AL742" s="567"/>
      <c r="AM742" s="567"/>
      <c r="AN742" s="567"/>
      <c r="AO742" s="567"/>
      <c r="AP742" s="567"/>
      <c r="AQ742" s="567"/>
      <c r="AR742" s="567"/>
      <c r="AS742" s="567"/>
      <c r="AT742" s="567"/>
      <c r="AU742" s="567"/>
      <c r="AV742" s="567"/>
      <c r="AW742" s="567"/>
    </row>
    <row r="743" spans="30:49" ht="12.75">
      <c r="AD743" s="580"/>
      <c r="AE743" s="580"/>
      <c r="AF743" s="580"/>
      <c r="AG743" s="580"/>
      <c r="AH743" s="580"/>
      <c r="AI743" s="578"/>
      <c r="AJ743" s="567"/>
      <c r="AK743" s="567"/>
      <c r="AL743" s="567"/>
      <c r="AM743" s="567"/>
      <c r="AN743" s="567"/>
      <c r="AO743" s="567"/>
      <c r="AP743" s="567"/>
      <c r="AQ743" s="567"/>
      <c r="AR743" s="567"/>
      <c r="AS743" s="567"/>
      <c r="AT743" s="567"/>
      <c r="AU743" s="567"/>
      <c r="AV743" s="567"/>
      <c r="AW743" s="567"/>
    </row>
    <row r="744" spans="30:49" ht="12.75">
      <c r="AD744" s="580"/>
      <c r="AE744" s="580"/>
      <c r="AF744" s="580"/>
      <c r="AG744" s="580"/>
      <c r="AH744" s="580"/>
      <c r="AI744" s="578"/>
      <c r="AJ744" s="567"/>
      <c r="AK744" s="567"/>
      <c r="AL744" s="567"/>
      <c r="AM744" s="567"/>
      <c r="AN744" s="567"/>
      <c r="AO744" s="567"/>
      <c r="AP744" s="567"/>
      <c r="AQ744" s="567"/>
      <c r="AR744" s="567"/>
      <c r="AS744" s="567"/>
      <c r="AT744" s="567"/>
      <c r="AU744" s="567"/>
      <c r="AV744" s="567"/>
      <c r="AW744" s="567"/>
    </row>
    <row r="745" spans="30:49" ht="12.75">
      <c r="AD745" s="580"/>
      <c r="AE745" s="580"/>
      <c r="AF745" s="580"/>
      <c r="AG745" s="580"/>
      <c r="AH745" s="580"/>
      <c r="AI745" s="578"/>
      <c r="AJ745" s="567"/>
      <c r="AK745" s="567"/>
      <c r="AL745" s="567"/>
      <c r="AM745" s="567"/>
      <c r="AN745" s="567"/>
      <c r="AO745" s="567"/>
      <c r="AP745" s="567"/>
      <c r="AQ745" s="567"/>
      <c r="AR745" s="567"/>
      <c r="AS745" s="567"/>
      <c r="AT745" s="567"/>
      <c r="AU745" s="567"/>
      <c r="AV745" s="567"/>
      <c r="AW745" s="567"/>
    </row>
    <row r="746" spans="30:49" ht="12.75">
      <c r="AD746" s="580"/>
      <c r="AE746" s="580"/>
      <c r="AF746" s="580"/>
      <c r="AG746" s="580"/>
      <c r="AH746" s="580"/>
      <c r="AI746" s="578"/>
      <c r="AJ746" s="567"/>
      <c r="AK746" s="567"/>
      <c r="AL746" s="567"/>
      <c r="AM746" s="567"/>
      <c r="AN746" s="567"/>
      <c r="AO746" s="567"/>
      <c r="AP746" s="567"/>
      <c r="AQ746" s="567"/>
      <c r="AR746" s="567"/>
      <c r="AS746" s="567"/>
      <c r="AT746" s="567"/>
      <c r="AU746" s="567"/>
      <c r="AV746" s="567"/>
      <c r="AW746" s="567"/>
    </row>
    <row r="747" spans="30:49" ht="12.75">
      <c r="AD747" s="580"/>
      <c r="AE747" s="580"/>
      <c r="AF747" s="580"/>
      <c r="AG747" s="580"/>
      <c r="AH747" s="580"/>
      <c r="AI747" s="578"/>
      <c r="AJ747" s="567"/>
      <c r="AK747" s="567"/>
      <c r="AL747" s="567"/>
      <c r="AM747" s="567"/>
      <c r="AN747" s="567"/>
      <c r="AO747" s="567"/>
      <c r="AP747" s="567"/>
      <c r="AQ747" s="567"/>
      <c r="AR747" s="567"/>
      <c r="AS747" s="567"/>
      <c r="AT747" s="567"/>
      <c r="AU747" s="567"/>
      <c r="AV747" s="567"/>
      <c r="AW747" s="567"/>
    </row>
    <row r="748" spans="30:49" ht="12.75">
      <c r="AD748" s="580"/>
      <c r="AE748" s="580"/>
      <c r="AF748" s="580"/>
      <c r="AG748" s="580"/>
      <c r="AH748" s="580"/>
      <c r="AI748" s="578"/>
      <c r="AJ748" s="567"/>
      <c r="AK748" s="567"/>
      <c r="AL748" s="567"/>
      <c r="AM748" s="567"/>
      <c r="AN748" s="567"/>
      <c r="AO748" s="567"/>
      <c r="AP748" s="567"/>
      <c r="AQ748" s="567"/>
      <c r="AR748" s="567"/>
      <c r="AS748" s="567"/>
      <c r="AT748" s="567"/>
      <c r="AU748" s="567"/>
      <c r="AV748" s="567"/>
      <c r="AW748" s="567"/>
    </row>
    <row r="749" spans="30:49" ht="12.75">
      <c r="AD749" s="580"/>
      <c r="AE749" s="580"/>
      <c r="AF749" s="580"/>
      <c r="AG749" s="580"/>
      <c r="AH749" s="580"/>
      <c r="AI749" s="578"/>
      <c r="AJ749" s="567"/>
      <c r="AK749" s="567"/>
      <c r="AL749" s="567"/>
      <c r="AM749" s="567"/>
      <c r="AN749" s="567"/>
      <c r="AO749" s="567"/>
      <c r="AP749" s="567"/>
      <c r="AQ749" s="567"/>
      <c r="AR749" s="567"/>
      <c r="AS749" s="567"/>
      <c r="AT749" s="567"/>
      <c r="AU749" s="567"/>
      <c r="AV749" s="567"/>
      <c r="AW749" s="567"/>
    </row>
    <row r="750" spans="30:49" ht="12.75">
      <c r="AD750" s="580"/>
      <c r="AE750" s="580"/>
      <c r="AF750" s="580"/>
      <c r="AG750" s="580"/>
      <c r="AH750" s="580"/>
      <c r="AI750" s="578"/>
      <c r="AJ750" s="567"/>
      <c r="AK750" s="567"/>
      <c r="AL750" s="567"/>
      <c r="AM750" s="567"/>
      <c r="AN750" s="567"/>
      <c r="AO750" s="567"/>
      <c r="AP750" s="567"/>
      <c r="AQ750" s="567"/>
      <c r="AR750" s="567"/>
      <c r="AS750" s="567"/>
      <c r="AT750" s="567"/>
      <c r="AU750" s="567"/>
      <c r="AV750" s="567"/>
      <c r="AW750" s="567"/>
    </row>
    <row r="751" spans="30:49" ht="12.75">
      <c r="AD751" s="580"/>
      <c r="AE751" s="580"/>
      <c r="AF751" s="580"/>
      <c r="AG751" s="580"/>
      <c r="AH751" s="580"/>
      <c r="AI751" s="578"/>
      <c r="AJ751" s="567"/>
      <c r="AK751" s="567"/>
      <c r="AL751" s="567"/>
      <c r="AM751" s="567"/>
      <c r="AN751" s="567"/>
      <c r="AO751" s="567"/>
      <c r="AP751" s="567"/>
      <c r="AQ751" s="567"/>
      <c r="AR751" s="567"/>
      <c r="AS751" s="567"/>
      <c r="AT751" s="567"/>
      <c r="AU751" s="567"/>
      <c r="AV751" s="567"/>
      <c r="AW751" s="567"/>
    </row>
    <row r="752" spans="30:49" ht="12.75">
      <c r="AD752" s="580"/>
      <c r="AE752" s="580"/>
      <c r="AF752" s="580"/>
      <c r="AG752" s="580"/>
      <c r="AH752" s="580"/>
      <c r="AI752" s="578"/>
      <c r="AJ752" s="567"/>
      <c r="AK752" s="567"/>
      <c r="AL752" s="567"/>
      <c r="AM752" s="567"/>
      <c r="AN752" s="567"/>
      <c r="AO752" s="567"/>
      <c r="AP752" s="567"/>
      <c r="AQ752" s="567"/>
      <c r="AR752" s="567"/>
      <c r="AS752" s="567"/>
      <c r="AT752" s="567"/>
      <c r="AU752" s="567"/>
      <c r="AV752" s="567"/>
      <c r="AW752" s="567"/>
    </row>
    <row r="753" spans="30:49" ht="12.75">
      <c r="AD753" s="580"/>
      <c r="AE753" s="580"/>
      <c r="AF753" s="580"/>
      <c r="AG753" s="580"/>
      <c r="AH753" s="580"/>
      <c r="AI753" s="578"/>
      <c r="AJ753" s="567"/>
      <c r="AK753" s="567"/>
      <c r="AL753" s="567"/>
      <c r="AM753" s="567"/>
      <c r="AN753" s="567"/>
      <c r="AO753" s="567"/>
      <c r="AP753" s="567"/>
      <c r="AQ753" s="567"/>
      <c r="AR753" s="567"/>
      <c r="AS753" s="567"/>
      <c r="AT753" s="567"/>
      <c r="AU753" s="567"/>
      <c r="AV753" s="567"/>
      <c r="AW753" s="567"/>
    </row>
    <row r="754" spans="30:49" ht="12.75">
      <c r="AD754" s="580"/>
      <c r="AE754" s="580"/>
      <c r="AF754" s="580"/>
      <c r="AG754" s="580"/>
      <c r="AH754" s="580"/>
      <c r="AI754" s="578"/>
      <c r="AJ754" s="567"/>
      <c r="AK754" s="567"/>
      <c r="AL754" s="567"/>
      <c r="AM754" s="567"/>
      <c r="AN754" s="567"/>
      <c r="AO754" s="567"/>
      <c r="AP754" s="567"/>
      <c r="AQ754" s="567"/>
      <c r="AR754" s="567"/>
      <c r="AS754" s="567"/>
      <c r="AT754" s="567"/>
      <c r="AU754" s="567"/>
      <c r="AV754" s="567"/>
      <c r="AW754" s="567"/>
    </row>
    <row r="755" spans="30:49" ht="12.75">
      <c r="AD755" s="580"/>
      <c r="AE755" s="580"/>
      <c r="AF755" s="580"/>
      <c r="AG755" s="580"/>
      <c r="AH755" s="580"/>
      <c r="AI755" s="578"/>
      <c r="AJ755" s="567"/>
      <c r="AK755" s="567"/>
      <c r="AL755" s="567"/>
      <c r="AM755" s="567"/>
      <c r="AN755" s="567"/>
      <c r="AO755" s="567"/>
      <c r="AP755" s="567"/>
      <c r="AQ755" s="567"/>
      <c r="AR755" s="567"/>
      <c r="AS755" s="567"/>
      <c r="AT755" s="567"/>
      <c r="AU755" s="567"/>
      <c r="AV755" s="567"/>
      <c r="AW755" s="567"/>
    </row>
    <row r="756" spans="30:49" ht="12.75">
      <c r="AD756" s="580"/>
      <c r="AE756" s="580"/>
      <c r="AF756" s="580"/>
      <c r="AG756" s="580"/>
      <c r="AH756" s="580"/>
      <c r="AI756" s="578"/>
      <c r="AJ756" s="567"/>
      <c r="AK756" s="567"/>
      <c r="AL756" s="567"/>
      <c r="AM756" s="567"/>
      <c r="AN756" s="567"/>
      <c r="AO756" s="567"/>
      <c r="AP756" s="567"/>
      <c r="AQ756" s="567"/>
      <c r="AR756" s="567"/>
      <c r="AS756" s="567"/>
      <c r="AT756" s="567"/>
      <c r="AU756" s="567"/>
      <c r="AV756" s="567"/>
      <c r="AW756" s="567"/>
    </row>
    <row r="757" spans="30:49" ht="12.75">
      <c r="AD757" s="580"/>
      <c r="AE757" s="580"/>
      <c r="AF757" s="580"/>
      <c r="AG757" s="580"/>
      <c r="AH757" s="580"/>
      <c r="AI757" s="578"/>
      <c r="AJ757" s="567"/>
      <c r="AK757" s="567"/>
      <c r="AL757" s="567"/>
      <c r="AM757" s="567"/>
      <c r="AN757" s="567"/>
      <c r="AO757" s="567"/>
      <c r="AP757" s="567"/>
      <c r="AQ757" s="567"/>
      <c r="AR757" s="567"/>
      <c r="AS757" s="567"/>
      <c r="AT757" s="567"/>
      <c r="AU757" s="567"/>
      <c r="AV757" s="567"/>
      <c r="AW757" s="567"/>
    </row>
    <row r="758" spans="30:49" ht="12.75">
      <c r="AD758" s="580"/>
      <c r="AE758" s="580"/>
      <c r="AF758" s="580"/>
      <c r="AG758" s="580"/>
      <c r="AH758" s="580"/>
      <c r="AI758" s="578"/>
      <c r="AJ758" s="567"/>
      <c r="AK758" s="567"/>
      <c r="AL758" s="567"/>
      <c r="AM758" s="567"/>
      <c r="AN758" s="567"/>
      <c r="AO758" s="567"/>
      <c r="AP758" s="567"/>
      <c r="AQ758" s="567"/>
      <c r="AR758" s="567"/>
      <c r="AS758" s="567"/>
      <c r="AT758" s="567"/>
      <c r="AU758" s="567"/>
      <c r="AV758" s="567"/>
      <c r="AW758" s="567"/>
    </row>
    <row r="759" spans="30:49" ht="12.75">
      <c r="AD759" s="580"/>
      <c r="AE759" s="580"/>
      <c r="AF759" s="580"/>
      <c r="AG759" s="580"/>
      <c r="AH759" s="580"/>
      <c r="AI759" s="578"/>
      <c r="AJ759" s="567"/>
      <c r="AK759" s="567"/>
      <c r="AL759" s="567"/>
      <c r="AM759" s="567"/>
      <c r="AN759" s="567"/>
      <c r="AO759" s="567"/>
      <c r="AP759" s="567"/>
      <c r="AQ759" s="567"/>
      <c r="AR759" s="567"/>
      <c r="AS759" s="567"/>
      <c r="AT759" s="567"/>
      <c r="AU759" s="567"/>
      <c r="AV759" s="567"/>
      <c r="AW759" s="567"/>
    </row>
    <row r="760" spans="30:49" ht="12.75">
      <c r="AD760" s="580"/>
      <c r="AE760" s="580"/>
      <c r="AF760" s="580"/>
      <c r="AG760" s="580"/>
      <c r="AH760" s="580"/>
      <c r="AI760" s="578"/>
      <c r="AJ760" s="567"/>
      <c r="AK760" s="567"/>
      <c r="AL760" s="567"/>
      <c r="AM760" s="567"/>
      <c r="AN760" s="567"/>
      <c r="AO760" s="567"/>
      <c r="AP760" s="567"/>
      <c r="AQ760" s="567"/>
      <c r="AR760" s="567"/>
      <c r="AS760" s="567"/>
      <c r="AT760" s="567"/>
      <c r="AU760" s="567"/>
      <c r="AV760" s="567"/>
      <c r="AW760" s="567"/>
    </row>
    <row r="761" spans="30:49" ht="12.75">
      <c r="AD761" s="580"/>
      <c r="AE761" s="580"/>
      <c r="AF761" s="580"/>
      <c r="AG761" s="580"/>
      <c r="AH761" s="580"/>
      <c r="AI761" s="578"/>
      <c r="AJ761" s="567"/>
      <c r="AK761" s="567"/>
      <c r="AL761" s="567"/>
      <c r="AM761" s="567"/>
      <c r="AN761" s="567"/>
      <c r="AO761" s="567"/>
      <c r="AP761" s="567"/>
      <c r="AQ761" s="567"/>
      <c r="AR761" s="567"/>
      <c r="AS761" s="567"/>
      <c r="AT761" s="567"/>
      <c r="AU761" s="567"/>
      <c r="AV761" s="567"/>
      <c r="AW761" s="567"/>
    </row>
    <row r="762" spans="30:49" ht="12.75">
      <c r="AD762" s="580"/>
      <c r="AE762" s="580"/>
      <c r="AF762" s="580"/>
      <c r="AG762" s="580"/>
      <c r="AH762" s="580"/>
      <c r="AI762" s="578"/>
      <c r="AJ762" s="567"/>
      <c r="AK762" s="567"/>
      <c r="AL762" s="567"/>
      <c r="AM762" s="567"/>
      <c r="AN762" s="567"/>
      <c r="AO762" s="567"/>
      <c r="AP762" s="567"/>
      <c r="AQ762" s="567"/>
      <c r="AR762" s="567"/>
      <c r="AS762" s="567"/>
      <c r="AT762" s="567"/>
      <c r="AU762" s="567"/>
      <c r="AV762" s="567"/>
      <c r="AW762" s="567"/>
    </row>
    <row r="763" spans="30:49" ht="12.75">
      <c r="AD763" s="580"/>
      <c r="AE763" s="580"/>
      <c r="AF763" s="580"/>
      <c r="AG763" s="580"/>
      <c r="AH763" s="580"/>
      <c r="AI763" s="578"/>
      <c r="AJ763" s="567"/>
      <c r="AK763" s="567"/>
      <c r="AL763" s="567"/>
      <c r="AM763" s="567"/>
      <c r="AN763" s="567"/>
      <c r="AO763" s="567"/>
      <c r="AP763" s="567"/>
      <c r="AQ763" s="567"/>
      <c r="AR763" s="567"/>
      <c r="AS763" s="567"/>
      <c r="AT763" s="567"/>
      <c r="AU763" s="567"/>
      <c r="AV763" s="567"/>
      <c r="AW763" s="567"/>
    </row>
    <row r="764" spans="30:49" ht="12.75">
      <c r="AD764" s="580"/>
      <c r="AE764" s="580"/>
      <c r="AF764" s="580"/>
      <c r="AG764" s="580"/>
      <c r="AH764" s="580"/>
      <c r="AI764" s="578"/>
      <c r="AJ764" s="567"/>
      <c r="AK764" s="567"/>
      <c r="AL764" s="567"/>
      <c r="AM764" s="567"/>
      <c r="AN764" s="567"/>
      <c r="AO764" s="567"/>
      <c r="AP764" s="567"/>
      <c r="AQ764" s="567"/>
      <c r="AR764" s="567"/>
      <c r="AS764" s="567"/>
      <c r="AT764" s="567"/>
      <c r="AU764" s="567"/>
      <c r="AV764" s="567"/>
      <c r="AW764" s="567"/>
    </row>
    <row r="765" spans="30:49" ht="12.75">
      <c r="AD765" s="580"/>
      <c r="AE765" s="580"/>
      <c r="AF765" s="580"/>
      <c r="AG765" s="580"/>
      <c r="AH765" s="580"/>
      <c r="AI765" s="578"/>
      <c r="AJ765" s="567"/>
      <c r="AK765" s="567"/>
      <c r="AL765" s="567"/>
      <c r="AM765" s="567"/>
      <c r="AN765" s="567"/>
      <c r="AO765" s="567"/>
      <c r="AP765" s="567"/>
      <c r="AQ765" s="567"/>
      <c r="AR765" s="567"/>
      <c r="AS765" s="567"/>
      <c r="AT765" s="567"/>
      <c r="AU765" s="567"/>
      <c r="AV765" s="567"/>
      <c r="AW765" s="567"/>
    </row>
    <row r="766" spans="30:49" ht="12.75">
      <c r="AD766" s="580"/>
      <c r="AE766" s="580"/>
      <c r="AF766" s="580"/>
      <c r="AG766" s="580"/>
      <c r="AH766" s="580"/>
      <c r="AI766" s="578"/>
      <c r="AJ766" s="567"/>
      <c r="AK766" s="567"/>
      <c r="AL766" s="567"/>
      <c r="AM766" s="567"/>
      <c r="AN766" s="567"/>
      <c r="AO766" s="567"/>
      <c r="AP766" s="567"/>
      <c r="AQ766" s="567"/>
      <c r="AR766" s="567"/>
      <c r="AS766" s="567"/>
      <c r="AT766" s="567"/>
      <c r="AU766" s="567"/>
      <c r="AV766" s="567"/>
      <c r="AW766" s="567"/>
    </row>
    <row r="767" spans="30:49" ht="12.75">
      <c r="AD767" s="580"/>
      <c r="AE767" s="580"/>
      <c r="AF767" s="580"/>
      <c r="AG767" s="580"/>
      <c r="AH767" s="580"/>
      <c r="AI767" s="578"/>
      <c r="AJ767" s="567"/>
      <c r="AK767" s="567"/>
      <c r="AL767" s="567"/>
      <c r="AM767" s="567"/>
      <c r="AN767" s="567"/>
      <c r="AO767" s="567"/>
      <c r="AP767" s="567"/>
      <c r="AQ767" s="567"/>
      <c r="AR767" s="567"/>
      <c r="AS767" s="567"/>
      <c r="AT767" s="567"/>
      <c r="AU767" s="567"/>
      <c r="AV767" s="567"/>
      <c r="AW767" s="567"/>
    </row>
    <row r="768" spans="30:49" ht="12.75">
      <c r="AD768" s="580"/>
      <c r="AE768" s="580"/>
      <c r="AF768" s="580"/>
      <c r="AG768" s="580"/>
      <c r="AH768" s="580"/>
      <c r="AI768" s="578"/>
      <c r="AJ768" s="567"/>
      <c r="AK768" s="567"/>
      <c r="AL768" s="567"/>
      <c r="AM768" s="567"/>
      <c r="AN768" s="567"/>
      <c r="AO768" s="567"/>
      <c r="AP768" s="567"/>
      <c r="AQ768" s="567"/>
      <c r="AR768" s="567"/>
      <c r="AS768" s="567"/>
      <c r="AT768" s="567"/>
      <c r="AU768" s="567"/>
      <c r="AV768" s="567"/>
      <c r="AW768" s="567"/>
    </row>
    <row r="769" spans="30:49" ht="12.75">
      <c r="AD769" s="580"/>
      <c r="AE769" s="580"/>
      <c r="AF769" s="580"/>
      <c r="AG769" s="580"/>
      <c r="AH769" s="580"/>
      <c r="AI769" s="578"/>
      <c r="AJ769" s="567"/>
      <c r="AK769" s="567"/>
      <c r="AL769" s="567"/>
      <c r="AM769" s="567"/>
      <c r="AN769" s="567"/>
      <c r="AO769" s="567"/>
      <c r="AP769" s="567"/>
      <c r="AQ769" s="567"/>
      <c r="AR769" s="567"/>
      <c r="AS769" s="567"/>
      <c r="AT769" s="567"/>
      <c r="AU769" s="567"/>
      <c r="AV769" s="567"/>
      <c r="AW769" s="567"/>
    </row>
    <row r="770" spans="30:49" ht="12.75">
      <c r="AD770" s="580"/>
      <c r="AE770" s="580"/>
      <c r="AF770" s="580"/>
      <c r="AG770" s="580"/>
      <c r="AH770" s="580"/>
      <c r="AI770" s="578"/>
      <c r="AJ770" s="567"/>
      <c r="AK770" s="567"/>
      <c r="AL770" s="567"/>
      <c r="AM770" s="567"/>
      <c r="AN770" s="567"/>
      <c r="AO770" s="567"/>
      <c r="AP770" s="567"/>
      <c r="AQ770" s="567"/>
      <c r="AR770" s="567"/>
      <c r="AS770" s="567"/>
      <c r="AT770" s="567"/>
      <c r="AU770" s="567"/>
      <c r="AV770" s="567"/>
      <c r="AW770" s="567"/>
    </row>
    <row r="771" spans="30:49" ht="12.75">
      <c r="AD771" s="580"/>
      <c r="AE771" s="580"/>
      <c r="AF771" s="580"/>
      <c r="AG771" s="580"/>
      <c r="AH771" s="580"/>
      <c r="AI771" s="578"/>
      <c r="AJ771" s="567"/>
      <c r="AK771" s="567"/>
      <c r="AL771" s="567"/>
      <c r="AM771" s="567"/>
      <c r="AN771" s="567"/>
      <c r="AO771" s="567"/>
      <c r="AP771" s="567"/>
      <c r="AQ771" s="567"/>
      <c r="AR771" s="567"/>
      <c r="AS771" s="567"/>
      <c r="AT771" s="567"/>
      <c r="AU771" s="567"/>
      <c r="AV771" s="567"/>
      <c r="AW771" s="567"/>
    </row>
    <row r="772" spans="30:49" ht="12.75">
      <c r="AD772" s="580"/>
      <c r="AE772" s="580"/>
      <c r="AF772" s="580"/>
      <c r="AG772" s="580"/>
      <c r="AH772" s="580"/>
      <c r="AI772" s="578"/>
      <c r="AJ772" s="567"/>
      <c r="AK772" s="567"/>
      <c r="AL772" s="567"/>
      <c r="AM772" s="567"/>
      <c r="AN772" s="567"/>
      <c r="AO772" s="567"/>
      <c r="AP772" s="567"/>
      <c r="AQ772" s="567"/>
      <c r="AR772" s="567"/>
      <c r="AS772" s="567"/>
      <c r="AT772" s="567"/>
      <c r="AU772" s="567"/>
      <c r="AV772" s="567"/>
      <c r="AW772" s="567"/>
    </row>
    <row r="773" spans="30:49" ht="12.75">
      <c r="AD773" s="580"/>
      <c r="AE773" s="580"/>
      <c r="AF773" s="580"/>
      <c r="AG773" s="580"/>
      <c r="AH773" s="580"/>
      <c r="AI773" s="578"/>
      <c r="AJ773" s="567"/>
      <c r="AK773" s="567"/>
      <c r="AL773" s="567"/>
      <c r="AM773" s="567"/>
      <c r="AN773" s="567"/>
      <c r="AO773" s="567"/>
      <c r="AP773" s="567"/>
      <c r="AQ773" s="567"/>
      <c r="AR773" s="567"/>
      <c r="AS773" s="567"/>
      <c r="AT773" s="567"/>
      <c r="AU773" s="567"/>
      <c r="AV773" s="567"/>
      <c r="AW773" s="567"/>
    </row>
    <row r="774" spans="30:49" ht="12.75">
      <c r="AD774" s="580"/>
      <c r="AE774" s="580"/>
      <c r="AF774" s="580"/>
      <c r="AG774" s="580"/>
      <c r="AH774" s="580"/>
      <c r="AI774" s="578"/>
      <c r="AJ774" s="567"/>
      <c r="AK774" s="567"/>
      <c r="AL774" s="567"/>
      <c r="AM774" s="567"/>
      <c r="AN774" s="567"/>
      <c r="AO774" s="567"/>
      <c r="AP774" s="567"/>
      <c r="AQ774" s="567"/>
      <c r="AR774" s="567"/>
      <c r="AS774" s="567"/>
      <c r="AT774" s="567"/>
      <c r="AU774" s="567"/>
      <c r="AV774" s="567"/>
      <c r="AW774" s="567"/>
    </row>
    <row r="775" spans="30:49" ht="12.75">
      <c r="AD775" s="580"/>
      <c r="AE775" s="580"/>
      <c r="AF775" s="580"/>
      <c r="AG775" s="580"/>
      <c r="AH775" s="580"/>
      <c r="AI775" s="578"/>
      <c r="AJ775" s="567"/>
      <c r="AK775" s="567"/>
      <c r="AL775" s="567"/>
      <c r="AM775" s="567"/>
      <c r="AN775" s="567"/>
      <c r="AO775" s="567"/>
      <c r="AP775" s="567"/>
      <c r="AQ775" s="567"/>
      <c r="AR775" s="567"/>
      <c r="AS775" s="567"/>
      <c r="AT775" s="567"/>
      <c r="AU775" s="567"/>
      <c r="AV775" s="567"/>
      <c r="AW775" s="567"/>
    </row>
    <row r="776" spans="30:49" ht="12.75">
      <c r="AD776" s="580"/>
      <c r="AE776" s="580"/>
      <c r="AF776" s="580"/>
      <c r="AG776" s="580"/>
      <c r="AH776" s="580"/>
      <c r="AI776" s="578"/>
      <c r="AJ776" s="567"/>
      <c r="AK776" s="567"/>
      <c r="AL776" s="567"/>
      <c r="AM776" s="567"/>
      <c r="AN776" s="567"/>
      <c r="AO776" s="567"/>
      <c r="AP776" s="567"/>
      <c r="AQ776" s="567"/>
      <c r="AR776" s="567"/>
      <c r="AS776" s="567"/>
      <c r="AT776" s="567"/>
      <c r="AU776" s="567"/>
      <c r="AV776" s="567"/>
      <c r="AW776" s="567"/>
    </row>
    <row r="777" spans="30:49" ht="12.75">
      <c r="AD777" s="580"/>
      <c r="AE777" s="580"/>
      <c r="AF777" s="580"/>
      <c r="AG777" s="580"/>
      <c r="AH777" s="580"/>
      <c r="AI777" s="578"/>
      <c r="AJ777" s="567"/>
      <c r="AK777" s="567"/>
      <c r="AL777" s="567"/>
      <c r="AM777" s="567"/>
      <c r="AN777" s="567"/>
      <c r="AO777" s="567"/>
      <c r="AP777" s="567"/>
      <c r="AQ777" s="567"/>
      <c r="AR777" s="567"/>
      <c r="AS777" s="567"/>
      <c r="AT777" s="567"/>
      <c r="AU777" s="567"/>
      <c r="AV777" s="567"/>
      <c r="AW777" s="567"/>
    </row>
    <row r="778" spans="30:49" ht="12.75">
      <c r="AD778" s="580"/>
      <c r="AE778" s="580"/>
      <c r="AF778" s="580"/>
      <c r="AG778" s="580"/>
      <c r="AH778" s="580"/>
      <c r="AI778" s="578"/>
      <c r="AJ778" s="567"/>
      <c r="AK778" s="567"/>
      <c r="AL778" s="567"/>
      <c r="AM778" s="567"/>
      <c r="AN778" s="567"/>
      <c r="AO778" s="567"/>
      <c r="AP778" s="567"/>
      <c r="AQ778" s="567"/>
      <c r="AR778" s="567"/>
      <c r="AS778" s="567"/>
      <c r="AT778" s="567"/>
      <c r="AU778" s="567"/>
      <c r="AV778" s="567"/>
      <c r="AW778" s="567"/>
    </row>
    <row r="779" spans="30:49" ht="12.75">
      <c r="AD779" s="580"/>
      <c r="AE779" s="580"/>
      <c r="AF779" s="580"/>
      <c r="AG779" s="580"/>
      <c r="AH779" s="580"/>
      <c r="AI779" s="578"/>
      <c r="AJ779" s="567"/>
      <c r="AK779" s="567"/>
      <c r="AL779" s="567"/>
      <c r="AM779" s="567"/>
      <c r="AN779" s="567"/>
      <c r="AO779" s="567"/>
      <c r="AP779" s="567"/>
      <c r="AQ779" s="567"/>
      <c r="AR779" s="567"/>
      <c r="AS779" s="567"/>
      <c r="AT779" s="567"/>
      <c r="AU779" s="567"/>
      <c r="AV779" s="567"/>
      <c r="AW779" s="567"/>
    </row>
    <row r="780" spans="30:49" ht="12.75">
      <c r="AD780" s="580"/>
      <c r="AE780" s="580"/>
      <c r="AF780" s="580"/>
      <c r="AG780" s="580"/>
      <c r="AH780" s="580"/>
      <c r="AI780" s="578"/>
      <c r="AJ780" s="567"/>
      <c r="AK780" s="567"/>
      <c r="AL780" s="567"/>
      <c r="AM780" s="567"/>
      <c r="AN780" s="567"/>
      <c r="AO780" s="567"/>
      <c r="AP780" s="567"/>
      <c r="AQ780" s="567"/>
      <c r="AR780" s="567"/>
      <c r="AS780" s="567"/>
      <c r="AT780" s="567"/>
      <c r="AU780" s="567"/>
      <c r="AV780" s="567"/>
      <c r="AW780" s="567"/>
    </row>
    <row r="781" spans="30:49" ht="12.75">
      <c r="AD781" s="580"/>
      <c r="AE781" s="580"/>
      <c r="AF781" s="580"/>
      <c r="AG781" s="580"/>
      <c r="AH781" s="580"/>
      <c r="AI781" s="578"/>
      <c r="AJ781" s="567"/>
      <c r="AK781" s="567"/>
      <c r="AL781" s="567"/>
      <c r="AM781" s="567"/>
      <c r="AN781" s="567"/>
      <c r="AO781" s="567"/>
      <c r="AP781" s="567"/>
      <c r="AQ781" s="567"/>
      <c r="AR781" s="567"/>
      <c r="AS781" s="567"/>
      <c r="AT781" s="567"/>
      <c r="AU781" s="567"/>
      <c r="AV781" s="567"/>
      <c r="AW781" s="567"/>
    </row>
    <row r="782" spans="30:49" ht="12.75">
      <c r="AD782" s="580"/>
      <c r="AE782" s="580"/>
      <c r="AF782" s="580"/>
      <c r="AG782" s="580"/>
      <c r="AH782" s="580"/>
      <c r="AI782" s="578"/>
      <c r="AJ782" s="567"/>
      <c r="AK782" s="567"/>
      <c r="AL782" s="567"/>
      <c r="AM782" s="567"/>
      <c r="AN782" s="567"/>
      <c r="AO782" s="567"/>
      <c r="AP782" s="567"/>
      <c r="AQ782" s="567"/>
      <c r="AR782" s="567"/>
      <c r="AS782" s="567"/>
      <c r="AT782" s="567"/>
      <c r="AU782" s="567"/>
      <c r="AV782" s="567"/>
      <c r="AW782" s="567"/>
    </row>
    <row r="783" spans="30:49" ht="12.75">
      <c r="AD783" s="580"/>
      <c r="AE783" s="580"/>
      <c r="AF783" s="580"/>
      <c r="AG783" s="580"/>
      <c r="AH783" s="580"/>
      <c r="AI783" s="578"/>
      <c r="AJ783" s="567"/>
      <c r="AK783" s="567"/>
      <c r="AL783" s="567"/>
      <c r="AM783" s="567"/>
      <c r="AN783" s="567"/>
      <c r="AO783" s="567"/>
      <c r="AP783" s="567"/>
      <c r="AQ783" s="567"/>
      <c r="AR783" s="567"/>
      <c r="AS783" s="567"/>
      <c r="AT783" s="567"/>
      <c r="AU783" s="567"/>
      <c r="AV783" s="567"/>
      <c r="AW783" s="567"/>
    </row>
    <row r="784" spans="30:49" ht="12.75">
      <c r="AD784" s="580"/>
      <c r="AE784" s="580"/>
      <c r="AF784" s="580"/>
      <c r="AG784" s="580"/>
      <c r="AH784" s="580"/>
      <c r="AI784" s="578"/>
      <c r="AJ784" s="567"/>
      <c r="AK784" s="567"/>
      <c r="AL784" s="567"/>
      <c r="AM784" s="567"/>
      <c r="AN784" s="567"/>
      <c r="AO784" s="567"/>
      <c r="AP784" s="567"/>
      <c r="AQ784" s="567"/>
      <c r="AR784" s="567"/>
      <c r="AS784" s="567"/>
      <c r="AT784" s="567"/>
      <c r="AU784" s="567"/>
      <c r="AV784" s="567"/>
      <c r="AW784" s="567"/>
    </row>
    <row r="785" spans="30:49" ht="12.75">
      <c r="AD785" s="580"/>
      <c r="AE785" s="580"/>
      <c r="AF785" s="580"/>
      <c r="AG785" s="580"/>
      <c r="AH785" s="580"/>
      <c r="AI785" s="578"/>
      <c r="AJ785" s="567"/>
      <c r="AK785" s="567"/>
      <c r="AL785" s="567"/>
      <c r="AM785" s="567"/>
      <c r="AN785" s="567"/>
      <c r="AO785" s="567"/>
      <c r="AP785" s="567"/>
      <c r="AQ785" s="567"/>
      <c r="AR785" s="567"/>
      <c r="AS785" s="567"/>
      <c r="AT785" s="567"/>
      <c r="AU785" s="567"/>
      <c r="AV785" s="567"/>
      <c r="AW785" s="567"/>
    </row>
    <row r="786" spans="30:49" ht="12.75">
      <c r="AD786" s="580"/>
      <c r="AE786" s="580"/>
      <c r="AF786" s="580"/>
      <c r="AG786" s="580"/>
      <c r="AH786" s="580"/>
      <c r="AI786" s="578"/>
      <c r="AJ786" s="567"/>
      <c r="AK786" s="567"/>
      <c r="AL786" s="567"/>
      <c r="AM786" s="567"/>
      <c r="AN786" s="567"/>
      <c r="AO786" s="567"/>
      <c r="AP786" s="567"/>
      <c r="AQ786" s="567"/>
      <c r="AR786" s="567"/>
      <c r="AS786" s="567"/>
      <c r="AT786" s="567"/>
      <c r="AU786" s="567"/>
      <c r="AV786" s="567"/>
      <c r="AW786" s="567"/>
    </row>
    <row r="787" spans="30:49" ht="12.75">
      <c r="AD787" s="580"/>
      <c r="AE787" s="580"/>
      <c r="AF787" s="580"/>
      <c r="AG787" s="580"/>
      <c r="AH787" s="580"/>
      <c r="AI787" s="578"/>
      <c r="AJ787" s="567"/>
      <c r="AK787" s="567"/>
      <c r="AL787" s="567"/>
      <c r="AM787" s="567"/>
      <c r="AN787" s="567"/>
      <c r="AO787" s="567"/>
      <c r="AP787" s="567"/>
      <c r="AQ787" s="567"/>
      <c r="AR787" s="567"/>
      <c r="AS787" s="567"/>
      <c r="AT787" s="567"/>
      <c r="AU787" s="567"/>
      <c r="AV787" s="567"/>
      <c r="AW787" s="567"/>
    </row>
    <row r="788" spans="30:49" ht="12.75">
      <c r="AD788" s="580"/>
      <c r="AE788" s="580"/>
      <c r="AF788" s="580"/>
      <c r="AG788" s="580"/>
      <c r="AH788" s="580"/>
      <c r="AI788" s="578"/>
      <c r="AJ788" s="567"/>
      <c r="AK788" s="567"/>
      <c r="AL788" s="567"/>
      <c r="AM788" s="567"/>
      <c r="AN788" s="567"/>
      <c r="AO788" s="567"/>
      <c r="AP788" s="567"/>
      <c r="AQ788" s="567"/>
      <c r="AR788" s="567"/>
      <c r="AS788" s="567"/>
      <c r="AT788" s="567"/>
      <c r="AU788" s="567"/>
      <c r="AV788" s="567"/>
      <c r="AW788" s="567"/>
    </row>
    <row r="789" spans="30:49" ht="12.75">
      <c r="AD789" s="580"/>
      <c r="AE789" s="580"/>
      <c r="AF789" s="580"/>
      <c r="AG789" s="580"/>
      <c r="AH789" s="580"/>
      <c r="AI789" s="578"/>
      <c r="AJ789" s="567"/>
      <c r="AK789" s="567"/>
      <c r="AL789" s="567"/>
      <c r="AM789" s="567"/>
      <c r="AN789" s="567"/>
      <c r="AO789" s="567"/>
      <c r="AP789" s="567"/>
      <c r="AQ789" s="567"/>
      <c r="AR789" s="567"/>
      <c r="AS789" s="567"/>
      <c r="AT789" s="567"/>
      <c r="AU789" s="567"/>
      <c r="AV789" s="567"/>
      <c r="AW789" s="567"/>
    </row>
    <row r="790" spans="30:49" ht="12.75">
      <c r="AD790" s="580"/>
      <c r="AE790" s="580"/>
      <c r="AF790" s="580"/>
      <c r="AG790" s="580"/>
      <c r="AH790" s="580"/>
      <c r="AI790" s="578"/>
      <c r="AJ790" s="567"/>
      <c r="AK790" s="567"/>
      <c r="AL790" s="567"/>
      <c r="AM790" s="567"/>
      <c r="AN790" s="567"/>
      <c r="AO790" s="567"/>
      <c r="AP790" s="567"/>
      <c r="AQ790" s="567"/>
      <c r="AR790" s="567"/>
      <c r="AS790" s="567"/>
      <c r="AT790" s="567"/>
      <c r="AU790" s="567"/>
      <c r="AV790" s="567"/>
      <c r="AW790" s="567"/>
    </row>
    <row r="791" spans="30:49" ht="12.75">
      <c r="AD791" s="580"/>
      <c r="AE791" s="580"/>
      <c r="AF791" s="580"/>
      <c r="AG791" s="580"/>
      <c r="AH791" s="580"/>
      <c r="AI791" s="578"/>
      <c r="AJ791" s="567"/>
      <c r="AK791" s="567"/>
      <c r="AL791" s="567"/>
      <c r="AM791" s="567"/>
      <c r="AN791" s="567"/>
      <c r="AO791" s="567"/>
      <c r="AP791" s="567"/>
      <c r="AQ791" s="567"/>
      <c r="AR791" s="567"/>
      <c r="AS791" s="567"/>
      <c r="AT791" s="567"/>
      <c r="AU791" s="567"/>
      <c r="AV791" s="567"/>
      <c r="AW791" s="567"/>
    </row>
    <row r="792" spans="30:49" ht="12.75">
      <c r="AD792" s="580"/>
      <c r="AE792" s="580"/>
      <c r="AF792" s="580"/>
      <c r="AG792" s="580"/>
      <c r="AH792" s="580"/>
      <c r="AI792" s="578"/>
      <c r="AJ792" s="567"/>
      <c r="AK792" s="567"/>
      <c r="AL792" s="567"/>
      <c r="AM792" s="567"/>
      <c r="AN792" s="567"/>
      <c r="AO792" s="567"/>
      <c r="AP792" s="567"/>
      <c r="AQ792" s="567"/>
      <c r="AR792" s="567"/>
      <c r="AS792" s="567"/>
      <c r="AT792" s="567"/>
      <c r="AU792" s="567"/>
      <c r="AV792" s="567"/>
      <c r="AW792" s="567"/>
    </row>
    <row r="793" spans="30:49" ht="12.75">
      <c r="AD793" s="580"/>
      <c r="AE793" s="580"/>
      <c r="AF793" s="580"/>
      <c r="AG793" s="580"/>
      <c r="AH793" s="580"/>
      <c r="AI793" s="578"/>
      <c r="AJ793" s="567"/>
      <c r="AK793" s="567"/>
      <c r="AL793" s="567"/>
      <c r="AM793" s="567"/>
      <c r="AN793" s="567"/>
      <c r="AO793" s="567"/>
      <c r="AP793" s="567"/>
      <c r="AQ793" s="567"/>
      <c r="AR793" s="567"/>
      <c r="AS793" s="567"/>
      <c r="AT793" s="567"/>
      <c r="AU793" s="567"/>
      <c r="AV793" s="567"/>
      <c r="AW793" s="567"/>
    </row>
    <row r="794" spans="30:49" ht="12.75">
      <c r="AD794" s="580"/>
      <c r="AE794" s="580"/>
      <c r="AF794" s="580"/>
      <c r="AG794" s="580"/>
      <c r="AH794" s="580"/>
      <c r="AI794" s="578"/>
      <c r="AJ794" s="567"/>
      <c r="AK794" s="567"/>
      <c r="AL794" s="567"/>
      <c r="AM794" s="567"/>
      <c r="AN794" s="567"/>
      <c r="AO794" s="567"/>
      <c r="AP794" s="567"/>
      <c r="AQ794" s="567"/>
      <c r="AR794" s="567"/>
      <c r="AS794" s="567"/>
      <c r="AT794" s="567"/>
      <c r="AU794" s="567"/>
      <c r="AV794" s="567"/>
      <c r="AW794" s="567"/>
    </row>
    <row r="795" spans="30:49" ht="12.75">
      <c r="AD795" s="580"/>
      <c r="AE795" s="580"/>
      <c r="AF795" s="580"/>
      <c r="AG795" s="580"/>
      <c r="AH795" s="580"/>
      <c r="AI795" s="578"/>
      <c r="AJ795" s="567"/>
      <c r="AK795" s="567"/>
      <c r="AL795" s="567"/>
      <c r="AM795" s="567"/>
      <c r="AN795" s="567"/>
      <c r="AO795" s="567"/>
      <c r="AP795" s="567"/>
      <c r="AQ795" s="567"/>
      <c r="AR795" s="567"/>
      <c r="AS795" s="567"/>
      <c r="AT795" s="567"/>
      <c r="AU795" s="567"/>
      <c r="AV795" s="567"/>
      <c r="AW795" s="567"/>
    </row>
    <row r="796" spans="30:49" ht="12.75">
      <c r="AD796" s="580"/>
      <c r="AE796" s="580"/>
      <c r="AF796" s="580"/>
      <c r="AG796" s="580"/>
      <c r="AH796" s="580"/>
      <c r="AI796" s="578"/>
      <c r="AJ796" s="567"/>
      <c r="AK796" s="567"/>
      <c r="AL796" s="567"/>
      <c r="AM796" s="567"/>
      <c r="AN796" s="567"/>
      <c r="AO796" s="567"/>
      <c r="AP796" s="567"/>
      <c r="AQ796" s="567"/>
      <c r="AR796" s="567"/>
      <c r="AS796" s="567"/>
      <c r="AT796" s="567"/>
      <c r="AU796" s="567"/>
      <c r="AV796" s="567"/>
      <c r="AW796" s="567"/>
    </row>
    <row r="797" spans="30:49" ht="12.75">
      <c r="AD797" s="580"/>
      <c r="AE797" s="580"/>
      <c r="AF797" s="580"/>
      <c r="AG797" s="580"/>
      <c r="AH797" s="580"/>
      <c r="AI797" s="578"/>
      <c r="AJ797" s="567"/>
      <c r="AK797" s="567"/>
      <c r="AL797" s="567"/>
      <c r="AM797" s="567"/>
      <c r="AN797" s="567"/>
      <c r="AO797" s="567"/>
      <c r="AP797" s="567"/>
      <c r="AQ797" s="567"/>
      <c r="AR797" s="567"/>
      <c r="AS797" s="567"/>
      <c r="AT797" s="567"/>
      <c r="AU797" s="567"/>
      <c r="AV797" s="567"/>
      <c r="AW797" s="567"/>
    </row>
    <row r="798" spans="30:49" ht="12.75">
      <c r="AD798" s="580"/>
      <c r="AE798" s="580"/>
      <c r="AF798" s="580"/>
      <c r="AG798" s="580"/>
      <c r="AH798" s="580"/>
      <c r="AI798" s="578"/>
      <c r="AJ798" s="567"/>
      <c r="AK798" s="567"/>
      <c r="AL798" s="567"/>
      <c r="AM798" s="567"/>
      <c r="AN798" s="567"/>
      <c r="AO798" s="567"/>
      <c r="AP798" s="567"/>
      <c r="AQ798" s="567"/>
      <c r="AR798" s="567"/>
      <c r="AS798" s="567"/>
      <c r="AT798" s="567"/>
      <c r="AU798" s="567"/>
      <c r="AV798" s="567"/>
      <c r="AW798" s="567"/>
    </row>
    <row r="799" spans="30:49" ht="12.75">
      <c r="AD799" s="580"/>
      <c r="AE799" s="580"/>
      <c r="AF799" s="580"/>
      <c r="AG799" s="580"/>
      <c r="AH799" s="580"/>
      <c r="AI799" s="578"/>
      <c r="AJ799" s="567"/>
      <c r="AK799" s="567"/>
      <c r="AL799" s="567"/>
      <c r="AM799" s="567"/>
      <c r="AN799" s="567"/>
      <c r="AO799" s="567"/>
      <c r="AP799" s="567"/>
      <c r="AQ799" s="567"/>
      <c r="AR799" s="567"/>
      <c r="AS799" s="567"/>
      <c r="AT799" s="567"/>
      <c r="AU799" s="567"/>
      <c r="AV799" s="567"/>
      <c r="AW799" s="567"/>
    </row>
    <row r="800" spans="30:49" ht="12.75">
      <c r="AD800" s="580"/>
      <c r="AE800" s="580"/>
      <c r="AF800" s="580"/>
      <c r="AG800" s="580"/>
      <c r="AH800" s="580"/>
      <c r="AI800" s="578"/>
      <c r="AJ800" s="567"/>
      <c r="AK800" s="567"/>
      <c r="AL800" s="567"/>
      <c r="AM800" s="567"/>
      <c r="AN800" s="567"/>
      <c r="AO800" s="567"/>
      <c r="AP800" s="567"/>
      <c r="AQ800" s="567"/>
      <c r="AR800" s="567"/>
      <c r="AS800" s="567"/>
      <c r="AT800" s="567"/>
      <c r="AU800" s="567"/>
      <c r="AV800" s="567"/>
      <c r="AW800" s="567"/>
    </row>
    <row r="801" spans="30:49" ht="12.75">
      <c r="AD801" s="580"/>
      <c r="AE801" s="580"/>
      <c r="AF801" s="580"/>
      <c r="AG801" s="580"/>
      <c r="AH801" s="580"/>
      <c r="AI801" s="578"/>
      <c r="AJ801" s="567"/>
      <c r="AK801" s="567"/>
      <c r="AL801" s="567"/>
      <c r="AM801" s="567"/>
      <c r="AN801" s="567"/>
      <c r="AO801" s="567"/>
      <c r="AP801" s="567"/>
      <c r="AQ801" s="567"/>
      <c r="AR801" s="567"/>
      <c r="AS801" s="567"/>
      <c r="AT801" s="567"/>
      <c r="AU801" s="567"/>
      <c r="AV801" s="567"/>
      <c r="AW801" s="567"/>
    </row>
    <row r="802" spans="30:49" ht="12.75">
      <c r="AD802" s="580"/>
      <c r="AE802" s="580"/>
      <c r="AF802" s="580"/>
      <c r="AG802" s="580"/>
      <c r="AH802" s="580"/>
      <c r="AI802" s="578"/>
      <c r="AJ802" s="567"/>
      <c r="AK802" s="567"/>
      <c r="AL802" s="567"/>
      <c r="AM802" s="567"/>
      <c r="AN802" s="567"/>
      <c r="AO802" s="567"/>
      <c r="AP802" s="567"/>
      <c r="AQ802" s="567"/>
      <c r="AR802" s="567"/>
      <c r="AS802" s="567"/>
      <c r="AT802" s="567"/>
      <c r="AU802" s="567"/>
      <c r="AV802" s="567"/>
      <c r="AW802" s="567"/>
    </row>
    <row r="803" spans="30:49" ht="12.75">
      <c r="AD803" s="580"/>
      <c r="AE803" s="580"/>
      <c r="AF803" s="580"/>
      <c r="AG803" s="580"/>
      <c r="AH803" s="580"/>
      <c r="AI803" s="578"/>
      <c r="AJ803" s="567"/>
      <c r="AK803" s="567"/>
      <c r="AL803" s="567"/>
      <c r="AM803" s="567"/>
      <c r="AN803" s="567"/>
      <c r="AO803" s="567"/>
      <c r="AP803" s="567"/>
      <c r="AQ803" s="567"/>
      <c r="AR803" s="567"/>
      <c r="AS803" s="567"/>
      <c r="AT803" s="567"/>
      <c r="AU803" s="567"/>
      <c r="AV803" s="567"/>
      <c r="AW803" s="567"/>
    </row>
    <row r="804" spans="30:49" ht="12.75">
      <c r="AD804" s="580"/>
      <c r="AE804" s="580"/>
      <c r="AF804" s="580"/>
      <c r="AG804" s="580"/>
      <c r="AH804" s="580"/>
      <c r="AI804" s="578"/>
      <c r="AJ804" s="567"/>
      <c r="AK804" s="567"/>
      <c r="AL804" s="567"/>
      <c r="AM804" s="567"/>
      <c r="AN804" s="567"/>
      <c r="AO804" s="567"/>
      <c r="AP804" s="567"/>
      <c r="AQ804" s="567"/>
      <c r="AR804" s="567"/>
      <c r="AS804" s="567"/>
      <c r="AT804" s="567"/>
      <c r="AU804" s="567"/>
      <c r="AV804" s="567"/>
      <c r="AW804" s="567"/>
    </row>
    <row r="805" spans="30:49" ht="12.75">
      <c r="AD805" s="580"/>
      <c r="AE805" s="580"/>
      <c r="AF805" s="580"/>
      <c r="AG805" s="580"/>
      <c r="AH805" s="580"/>
      <c r="AI805" s="578"/>
      <c r="AJ805" s="567"/>
      <c r="AK805" s="567"/>
      <c r="AL805" s="567"/>
      <c r="AM805" s="567"/>
      <c r="AN805" s="567"/>
      <c r="AO805" s="567"/>
      <c r="AP805" s="567"/>
      <c r="AQ805" s="567"/>
      <c r="AR805" s="567"/>
      <c r="AS805" s="567"/>
      <c r="AT805" s="567"/>
      <c r="AU805" s="567"/>
      <c r="AV805" s="567"/>
      <c r="AW805" s="567"/>
    </row>
    <row r="806" spans="30:49" ht="12.75">
      <c r="AD806" s="580"/>
      <c r="AE806" s="580"/>
      <c r="AF806" s="580"/>
      <c r="AG806" s="580"/>
      <c r="AH806" s="580"/>
      <c r="AI806" s="578"/>
      <c r="AJ806" s="567"/>
      <c r="AK806" s="567"/>
      <c r="AL806" s="567"/>
      <c r="AM806" s="567"/>
      <c r="AN806" s="567"/>
      <c r="AO806" s="567"/>
      <c r="AP806" s="567"/>
      <c r="AQ806" s="567"/>
      <c r="AR806" s="567"/>
      <c r="AS806" s="567"/>
      <c r="AT806" s="567"/>
      <c r="AU806" s="567"/>
      <c r="AV806" s="567"/>
      <c r="AW806" s="567"/>
    </row>
    <row r="807" spans="30:49" ht="12.75">
      <c r="AD807" s="580"/>
      <c r="AE807" s="580"/>
      <c r="AF807" s="580"/>
      <c r="AG807" s="580"/>
      <c r="AH807" s="580"/>
      <c r="AI807" s="578"/>
      <c r="AJ807" s="567"/>
      <c r="AK807" s="567"/>
      <c r="AL807" s="567"/>
      <c r="AM807" s="567"/>
      <c r="AN807" s="567"/>
      <c r="AO807" s="567"/>
      <c r="AP807" s="567"/>
      <c r="AQ807" s="567"/>
      <c r="AR807" s="567"/>
      <c r="AS807" s="567"/>
      <c r="AT807" s="567"/>
      <c r="AU807" s="567"/>
      <c r="AV807" s="567"/>
      <c r="AW807" s="567"/>
    </row>
    <row r="808" spans="30:49" ht="12.75">
      <c r="AD808" s="580"/>
      <c r="AE808" s="580"/>
      <c r="AF808" s="580"/>
      <c r="AG808" s="580"/>
      <c r="AH808" s="580"/>
      <c r="AI808" s="578"/>
      <c r="AJ808" s="567"/>
      <c r="AK808" s="567"/>
      <c r="AL808" s="567"/>
      <c r="AM808" s="567"/>
      <c r="AN808" s="567"/>
      <c r="AO808" s="567"/>
      <c r="AP808" s="567"/>
      <c r="AQ808" s="567"/>
      <c r="AR808" s="567"/>
      <c r="AS808" s="567"/>
      <c r="AT808" s="567"/>
      <c r="AU808" s="567"/>
      <c r="AV808" s="567"/>
      <c r="AW808" s="567"/>
    </row>
    <row r="809" spans="30:49" ht="12.75">
      <c r="AD809" s="580"/>
      <c r="AE809" s="580"/>
      <c r="AF809" s="580"/>
      <c r="AG809" s="580"/>
      <c r="AH809" s="580"/>
      <c r="AI809" s="578"/>
      <c r="AJ809" s="567"/>
      <c r="AK809" s="567"/>
      <c r="AL809" s="567"/>
      <c r="AM809" s="567"/>
      <c r="AN809" s="567"/>
      <c r="AO809" s="567"/>
      <c r="AP809" s="567"/>
      <c r="AQ809" s="567"/>
      <c r="AR809" s="567"/>
      <c r="AS809" s="567"/>
      <c r="AT809" s="567"/>
      <c r="AU809" s="567"/>
      <c r="AV809" s="567"/>
      <c r="AW809" s="567"/>
    </row>
    <row r="810" spans="30:49" ht="12.75">
      <c r="AD810" s="580"/>
      <c r="AE810" s="580"/>
      <c r="AF810" s="580"/>
      <c r="AG810" s="580"/>
      <c r="AH810" s="580"/>
      <c r="AI810" s="578"/>
      <c r="AJ810" s="567"/>
      <c r="AK810" s="567"/>
      <c r="AL810" s="567"/>
      <c r="AM810" s="567"/>
      <c r="AN810" s="567"/>
      <c r="AO810" s="567"/>
      <c r="AP810" s="567"/>
      <c r="AQ810" s="567"/>
      <c r="AR810" s="567"/>
      <c r="AS810" s="567"/>
      <c r="AT810" s="567"/>
      <c r="AU810" s="567"/>
      <c r="AV810" s="567"/>
      <c r="AW810" s="567"/>
    </row>
    <row r="811" spans="30:49" ht="12.75">
      <c r="AD811" s="580"/>
      <c r="AE811" s="580"/>
      <c r="AF811" s="580"/>
      <c r="AG811" s="580"/>
      <c r="AH811" s="580"/>
      <c r="AI811" s="578"/>
      <c r="AJ811" s="567"/>
      <c r="AK811" s="567"/>
      <c r="AL811" s="567"/>
      <c r="AM811" s="567"/>
      <c r="AN811" s="567"/>
      <c r="AO811" s="567"/>
      <c r="AP811" s="567"/>
      <c r="AQ811" s="567"/>
      <c r="AR811" s="567"/>
      <c r="AS811" s="567"/>
      <c r="AT811" s="567"/>
      <c r="AU811" s="567"/>
      <c r="AV811" s="567"/>
      <c r="AW811" s="567"/>
    </row>
    <row r="812" spans="30:49" ht="12.75">
      <c r="AD812" s="580"/>
      <c r="AE812" s="580"/>
      <c r="AF812" s="580"/>
      <c r="AG812" s="580"/>
      <c r="AH812" s="580"/>
      <c r="AI812" s="578"/>
      <c r="AJ812" s="567"/>
      <c r="AK812" s="567"/>
      <c r="AL812" s="567"/>
      <c r="AM812" s="567"/>
      <c r="AN812" s="567"/>
      <c r="AO812" s="567"/>
      <c r="AP812" s="567"/>
      <c r="AQ812" s="567"/>
      <c r="AR812" s="567"/>
      <c r="AS812" s="567"/>
      <c r="AT812" s="567"/>
      <c r="AU812" s="567"/>
      <c r="AV812" s="567"/>
      <c r="AW812" s="567"/>
    </row>
    <row r="813" spans="30:49" ht="12.75">
      <c r="AD813" s="580"/>
      <c r="AE813" s="580"/>
      <c r="AF813" s="580"/>
      <c r="AG813" s="580"/>
      <c r="AH813" s="580"/>
      <c r="AI813" s="578"/>
      <c r="AJ813" s="567"/>
      <c r="AK813" s="567"/>
      <c r="AL813" s="567"/>
      <c r="AM813" s="567"/>
      <c r="AN813" s="567"/>
      <c r="AO813" s="567"/>
      <c r="AP813" s="567"/>
      <c r="AQ813" s="567"/>
      <c r="AR813" s="567"/>
      <c r="AS813" s="567"/>
      <c r="AT813" s="567"/>
      <c r="AU813" s="567"/>
      <c r="AV813" s="567"/>
      <c r="AW813" s="567"/>
    </row>
    <row r="814" spans="30:49" ht="12.75">
      <c r="AD814" s="580"/>
      <c r="AE814" s="580"/>
      <c r="AF814" s="580"/>
      <c r="AG814" s="580"/>
      <c r="AH814" s="580"/>
      <c r="AI814" s="578"/>
      <c r="AJ814" s="567"/>
      <c r="AK814" s="567"/>
      <c r="AL814" s="567"/>
      <c r="AM814" s="567"/>
      <c r="AN814" s="567"/>
      <c r="AO814" s="567"/>
      <c r="AP814" s="567"/>
      <c r="AQ814" s="567"/>
      <c r="AR814" s="567"/>
      <c r="AS814" s="567"/>
      <c r="AT814" s="567"/>
      <c r="AU814" s="567"/>
      <c r="AV814" s="567"/>
      <c r="AW814" s="567"/>
    </row>
    <row r="815" spans="30:49" ht="12.75">
      <c r="AD815" s="580"/>
      <c r="AE815" s="580"/>
      <c r="AF815" s="580"/>
      <c r="AG815" s="580"/>
      <c r="AH815" s="580"/>
      <c r="AI815" s="578"/>
      <c r="AJ815" s="567"/>
      <c r="AK815" s="567"/>
      <c r="AL815" s="567"/>
      <c r="AM815" s="567"/>
      <c r="AN815" s="567"/>
      <c r="AO815" s="567"/>
      <c r="AP815" s="567"/>
      <c r="AQ815" s="567"/>
      <c r="AR815" s="567"/>
      <c r="AS815" s="567"/>
      <c r="AT815" s="567"/>
      <c r="AU815" s="567"/>
      <c r="AV815" s="567"/>
      <c r="AW815" s="567"/>
    </row>
    <row r="816" spans="30:49" ht="12.75">
      <c r="AD816" s="580"/>
      <c r="AE816" s="580"/>
      <c r="AF816" s="580"/>
      <c r="AG816" s="580"/>
      <c r="AH816" s="580"/>
      <c r="AI816" s="578"/>
      <c r="AJ816" s="567"/>
      <c r="AK816" s="567"/>
      <c r="AL816" s="567"/>
      <c r="AM816" s="567"/>
      <c r="AN816" s="567"/>
      <c r="AO816" s="567"/>
      <c r="AP816" s="567"/>
      <c r="AQ816" s="567"/>
      <c r="AR816" s="567"/>
      <c r="AS816" s="567"/>
      <c r="AT816" s="567"/>
      <c r="AU816" s="567"/>
      <c r="AV816" s="567"/>
      <c r="AW816" s="567"/>
    </row>
    <row r="817" spans="30:49" ht="12.75">
      <c r="AD817" s="580"/>
      <c r="AE817" s="580"/>
      <c r="AF817" s="580"/>
      <c r="AG817" s="580"/>
      <c r="AH817" s="580"/>
      <c r="AI817" s="578"/>
      <c r="AJ817" s="567"/>
      <c r="AK817" s="567"/>
      <c r="AL817" s="567"/>
      <c r="AM817" s="567"/>
      <c r="AN817" s="567"/>
      <c r="AO817" s="567"/>
      <c r="AP817" s="567"/>
      <c r="AQ817" s="567"/>
      <c r="AR817" s="567"/>
      <c r="AS817" s="567"/>
      <c r="AT817" s="567"/>
      <c r="AU817" s="567"/>
      <c r="AV817" s="567"/>
      <c r="AW817" s="567"/>
    </row>
    <row r="818" spans="30:49" ht="12.75">
      <c r="AD818" s="580"/>
      <c r="AE818" s="580"/>
      <c r="AF818" s="580"/>
      <c r="AG818" s="580"/>
      <c r="AH818" s="580"/>
      <c r="AI818" s="578"/>
      <c r="AJ818" s="567"/>
      <c r="AK818" s="567"/>
      <c r="AL818" s="567"/>
      <c r="AM818" s="567"/>
      <c r="AN818" s="567"/>
      <c r="AO818" s="567"/>
      <c r="AP818" s="567"/>
      <c r="AQ818" s="567"/>
      <c r="AR818" s="567"/>
      <c r="AS818" s="567"/>
      <c r="AT818" s="567"/>
      <c r="AU818" s="567"/>
      <c r="AV818" s="567"/>
      <c r="AW818" s="567"/>
    </row>
    <row r="819" spans="30:49" ht="12.75">
      <c r="AD819" s="580"/>
      <c r="AE819" s="580"/>
      <c r="AF819" s="580"/>
      <c r="AG819" s="580"/>
      <c r="AH819" s="580"/>
      <c r="AI819" s="578"/>
      <c r="AJ819" s="567"/>
      <c r="AK819" s="567"/>
      <c r="AL819" s="567"/>
      <c r="AM819" s="567"/>
      <c r="AN819" s="567"/>
      <c r="AO819" s="567"/>
      <c r="AP819" s="567"/>
      <c r="AQ819" s="567"/>
      <c r="AR819" s="567"/>
      <c r="AS819" s="567"/>
      <c r="AT819" s="567"/>
      <c r="AU819" s="567"/>
      <c r="AV819" s="567"/>
      <c r="AW819" s="567"/>
    </row>
    <row r="820" spans="30:49" ht="12.75">
      <c r="AD820" s="580"/>
      <c r="AE820" s="580"/>
      <c r="AF820" s="580"/>
      <c r="AG820" s="580"/>
      <c r="AH820" s="580"/>
      <c r="AI820" s="578"/>
      <c r="AJ820" s="567"/>
      <c r="AK820" s="567"/>
      <c r="AL820" s="567"/>
      <c r="AM820" s="567"/>
      <c r="AN820" s="567"/>
      <c r="AO820" s="567"/>
      <c r="AP820" s="567"/>
      <c r="AQ820" s="567"/>
      <c r="AR820" s="567"/>
      <c r="AS820" s="567"/>
      <c r="AT820" s="567"/>
      <c r="AU820" s="567"/>
      <c r="AV820" s="567"/>
      <c r="AW820" s="567"/>
    </row>
    <row r="821" spans="30:49" ht="12.75">
      <c r="AD821" s="580"/>
      <c r="AE821" s="580"/>
      <c r="AF821" s="580"/>
      <c r="AG821" s="580"/>
      <c r="AH821" s="580"/>
      <c r="AI821" s="578"/>
      <c r="AJ821" s="567"/>
      <c r="AK821" s="567"/>
      <c r="AL821" s="567"/>
      <c r="AM821" s="567"/>
      <c r="AN821" s="567"/>
      <c r="AO821" s="567"/>
      <c r="AP821" s="567"/>
      <c r="AQ821" s="567"/>
      <c r="AR821" s="567"/>
      <c r="AS821" s="567"/>
      <c r="AT821" s="567"/>
      <c r="AU821" s="567"/>
      <c r="AV821" s="567"/>
      <c r="AW821" s="567"/>
    </row>
    <row r="822" spans="30:49" ht="12.75">
      <c r="AD822" s="580"/>
      <c r="AE822" s="580"/>
      <c r="AF822" s="580"/>
      <c r="AG822" s="580"/>
      <c r="AH822" s="580"/>
      <c r="AI822" s="578"/>
      <c r="AJ822" s="567"/>
      <c r="AK822" s="567"/>
      <c r="AL822" s="567"/>
      <c r="AM822" s="567"/>
      <c r="AN822" s="567"/>
      <c r="AO822" s="567"/>
      <c r="AP822" s="567"/>
      <c r="AQ822" s="567"/>
      <c r="AR822" s="567"/>
      <c r="AS822" s="567"/>
      <c r="AT822" s="567"/>
      <c r="AU822" s="567"/>
      <c r="AV822" s="567"/>
      <c r="AW822" s="567"/>
    </row>
    <row r="823" spans="30:49" ht="12.75">
      <c r="AD823" s="580"/>
      <c r="AE823" s="580"/>
      <c r="AF823" s="580"/>
      <c r="AG823" s="580"/>
      <c r="AH823" s="580"/>
      <c r="AI823" s="578"/>
      <c r="AJ823" s="567"/>
      <c r="AK823" s="567"/>
      <c r="AL823" s="567"/>
      <c r="AM823" s="567"/>
      <c r="AN823" s="567"/>
      <c r="AO823" s="567"/>
      <c r="AP823" s="567"/>
      <c r="AQ823" s="567"/>
      <c r="AR823" s="567"/>
      <c r="AS823" s="567"/>
      <c r="AT823" s="567"/>
      <c r="AU823" s="567"/>
      <c r="AV823" s="567"/>
      <c r="AW823" s="567"/>
    </row>
    <row r="824" spans="30:49" ht="12.75">
      <c r="AD824" s="580"/>
      <c r="AE824" s="580"/>
      <c r="AF824" s="580"/>
      <c r="AG824" s="580"/>
      <c r="AH824" s="580"/>
      <c r="AI824" s="578"/>
      <c r="AJ824" s="567"/>
      <c r="AK824" s="567"/>
      <c r="AL824" s="567"/>
      <c r="AM824" s="567"/>
      <c r="AN824" s="567"/>
      <c r="AO824" s="567"/>
      <c r="AP824" s="567"/>
      <c r="AQ824" s="567"/>
      <c r="AR824" s="567"/>
      <c r="AS824" s="567"/>
      <c r="AT824" s="567"/>
      <c r="AU824" s="567"/>
      <c r="AV824" s="567"/>
      <c r="AW824" s="567"/>
    </row>
    <row r="825" spans="30:49" ht="12.75">
      <c r="AD825" s="580"/>
      <c r="AE825" s="580"/>
      <c r="AF825" s="580"/>
      <c r="AG825" s="580"/>
      <c r="AH825" s="580"/>
      <c r="AI825" s="578"/>
      <c r="AJ825" s="567"/>
      <c r="AK825" s="567"/>
      <c r="AL825" s="567"/>
      <c r="AM825" s="567"/>
      <c r="AN825" s="567"/>
      <c r="AO825" s="567"/>
      <c r="AP825" s="567"/>
      <c r="AQ825" s="567"/>
      <c r="AR825" s="567"/>
      <c r="AS825" s="567"/>
      <c r="AT825" s="567"/>
      <c r="AU825" s="567"/>
      <c r="AV825" s="567"/>
      <c r="AW825" s="567"/>
    </row>
    <row r="826" spans="30:49" ht="12.75">
      <c r="AD826" s="580"/>
      <c r="AE826" s="580"/>
      <c r="AF826" s="580"/>
      <c r="AG826" s="580"/>
      <c r="AH826" s="580"/>
      <c r="AI826" s="578"/>
      <c r="AJ826" s="567"/>
      <c r="AK826" s="567"/>
      <c r="AL826" s="567"/>
      <c r="AM826" s="567"/>
      <c r="AN826" s="567"/>
      <c r="AO826" s="567"/>
      <c r="AP826" s="567"/>
      <c r="AQ826" s="567"/>
      <c r="AR826" s="567"/>
      <c r="AS826" s="567"/>
      <c r="AT826" s="567"/>
      <c r="AU826" s="567"/>
      <c r="AV826" s="567"/>
      <c r="AW826" s="567"/>
    </row>
    <row r="827" spans="30:49" ht="12.75">
      <c r="AD827" s="580"/>
      <c r="AE827" s="580"/>
      <c r="AF827" s="580"/>
      <c r="AG827" s="580"/>
      <c r="AH827" s="580"/>
      <c r="AI827" s="578"/>
      <c r="AJ827" s="567"/>
      <c r="AK827" s="567"/>
      <c r="AL827" s="567"/>
      <c r="AM827" s="567"/>
      <c r="AN827" s="567"/>
      <c r="AO827" s="567"/>
      <c r="AP827" s="567"/>
      <c r="AQ827" s="567"/>
      <c r="AR827" s="567"/>
      <c r="AS827" s="567"/>
      <c r="AT827" s="567"/>
      <c r="AU827" s="567"/>
      <c r="AV827" s="567"/>
      <c r="AW827" s="567"/>
    </row>
    <row r="828" spans="30:49" ht="12.75">
      <c r="AD828" s="580"/>
      <c r="AE828" s="580"/>
      <c r="AF828" s="580"/>
      <c r="AG828" s="580"/>
      <c r="AH828" s="580"/>
      <c r="AI828" s="578"/>
      <c r="AJ828" s="567"/>
      <c r="AK828" s="567"/>
      <c r="AL828" s="567"/>
      <c r="AM828" s="567"/>
      <c r="AN828" s="567"/>
      <c r="AO828" s="567"/>
      <c r="AP828" s="567"/>
      <c r="AQ828" s="567"/>
      <c r="AR828" s="567"/>
      <c r="AS828" s="567"/>
      <c r="AT828" s="567"/>
      <c r="AU828" s="567"/>
      <c r="AV828" s="567"/>
      <c r="AW828" s="567"/>
    </row>
    <row r="829" spans="30:49" ht="12.75">
      <c r="AD829" s="580"/>
      <c r="AE829" s="580"/>
      <c r="AF829" s="580"/>
      <c r="AG829" s="580"/>
      <c r="AH829" s="580"/>
      <c r="AI829" s="578"/>
      <c r="AJ829" s="567"/>
      <c r="AK829" s="567"/>
      <c r="AL829" s="567"/>
      <c r="AM829" s="567"/>
      <c r="AN829" s="567"/>
      <c r="AO829" s="567"/>
      <c r="AP829" s="567"/>
      <c r="AQ829" s="567"/>
      <c r="AR829" s="567"/>
      <c r="AS829" s="567"/>
      <c r="AT829" s="567"/>
      <c r="AU829" s="567"/>
      <c r="AV829" s="567"/>
      <c r="AW829" s="567"/>
    </row>
    <row r="830" spans="30:49" ht="12.75">
      <c r="AD830" s="580"/>
      <c r="AE830" s="580"/>
      <c r="AF830" s="580"/>
      <c r="AG830" s="580"/>
      <c r="AH830" s="580"/>
      <c r="AI830" s="578"/>
      <c r="AJ830" s="567"/>
      <c r="AK830" s="567"/>
      <c r="AL830" s="567"/>
      <c r="AM830" s="567"/>
      <c r="AN830" s="567"/>
      <c r="AO830" s="567"/>
      <c r="AP830" s="567"/>
      <c r="AQ830" s="567"/>
      <c r="AR830" s="567"/>
      <c r="AS830" s="567"/>
      <c r="AT830" s="567"/>
      <c r="AU830" s="567"/>
      <c r="AV830" s="567"/>
      <c r="AW830" s="567"/>
    </row>
    <row r="831" spans="30:49" ht="12.75">
      <c r="AD831" s="580"/>
      <c r="AE831" s="580"/>
      <c r="AF831" s="580"/>
      <c r="AG831" s="580"/>
      <c r="AH831" s="580"/>
      <c r="AI831" s="578"/>
      <c r="AJ831" s="567"/>
      <c r="AK831" s="567"/>
      <c r="AL831" s="567"/>
      <c r="AM831" s="567"/>
      <c r="AN831" s="567"/>
      <c r="AO831" s="567"/>
      <c r="AP831" s="567"/>
      <c r="AQ831" s="567"/>
      <c r="AR831" s="567"/>
      <c r="AS831" s="567"/>
      <c r="AT831" s="567"/>
      <c r="AU831" s="567"/>
      <c r="AV831" s="567"/>
      <c r="AW831" s="567"/>
    </row>
    <row r="832" spans="30:49" ht="12.75">
      <c r="AD832" s="580"/>
      <c r="AE832" s="580"/>
      <c r="AF832" s="580"/>
      <c r="AG832" s="580"/>
      <c r="AH832" s="580"/>
      <c r="AI832" s="578"/>
      <c r="AJ832" s="567"/>
      <c r="AK832" s="567"/>
      <c r="AL832" s="567"/>
      <c r="AM832" s="567"/>
      <c r="AN832" s="567"/>
      <c r="AO832" s="567"/>
      <c r="AP832" s="567"/>
      <c r="AQ832" s="567"/>
      <c r="AR832" s="567"/>
      <c r="AS832" s="567"/>
      <c r="AT832" s="567"/>
      <c r="AU832" s="567"/>
      <c r="AV832" s="567"/>
      <c r="AW832" s="567"/>
    </row>
    <row r="833" spans="30:49" ht="12.75">
      <c r="AD833" s="580"/>
      <c r="AE833" s="580"/>
      <c r="AF833" s="580"/>
      <c r="AG833" s="580"/>
      <c r="AH833" s="580"/>
      <c r="AI833" s="578"/>
      <c r="AJ833" s="567"/>
      <c r="AK833" s="567"/>
      <c r="AL833" s="567"/>
      <c r="AM833" s="567"/>
      <c r="AN833" s="567"/>
      <c r="AO833" s="567"/>
      <c r="AP833" s="567"/>
      <c r="AQ833" s="567"/>
      <c r="AR833" s="567"/>
      <c r="AS833" s="567"/>
      <c r="AT833" s="567"/>
      <c r="AU833" s="567"/>
      <c r="AV833" s="567"/>
      <c r="AW833" s="567"/>
    </row>
    <row r="834" spans="30:49" ht="12.75">
      <c r="AD834" s="580"/>
      <c r="AE834" s="580"/>
      <c r="AF834" s="580"/>
      <c r="AG834" s="580"/>
      <c r="AH834" s="580"/>
      <c r="AI834" s="578"/>
      <c r="AJ834" s="567"/>
      <c r="AK834" s="567"/>
      <c r="AL834" s="567"/>
      <c r="AM834" s="567"/>
      <c r="AN834" s="567"/>
      <c r="AO834" s="567"/>
      <c r="AP834" s="567"/>
      <c r="AQ834" s="567"/>
      <c r="AR834" s="567"/>
      <c r="AS834" s="567"/>
      <c r="AT834" s="567"/>
      <c r="AU834" s="567"/>
      <c r="AV834" s="567"/>
      <c r="AW834" s="567"/>
    </row>
    <row r="835" spans="30:49" ht="12.75">
      <c r="AD835" s="580"/>
      <c r="AE835" s="580"/>
      <c r="AF835" s="580"/>
      <c r="AG835" s="580"/>
      <c r="AH835" s="580"/>
      <c r="AI835" s="578"/>
      <c r="AJ835" s="567"/>
      <c r="AK835" s="567"/>
      <c r="AL835" s="567"/>
      <c r="AM835" s="567"/>
      <c r="AN835" s="567"/>
      <c r="AO835" s="567"/>
      <c r="AP835" s="567"/>
      <c r="AQ835" s="567"/>
      <c r="AR835" s="567"/>
      <c r="AS835" s="567"/>
      <c r="AT835" s="567"/>
      <c r="AU835" s="567"/>
      <c r="AV835" s="567"/>
      <c r="AW835" s="567"/>
    </row>
    <row r="836" spans="30:49" ht="12.75">
      <c r="AD836" s="580"/>
      <c r="AE836" s="580"/>
      <c r="AF836" s="580"/>
      <c r="AG836" s="580"/>
      <c r="AH836" s="580"/>
      <c r="AI836" s="578"/>
      <c r="AJ836" s="567"/>
      <c r="AK836" s="567"/>
      <c r="AL836" s="567"/>
      <c r="AM836" s="567"/>
      <c r="AN836" s="567"/>
      <c r="AO836" s="567"/>
      <c r="AP836" s="567"/>
      <c r="AQ836" s="567"/>
      <c r="AR836" s="567"/>
      <c r="AS836" s="567"/>
      <c r="AT836" s="567"/>
      <c r="AU836" s="567"/>
      <c r="AV836" s="567"/>
      <c r="AW836" s="567"/>
    </row>
    <row r="837" spans="30:49" ht="12.75">
      <c r="AD837" s="580"/>
      <c r="AE837" s="580"/>
      <c r="AF837" s="580"/>
      <c r="AG837" s="580"/>
      <c r="AH837" s="580"/>
      <c r="AI837" s="578"/>
      <c r="AJ837" s="567"/>
      <c r="AK837" s="567"/>
      <c r="AL837" s="567"/>
      <c r="AM837" s="567"/>
      <c r="AN837" s="567"/>
      <c r="AO837" s="567"/>
      <c r="AP837" s="567"/>
      <c r="AQ837" s="567"/>
      <c r="AR837" s="567"/>
      <c r="AS837" s="567"/>
      <c r="AT837" s="567"/>
      <c r="AU837" s="567"/>
      <c r="AV837" s="567"/>
      <c r="AW837" s="567"/>
    </row>
    <row r="838" spans="30:49" ht="12.75">
      <c r="AD838" s="580"/>
      <c r="AE838" s="580"/>
      <c r="AF838" s="580"/>
      <c r="AG838" s="580"/>
      <c r="AH838" s="580"/>
      <c r="AI838" s="578"/>
      <c r="AJ838" s="567"/>
      <c r="AK838" s="567"/>
      <c r="AL838" s="567"/>
      <c r="AM838" s="567"/>
      <c r="AN838" s="567"/>
      <c r="AO838" s="567"/>
      <c r="AP838" s="567"/>
      <c r="AQ838" s="567"/>
      <c r="AR838" s="567"/>
      <c r="AS838" s="567"/>
      <c r="AT838" s="567"/>
      <c r="AU838" s="567"/>
      <c r="AV838" s="567"/>
      <c r="AW838" s="567"/>
    </row>
    <row r="839" spans="30:49" ht="12.75">
      <c r="AD839" s="580"/>
      <c r="AE839" s="580"/>
      <c r="AF839" s="580"/>
      <c r="AG839" s="580"/>
      <c r="AH839" s="580"/>
      <c r="AI839" s="578"/>
      <c r="AJ839" s="567"/>
      <c r="AK839" s="567"/>
      <c r="AL839" s="567"/>
      <c r="AM839" s="567"/>
      <c r="AN839" s="567"/>
      <c r="AO839" s="567"/>
      <c r="AP839" s="567"/>
      <c r="AQ839" s="567"/>
      <c r="AR839" s="567"/>
      <c r="AS839" s="567"/>
      <c r="AT839" s="567"/>
      <c r="AU839" s="567"/>
      <c r="AV839" s="567"/>
      <c r="AW839" s="567"/>
    </row>
    <row r="840" spans="30:49" ht="12.75">
      <c r="AD840" s="580"/>
      <c r="AE840" s="580"/>
      <c r="AF840" s="580"/>
      <c r="AG840" s="580"/>
      <c r="AH840" s="580"/>
      <c r="AI840" s="578"/>
      <c r="AJ840" s="567"/>
      <c r="AK840" s="567"/>
      <c r="AL840" s="567"/>
      <c r="AM840" s="567"/>
      <c r="AN840" s="567"/>
      <c r="AO840" s="567"/>
      <c r="AP840" s="567"/>
      <c r="AQ840" s="567"/>
      <c r="AR840" s="567"/>
      <c r="AS840" s="567"/>
      <c r="AT840" s="567"/>
      <c r="AU840" s="567"/>
      <c r="AV840" s="567"/>
      <c r="AW840" s="567"/>
    </row>
    <row r="841" spans="30:49" ht="12.75">
      <c r="AD841" s="580"/>
      <c r="AE841" s="580"/>
      <c r="AF841" s="580"/>
      <c r="AG841" s="580"/>
      <c r="AH841" s="580"/>
      <c r="AI841" s="578"/>
      <c r="AJ841" s="567"/>
      <c r="AK841" s="567"/>
      <c r="AL841" s="567"/>
      <c r="AM841" s="567"/>
      <c r="AN841" s="567"/>
      <c r="AO841" s="567"/>
      <c r="AP841" s="567"/>
      <c r="AQ841" s="567"/>
      <c r="AR841" s="567"/>
      <c r="AS841" s="567"/>
      <c r="AT841" s="567"/>
      <c r="AU841" s="567"/>
      <c r="AV841" s="567"/>
      <c r="AW841" s="567"/>
    </row>
    <row r="842" spans="30:49" ht="12.75">
      <c r="AD842" s="580"/>
      <c r="AE842" s="580"/>
      <c r="AF842" s="580"/>
      <c r="AG842" s="580"/>
      <c r="AH842" s="580"/>
      <c r="AI842" s="578"/>
      <c r="AJ842" s="567"/>
      <c r="AK842" s="567"/>
      <c r="AL842" s="567"/>
      <c r="AM842" s="567"/>
      <c r="AN842" s="567"/>
      <c r="AO842" s="567"/>
      <c r="AP842" s="567"/>
      <c r="AQ842" s="567"/>
      <c r="AR842" s="567"/>
      <c r="AS842" s="567"/>
      <c r="AT842" s="567"/>
      <c r="AU842" s="567"/>
      <c r="AV842" s="567"/>
      <c r="AW842" s="567"/>
    </row>
    <row r="843" spans="30:49" ht="12.75">
      <c r="AD843" s="580"/>
      <c r="AE843" s="580"/>
      <c r="AF843" s="580"/>
      <c r="AG843" s="580"/>
      <c r="AH843" s="580"/>
      <c r="AI843" s="578"/>
      <c r="AJ843" s="567"/>
      <c r="AK843" s="567"/>
      <c r="AL843" s="567"/>
      <c r="AM843" s="567"/>
      <c r="AN843" s="567"/>
      <c r="AO843" s="567"/>
      <c r="AP843" s="567"/>
      <c r="AQ843" s="567"/>
      <c r="AR843" s="567"/>
      <c r="AS843" s="567"/>
      <c r="AT843" s="567"/>
      <c r="AU843" s="567"/>
      <c r="AV843" s="567"/>
      <c r="AW843" s="567"/>
    </row>
    <row r="844" spans="30:49" ht="12.75">
      <c r="AD844" s="580"/>
      <c r="AE844" s="580"/>
      <c r="AF844" s="580"/>
      <c r="AG844" s="580"/>
      <c r="AH844" s="580"/>
      <c r="AI844" s="578"/>
      <c r="AJ844" s="567"/>
      <c r="AK844" s="567"/>
      <c r="AL844" s="567"/>
      <c r="AM844" s="567"/>
      <c r="AN844" s="567"/>
      <c r="AO844" s="567"/>
      <c r="AP844" s="567"/>
      <c r="AQ844" s="567"/>
      <c r="AR844" s="567"/>
      <c r="AS844" s="567"/>
      <c r="AT844" s="567"/>
      <c r="AU844" s="567"/>
      <c r="AV844" s="567"/>
      <c r="AW844" s="567"/>
    </row>
    <row r="845" spans="30:49" ht="12.75">
      <c r="AD845" s="580"/>
      <c r="AE845" s="580"/>
      <c r="AF845" s="580"/>
      <c r="AG845" s="580"/>
      <c r="AH845" s="580"/>
      <c r="AI845" s="578"/>
      <c r="AJ845" s="567"/>
      <c r="AK845" s="567"/>
      <c r="AL845" s="567"/>
      <c r="AM845" s="567"/>
      <c r="AN845" s="567"/>
      <c r="AO845" s="567"/>
      <c r="AP845" s="567"/>
      <c r="AQ845" s="567"/>
      <c r="AR845" s="567"/>
      <c r="AS845" s="567"/>
      <c r="AT845" s="567"/>
      <c r="AU845" s="567"/>
      <c r="AV845" s="567"/>
      <c r="AW845" s="567"/>
    </row>
    <row r="846" spans="30:49" ht="12.75">
      <c r="AD846" s="580"/>
      <c r="AE846" s="580"/>
      <c r="AF846" s="580"/>
      <c r="AG846" s="580"/>
      <c r="AH846" s="580"/>
      <c r="AI846" s="578"/>
      <c r="AJ846" s="567"/>
      <c r="AK846" s="567"/>
      <c r="AL846" s="567"/>
      <c r="AM846" s="567"/>
      <c r="AN846" s="567"/>
      <c r="AO846" s="567"/>
      <c r="AP846" s="567"/>
      <c r="AQ846" s="567"/>
      <c r="AR846" s="567"/>
      <c r="AS846" s="567"/>
      <c r="AT846" s="567"/>
      <c r="AU846" s="567"/>
      <c r="AV846" s="567"/>
      <c r="AW846" s="567"/>
    </row>
    <row r="847" spans="30:49" ht="12.75">
      <c r="AD847" s="580"/>
      <c r="AE847" s="580"/>
      <c r="AF847" s="580"/>
      <c r="AG847" s="580"/>
      <c r="AH847" s="580"/>
      <c r="AI847" s="578"/>
      <c r="AJ847" s="567"/>
      <c r="AK847" s="567"/>
      <c r="AL847" s="567"/>
      <c r="AM847" s="567"/>
      <c r="AN847" s="567"/>
      <c r="AO847" s="567"/>
      <c r="AP847" s="567"/>
      <c r="AQ847" s="567"/>
      <c r="AR847" s="567"/>
      <c r="AS847" s="567"/>
      <c r="AT847" s="567"/>
      <c r="AU847" s="567"/>
      <c r="AV847" s="567"/>
      <c r="AW847" s="567"/>
    </row>
    <row r="848" spans="30:49" ht="12.75">
      <c r="AD848" s="580"/>
      <c r="AE848" s="580"/>
      <c r="AF848" s="580"/>
      <c r="AG848" s="580"/>
      <c r="AH848" s="580"/>
      <c r="AI848" s="578"/>
      <c r="AJ848" s="567"/>
      <c r="AK848" s="567"/>
      <c r="AL848" s="567"/>
      <c r="AM848" s="567"/>
      <c r="AN848" s="567"/>
      <c r="AO848" s="567"/>
      <c r="AP848" s="567"/>
      <c r="AQ848" s="567"/>
      <c r="AR848" s="567"/>
      <c r="AS848" s="567"/>
      <c r="AT848" s="567"/>
      <c r="AU848" s="567"/>
      <c r="AV848" s="567"/>
      <c r="AW848" s="567"/>
    </row>
    <row r="849" spans="30:49" ht="12.75">
      <c r="AD849" s="580"/>
      <c r="AE849" s="580"/>
      <c r="AF849" s="580"/>
      <c r="AG849" s="580"/>
      <c r="AH849" s="580"/>
      <c r="AI849" s="578"/>
      <c r="AJ849" s="567"/>
      <c r="AK849" s="567"/>
      <c r="AL849" s="567"/>
      <c r="AM849" s="567"/>
      <c r="AN849" s="567"/>
      <c r="AO849" s="567"/>
      <c r="AP849" s="567"/>
      <c r="AQ849" s="567"/>
      <c r="AR849" s="567"/>
      <c r="AS849" s="567"/>
      <c r="AT849" s="567"/>
      <c r="AU849" s="567"/>
      <c r="AV849" s="567"/>
      <c r="AW849" s="567"/>
    </row>
    <row r="850" spans="30:49" ht="12.75">
      <c r="AD850" s="580"/>
      <c r="AE850" s="580"/>
      <c r="AF850" s="580"/>
      <c r="AG850" s="580"/>
      <c r="AH850" s="580"/>
      <c r="AI850" s="578"/>
      <c r="AJ850" s="567"/>
      <c r="AK850" s="567"/>
      <c r="AL850" s="567"/>
      <c r="AM850" s="567"/>
      <c r="AN850" s="567"/>
      <c r="AO850" s="567"/>
      <c r="AP850" s="567"/>
      <c r="AQ850" s="567"/>
      <c r="AR850" s="567"/>
      <c r="AS850" s="567"/>
      <c r="AT850" s="567"/>
      <c r="AU850" s="567"/>
      <c r="AV850" s="567"/>
      <c r="AW850" s="567"/>
    </row>
    <row r="851" spans="30:49" ht="12.75">
      <c r="AD851" s="580"/>
      <c r="AE851" s="580"/>
      <c r="AF851" s="580"/>
      <c r="AG851" s="580"/>
      <c r="AH851" s="580"/>
      <c r="AI851" s="578"/>
      <c r="AJ851" s="567"/>
      <c r="AK851" s="567"/>
      <c r="AL851" s="567"/>
      <c r="AM851" s="567"/>
      <c r="AN851" s="567"/>
      <c r="AO851" s="567"/>
      <c r="AP851" s="567"/>
      <c r="AQ851" s="567"/>
      <c r="AR851" s="567"/>
      <c r="AS851" s="567"/>
      <c r="AT851" s="567"/>
      <c r="AU851" s="567"/>
      <c r="AV851" s="567"/>
      <c r="AW851" s="567"/>
    </row>
    <row r="852" spans="30:49" ht="12.75">
      <c r="AD852" s="580"/>
      <c r="AE852" s="580"/>
      <c r="AF852" s="580"/>
      <c r="AG852" s="580"/>
      <c r="AH852" s="580"/>
      <c r="AI852" s="578"/>
      <c r="AJ852" s="567"/>
      <c r="AK852" s="567"/>
      <c r="AL852" s="567"/>
      <c r="AM852" s="567"/>
      <c r="AN852" s="567"/>
      <c r="AO852" s="567"/>
      <c r="AP852" s="567"/>
      <c r="AQ852" s="567"/>
      <c r="AR852" s="567"/>
      <c r="AS852" s="567"/>
      <c r="AT852" s="567"/>
      <c r="AU852" s="567"/>
      <c r="AV852" s="567"/>
      <c r="AW852" s="567"/>
    </row>
    <row r="853" spans="30:49" ht="12.75">
      <c r="AD853" s="580"/>
      <c r="AE853" s="580"/>
      <c r="AF853" s="580"/>
      <c r="AG853" s="580"/>
      <c r="AH853" s="580"/>
      <c r="AI853" s="578"/>
      <c r="AJ853" s="567"/>
      <c r="AK853" s="567"/>
      <c r="AL853" s="567"/>
      <c r="AM853" s="567"/>
      <c r="AN853" s="567"/>
      <c r="AO853" s="567"/>
      <c r="AP853" s="567"/>
      <c r="AQ853" s="567"/>
      <c r="AR853" s="567"/>
      <c r="AS853" s="567"/>
      <c r="AT853" s="567"/>
      <c r="AU853" s="567"/>
      <c r="AV853" s="567"/>
      <c r="AW853" s="567"/>
    </row>
    <row r="854" spans="30:49" ht="12.75">
      <c r="AD854" s="580"/>
      <c r="AE854" s="580"/>
      <c r="AF854" s="580"/>
      <c r="AG854" s="580"/>
      <c r="AH854" s="580"/>
      <c r="AI854" s="578"/>
      <c r="AJ854" s="567"/>
      <c r="AK854" s="567"/>
      <c r="AL854" s="567"/>
      <c r="AM854" s="567"/>
      <c r="AN854" s="567"/>
      <c r="AO854" s="567"/>
      <c r="AP854" s="567"/>
      <c r="AQ854" s="567"/>
      <c r="AR854" s="567"/>
      <c r="AS854" s="567"/>
      <c r="AT854" s="567"/>
      <c r="AU854" s="567"/>
      <c r="AV854" s="567"/>
      <c r="AW854" s="567"/>
    </row>
    <row r="855" spans="30:49" ht="12.75">
      <c r="AD855" s="580"/>
      <c r="AE855" s="580"/>
      <c r="AF855" s="580"/>
      <c r="AG855" s="580"/>
      <c r="AH855" s="580"/>
      <c r="AI855" s="578"/>
      <c r="AJ855" s="567"/>
      <c r="AK855" s="567"/>
      <c r="AL855" s="567"/>
      <c r="AM855" s="567"/>
      <c r="AN855" s="567"/>
      <c r="AO855" s="567"/>
      <c r="AP855" s="567"/>
      <c r="AQ855" s="567"/>
      <c r="AR855" s="567"/>
      <c r="AS855" s="567"/>
      <c r="AT855" s="567"/>
      <c r="AU855" s="567"/>
      <c r="AV855" s="567"/>
      <c r="AW855" s="567"/>
    </row>
    <row r="856" spans="30:49" ht="12.75">
      <c r="AD856" s="580"/>
      <c r="AE856" s="580"/>
      <c r="AF856" s="580"/>
      <c r="AG856" s="580"/>
      <c r="AH856" s="580"/>
      <c r="AI856" s="578"/>
      <c r="AJ856" s="567"/>
      <c r="AK856" s="567"/>
      <c r="AL856" s="567"/>
      <c r="AM856" s="567"/>
      <c r="AN856" s="567"/>
      <c r="AO856" s="567"/>
      <c r="AP856" s="567"/>
      <c r="AQ856" s="567"/>
      <c r="AR856" s="567"/>
      <c r="AS856" s="567"/>
      <c r="AT856" s="567"/>
      <c r="AU856" s="567"/>
      <c r="AV856" s="567"/>
      <c r="AW856" s="567"/>
    </row>
    <row r="857" spans="30:49" ht="12.75">
      <c r="AD857" s="580"/>
      <c r="AE857" s="580"/>
      <c r="AF857" s="580"/>
      <c r="AG857" s="580"/>
      <c r="AH857" s="580"/>
      <c r="AI857" s="578"/>
      <c r="AJ857" s="567"/>
      <c r="AK857" s="567"/>
      <c r="AL857" s="567"/>
      <c r="AM857" s="567"/>
      <c r="AN857" s="567"/>
      <c r="AO857" s="567"/>
      <c r="AP857" s="567"/>
      <c r="AQ857" s="567"/>
      <c r="AR857" s="567"/>
      <c r="AS857" s="567"/>
      <c r="AT857" s="567"/>
      <c r="AU857" s="567"/>
      <c r="AV857" s="567"/>
      <c r="AW857" s="567"/>
    </row>
    <row r="858" spans="30:34" ht="12.75">
      <c r="AD858" s="581"/>
      <c r="AE858" s="581"/>
      <c r="AF858" s="581"/>
      <c r="AG858" s="581"/>
      <c r="AH858" s="581"/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 horizontalCentered="1"/>
  <pageMargins left="0" right="0" top="1.5748031496062993" bottom="0" header="0.5118110236220472" footer="0.5118110236220472"/>
  <pageSetup fitToWidth="2" fitToHeight="1" horizontalDpi="600" verticalDpi="600" orientation="landscape" paperSize="9" scale="62" r:id="rId1"/>
  <headerFooter alignWithMargins="0">
    <oddHeader>&amp;C&amp;"Arial CE,Tučné"&amp;14Zúčtování fin. vztahů se SR - finanční vypořádání kapitálových 
dotací veřejným vysokým školám za rok 2010&amp;R
&amp;"Arial CE,Tučné"&amp;14Tabulka č. 8a
&amp;11(údaje v Kč)</oddHeader>
    <oddFooter>&amp;CStránka &amp;P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valasekp</dc:creator>
  <cp:keywords/>
  <dc:description/>
  <cp:lastModifiedBy>valasekp</cp:lastModifiedBy>
  <cp:lastPrinted>2011-10-27T06:09:25Z</cp:lastPrinted>
  <dcterms:created xsi:type="dcterms:W3CDTF">2011-10-05T12:34:52Z</dcterms:created>
  <dcterms:modified xsi:type="dcterms:W3CDTF">2011-10-27T09:36:00Z</dcterms:modified>
  <cp:category/>
  <cp:version/>
  <cp:contentType/>
  <cp:contentStatus/>
</cp:coreProperties>
</file>