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3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</sheets>
  <externalReferences>
    <externalReference r:id="rId8"/>
  </externalReferences>
  <definedNames>
    <definedName name="_xlnm.Print_Titles" localSheetId="0">'T1'!$A:$A</definedName>
    <definedName name="_xlnm.Print_Titles" localSheetId="1">'T2'!$6:$8</definedName>
    <definedName name="_xlnm.Print_Titles" localSheetId="4">'T5'!$3:$5</definedName>
    <definedName name="_xlnm.Print_Area" localSheetId="2">'T3'!#REF!</definedName>
    <definedName name="_xlnm.Print_Area" localSheetId="3">'T4'!#REF!</definedName>
    <definedName name="_xlnm.Print_Area" localSheetId="4">'T5'!$B$1:$AS$132</definedName>
  </definedNames>
  <calcPr fullCalcOnLoad="1"/>
</workbook>
</file>

<file path=xl/sharedStrings.xml><?xml version="1.0" encoding="utf-8"?>
<sst xmlns="http://schemas.openxmlformats.org/spreadsheetml/2006/main" count="506" uniqueCount="284">
  <si>
    <t>(údaje v tis. Kč mimo počtu zaměstnanců)</t>
  </si>
  <si>
    <t>vlivy</t>
  </si>
  <si>
    <t>S O U H R N N É    U K A Z A T E L E</t>
  </si>
  <si>
    <t xml:space="preserve">  Výdaje celkem</t>
  </si>
  <si>
    <t>SPECIFICKÉ UKAZATELE -  VÝDAJE CELKEM</t>
  </si>
  <si>
    <t>PRŮŘEZOVÉ UKAZATELE</t>
  </si>
  <si>
    <t xml:space="preserve">    Limit mzdových nákladů PO - RGŠ ÚSC</t>
  </si>
  <si>
    <t xml:space="preserve">        v tom: prostředky na platy PO- RGŠ ÚSC</t>
  </si>
  <si>
    <t xml:space="preserve">                   ostatní osobní náklady PO - RGŠ ÚSC</t>
  </si>
  <si>
    <t xml:space="preserve">    Zákonné odvody pojistného PO - RGŠ ÚSC</t>
  </si>
  <si>
    <t xml:space="preserve">    Příděl FKSP PO - RGŠ ÚSC</t>
  </si>
  <si>
    <t xml:space="preserve">    Počet zaměstnanců PO - RGŠ ÚSC</t>
  </si>
  <si>
    <t>CELKEM</t>
  </si>
  <si>
    <t xml:space="preserve">pro </t>
  </si>
  <si>
    <t>návrh</t>
  </si>
  <si>
    <t>výhled</t>
  </si>
  <si>
    <t xml:space="preserve">    Limit mzdových nákladů PO (vč. RGŠ ÚSC)</t>
  </si>
  <si>
    <t xml:space="preserve">        v tom: prostředky na platy (vč. RGŠ ÚSC)</t>
  </si>
  <si>
    <t xml:space="preserve">                   ostatní osobní náklady (vč. RGŠ ÚSC)</t>
  </si>
  <si>
    <t xml:space="preserve">    Zákonné odvody pojistného PO (vč. RGŠ ÚSC)</t>
  </si>
  <si>
    <t xml:space="preserve">    Příděl FKSP PO (vč. RGŠ ÚSC)</t>
  </si>
  <si>
    <t xml:space="preserve">    Ostatní běžné výdaje PO (vč. RGŠ ÚSC)</t>
  </si>
  <si>
    <t xml:space="preserve">    Počet zaměstnanců PO (vč. RGŠ ÚSC)</t>
  </si>
  <si>
    <t xml:space="preserve">    Ostatní běžné výdaje PO - RGŠ ÚSC</t>
  </si>
  <si>
    <t>Kapitola 333 - MŠMT</t>
  </si>
  <si>
    <t xml:space="preserve">Původní </t>
  </si>
  <si>
    <t xml:space="preserve">    Ostatní běžné výdaje mimo ost.běžné výdaje OSS a PO</t>
  </si>
  <si>
    <t>Schválený</t>
  </si>
  <si>
    <t>rozpočet</t>
  </si>
  <si>
    <t>posílení platů pedagogů</t>
  </si>
  <si>
    <t>snížení ostatních běžných výdajů</t>
  </si>
  <si>
    <t>vnitřní přesun do PŘO</t>
  </si>
  <si>
    <t>úpravy do výše směrných čísel</t>
  </si>
  <si>
    <t>přesun platů a OBV dle vlády</t>
  </si>
  <si>
    <t>vnitřní přesuny</t>
  </si>
  <si>
    <t>Schv. rozpočet</t>
  </si>
  <si>
    <t>Vlivy</t>
  </si>
  <si>
    <t>k 1.1.2011</t>
  </si>
  <si>
    <t>1.</t>
  </si>
  <si>
    <t>2.</t>
  </si>
  <si>
    <t>3.</t>
  </si>
  <si>
    <t>4.</t>
  </si>
  <si>
    <t>5.</t>
  </si>
  <si>
    <t>6.</t>
  </si>
  <si>
    <t xml:space="preserve">roku </t>
  </si>
  <si>
    <t>výhledu 2012</t>
  </si>
  <si>
    <t>oproti r. 2011</t>
  </si>
  <si>
    <t>Výdaje na krytí mzdových nákladů pedagogických pracovníků RgŠ vč.příslušenství</t>
  </si>
  <si>
    <t>Rozpočet regionálního školství na rok 2012 - ÚSC, soukromé a církevní školy, bez přímo řízených organizací</t>
  </si>
  <si>
    <t xml:space="preserve">  Výdaje regionálního školství</t>
  </si>
  <si>
    <t>Porovnání výkonů krajských a obecních škol v jednotlivých věkových kategoriích v letech 2001/02 – 2011/12</t>
  </si>
  <si>
    <t>Výkony</t>
  </si>
  <si>
    <t>Výkony bez *NS</t>
  </si>
  <si>
    <t>Výkony vč.*NS 1.ročníky</t>
  </si>
  <si>
    <t>Výkony vč.*NS 1.-2.ročníky</t>
  </si>
  <si>
    <t>bez NS -Změna 11/12 oproti 10/11</t>
  </si>
  <si>
    <t>vč. NS 1.-2.ročníky - Změna 11/12 oproti 10/11</t>
  </si>
  <si>
    <t>vč.NS 1.ročníky - Změna 10/11  oproti 09/08</t>
  </si>
  <si>
    <t>Změna 11/12 vč.NS 1.-2.ročníky oproti 01/02</t>
  </si>
  <si>
    <t>Kraj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</si>
  <si>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</si>
  <si>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</si>
  <si>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</si>
  <si>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</si>
  <si>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</si>
  <si>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</si>
  <si>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</si>
  <si>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</si>
  <si>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</si>
  <si>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</si>
  <si>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</si>
  <si>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absol.</t>
  </si>
  <si>
    <t>relat.</t>
  </si>
  <si>
    <t>3 - 5 let</t>
  </si>
  <si>
    <t>6 - 14 let</t>
  </si>
  <si>
    <t>15 - 18 let</t>
  </si>
  <si>
    <t>19 - 21 let</t>
  </si>
  <si>
    <t>3 - 18 let v KZÚV</t>
  </si>
  <si>
    <t xml:space="preserve">Hl.m.Praha </t>
  </si>
  <si>
    <t xml:space="preserve">Středoč. 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</si>
  <si>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</si>
  <si>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</si>
  <si>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</si>
  <si>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</si>
  <si>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</t>
  </si>
  <si>
    <t>Královéhr.</t>
  </si>
  <si>
    <t xml:space="preserve">Pardubický </t>
  </si>
  <si>
    <t>Vysočina:</t>
  </si>
  <si>
    <t>Jihomor.</t>
  </si>
  <si>
    <t xml:space="preserve">Olomoucký </t>
  </si>
  <si>
    <t>Zlínský kraj</t>
  </si>
  <si>
    <t>Moravskosl.</t>
  </si>
  <si>
    <t>RgŠ celkem</t>
  </si>
  <si>
    <t xml:space="preserve">*Jedná se o nadstavbové studium </t>
  </si>
  <si>
    <t>Normativní rozpis výdajů RgŠ ÚSC pomocí republikových normativů pro rok 2012</t>
  </si>
  <si>
    <t>Republikové normativy 2012</t>
  </si>
  <si>
    <t>Normativní rozpis rozpočtu 2012</t>
  </si>
  <si>
    <t>2011/12</t>
  </si>
  <si>
    <t>NIV</t>
  </si>
  <si>
    <t>MP + odvody</t>
  </si>
  <si>
    <t>ONIV</t>
  </si>
  <si>
    <t>Zam.</t>
  </si>
  <si>
    <t>vč. nástaveb</t>
  </si>
  <si>
    <t>celkem</t>
  </si>
  <si>
    <t xml:space="preserve"> 1.-2.ročníky</t>
  </si>
  <si>
    <t>Kč/žáka</t>
  </si>
  <si>
    <t>Z./1000ž</t>
  </si>
  <si>
    <t>tis. Kč</t>
  </si>
  <si>
    <t>Zlínský kraj :</t>
  </si>
  <si>
    <t>RgŠ celkem:</t>
  </si>
  <si>
    <t>Normativní rozpis rozpočtu RgŠ územně samosprávných celků na rok 2012</t>
  </si>
  <si>
    <t>v tis. Kč</t>
  </si>
  <si>
    <t>Závazné ukazatele</t>
  </si>
  <si>
    <t>Orientační ukazatele</t>
  </si>
  <si>
    <t xml:space="preserve">Záv. uk. </t>
  </si>
  <si>
    <t xml:space="preserve">MP </t>
  </si>
  <si>
    <t>z toho</t>
  </si>
  <si>
    <t xml:space="preserve">Odvody </t>
  </si>
  <si>
    <t>Odvody</t>
  </si>
  <si>
    <t>Počet</t>
  </si>
  <si>
    <t xml:space="preserve">platy pedag. </t>
  </si>
  <si>
    <t xml:space="preserve">platy neped. </t>
  </si>
  <si>
    <t xml:space="preserve">OON ped. </t>
  </si>
  <si>
    <t>OON nep.</t>
  </si>
  <si>
    <t>pojistné</t>
  </si>
  <si>
    <t>FKSP</t>
  </si>
  <si>
    <t xml:space="preserve">zam. </t>
  </si>
  <si>
    <t xml:space="preserve">Středočeský </t>
  </si>
  <si>
    <t>Královéhradecký</t>
  </si>
  <si>
    <t>Vysočina</t>
  </si>
  <si>
    <t>Jihomoravský</t>
  </si>
  <si>
    <t xml:space="preserve">Zlínský kraj </t>
  </si>
  <si>
    <t>Moravskoslezský</t>
  </si>
  <si>
    <t>č.j. 12 428/2005-46</t>
  </si>
  <si>
    <t>Škola, zařízení</t>
  </si>
  <si>
    <t>ROK 2011</t>
  </si>
  <si>
    <t>ROK 2012</t>
  </si>
  <si>
    <t>normativní SR 2011</t>
  </si>
  <si>
    <t>konečný UR 2011</t>
  </si>
  <si>
    <t>normativní SR 2012</t>
  </si>
  <si>
    <t>po % krácení</t>
  </si>
  <si>
    <t>Č.</t>
  </si>
  <si>
    <t>NIV celkem v tis. Kč</t>
  </si>
  <si>
    <t>NIV celkem</t>
  </si>
  <si>
    <t>krácení o 2,657%</t>
  </si>
  <si>
    <t>Hl.m.Praha</t>
  </si>
  <si>
    <t>Katolický domov studujících- DM, Praha 1</t>
  </si>
  <si>
    <t>VOŠ publicistiky, Praha 1</t>
  </si>
  <si>
    <t>MŠ sv. Voršily, Praha 1</t>
  </si>
  <si>
    <t>ZŠ sv. Voršily, Praha 1</t>
  </si>
  <si>
    <t>Dívčí katolická střední škola, Praha 1</t>
  </si>
  <si>
    <t>Veselá škola - ZŠ a ZUŠ, Praha 1</t>
  </si>
  <si>
    <t>Křesťanský domov u sv. Ludmily, Praha 2</t>
  </si>
  <si>
    <t>Lauderova MŠ, ZŠ a gymnázium, Praha 2</t>
  </si>
  <si>
    <t>Církevní SZŠ Jana Pavla II, Praha 2</t>
  </si>
  <si>
    <t>SOŠ sociální sv. Zdislavy, Praha 2</t>
  </si>
  <si>
    <t>VZŠ maltézských rytířů, Praha 2</t>
  </si>
  <si>
    <t>Arcibiskupské gymnázium, Praha 2</t>
  </si>
  <si>
    <t>JABOK - VOŠ sociálně ped.a teol., Praha 2</t>
  </si>
  <si>
    <t>MŠ a ZŠ speciální Diakonie ČCE, Praha 4</t>
  </si>
  <si>
    <t>CMŠ Studánka, Praha 4</t>
  </si>
  <si>
    <t>EA-VOŠ a SOŠ, Praha 4</t>
  </si>
  <si>
    <t>Církevní MŠ Srdíčko, Praha 5</t>
  </si>
  <si>
    <t>MŠ a ZŠ speciální Diakonie ČCE, Praha 5</t>
  </si>
  <si>
    <t>Církevní ZUŠ Harmonie,Praha 6</t>
  </si>
  <si>
    <t>VOŠ HITS Praha 6</t>
  </si>
  <si>
    <t>Katolická MŠ sv. Klimenta, Praha 7</t>
  </si>
  <si>
    <t>Bratrská ZŠ, Praha 7</t>
  </si>
  <si>
    <t>Církevní MŠ Laura, Praha 8</t>
  </si>
  <si>
    <t>Dvouletá katolická SŠ, Praha 8</t>
  </si>
  <si>
    <t>CZŠ logoped.Don Bosko a MŠ log., Praha 8</t>
  </si>
  <si>
    <t>Křesťanská PPP, Praha 8</t>
  </si>
  <si>
    <t>Evang.sem. - VOŠ teolog.a sociální, Praha 9</t>
  </si>
  <si>
    <t>Křesťanské gymnázium, Praha 10</t>
  </si>
  <si>
    <t>ZŠ speciální Diakonie ČCE, Praha 10</t>
  </si>
  <si>
    <t>STČ</t>
  </si>
  <si>
    <t>Církevní ZŠ a MŠ Archa, Benešov</t>
  </si>
  <si>
    <t>Katolická MŠ, Beroun</t>
  </si>
  <si>
    <t>Svatojánská kolej-VOŠ ped.,Sv.Jan p.Skalou</t>
  </si>
  <si>
    <t>Církevní MŠ Radost, Kladno</t>
  </si>
  <si>
    <t>ZŠ Maltézských rytířů, Kladno</t>
  </si>
  <si>
    <t>VOŠ misijní a teolog., Kolín</t>
  </si>
  <si>
    <t>Dívčí katolická SŠ a MŠ, Kolín</t>
  </si>
  <si>
    <t>ZŠ spec.a prakt.škola Diakonie ČCE, Čáslav</t>
  </si>
  <si>
    <t>Církevní gymnázium sv.Voršily, Kutná Hora</t>
  </si>
  <si>
    <t>Teolog.seminář CASD Radvanice, Sázava</t>
  </si>
  <si>
    <t>Jihočeský</t>
  </si>
  <si>
    <t>Salesiánské stř. mládeže-DDM, Č.Budějovice</t>
  </si>
  <si>
    <t>Biskup.gymn. a Církevní ZŠ, Č.Budějovice</t>
  </si>
  <si>
    <t>Církevní MŠ,  Č.Budějovice</t>
  </si>
  <si>
    <t>Církevní MŠ "U sv.Josefa", Č.Budějovice</t>
  </si>
  <si>
    <r>
      <t xml:space="preserve">DM Petrinum, Písek - </t>
    </r>
    <r>
      <rPr>
        <sz val="9"/>
        <color indexed="10"/>
        <rFont val="Arial CE"/>
        <family val="0"/>
      </rPr>
      <t>neaktivní</t>
    </r>
  </si>
  <si>
    <t>Církevní MŠ, Tábor</t>
  </si>
  <si>
    <t>Církevní ZŠ Orbis Pictus, s.r.o. Tábor</t>
  </si>
  <si>
    <t>Spec.školy Diakonie ČCE Rolnička,Soběslav</t>
  </si>
  <si>
    <t>Plzeňský</t>
  </si>
  <si>
    <t>Církevní gymnázium, Plzeň</t>
  </si>
  <si>
    <t>Salesiánské středisko mládeže-DDM, Plzeň</t>
  </si>
  <si>
    <t>ZŠ speciální Diakonie ČCE, Merklín</t>
  </si>
  <si>
    <t>Církevní SOŠ Splálené Poříčí</t>
  </si>
  <si>
    <t>Ústecký</t>
  </si>
  <si>
    <t>Biskupské gymnázium Varnsdorf</t>
  </si>
  <si>
    <r>
      <t xml:space="preserve">Biskup.gymn. Krupka - </t>
    </r>
    <r>
      <rPr>
        <sz val="9"/>
        <color indexed="10"/>
        <rFont val="Arial CE"/>
        <family val="0"/>
      </rPr>
      <t>sloučeno se ZŠ</t>
    </r>
  </si>
  <si>
    <t>Biskup.gymn. a ZŠ Bohosudov</t>
  </si>
  <si>
    <t>Sales.stř.Štěpána Trochty - DDM, Teplice</t>
  </si>
  <si>
    <t>Liberecký</t>
  </si>
  <si>
    <t>Katolická ZŠ, Jablonec n.Nisou</t>
  </si>
  <si>
    <t>Křesťanská ZŠ a MŠ, Liberec</t>
  </si>
  <si>
    <t>Církev.domov mládeže a ŠJ, H.Králové</t>
  </si>
  <si>
    <t>ZŠ SION H.Králové</t>
  </si>
  <si>
    <t>MŠ SION H.Králové</t>
  </si>
  <si>
    <t>Biskup.gymn.a ZŠ a MŠ H.Králové</t>
  </si>
  <si>
    <t>SOŠ sociální - EA Náchod</t>
  </si>
  <si>
    <t>Církevní ZŠ Borohrádek</t>
  </si>
  <si>
    <t>ZŠ speciální Diakonie ČCE, Vrchlabí</t>
  </si>
  <si>
    <t>Pardubický</t>
  </si>
  <si>
    <t>Gymn.Suverén.řádu maltéz. rytířů, Skuteč</t>
  </si>
  <si>
    <t>SOŠ sociální u Matky Boží, Jihlava</t>
  </si>
  <si>
    <t>Křesťanská ZŠ Jihlava</t>
  </si>
  <si>
    <t>Církevní MŠ a SVČ Pacov</t>
  </si>
  <si>
    <t>Katolické gymnázium, Třebíč</t>
  </si>
  <si>
    <t>Biskupské gymnázium, Žďár nad Sázavou</t>
  </si>
  <si>
    <t>Stř. šk. gastronomická A.Kolpinga, Žďár n/S</t>
  </si>
  <si>
    <t>Biskupské gymnázium, Letovice</t>
  </si>
  <si>
    <t>Sales.stř.ml. - DDM, Brno-Žabovřesky</t>
  </si>
  <si>
    <t>Biskupské gymnázium, Brno</t>
  </si>
  <si>
    <t>Církevní DM Sv.Rodiny a ŠJ,s.r.o. Brno</t>
  </si>
  <si>
    <t>Cyrilomet.gymnázium a SOŠ pedag., Brno</t>
  </si>
  <si>
    <t>Cyrilomet.církevní  ZŠ, Brno</t>
  </si>
  <si>
    <t>SZŠ Evangelické akademie Brno,Šimáčkova</t>
  </si>
  <si>
    <t>EA, VOŠ sociálně právní, Brno</t>
  </si>
  <si>
    <t>Církev.DM Petrinum, Veveří</t>
  </si>
  <si>
    <t>Církev.SZŠ s.r.o, Brno, Grohova</t>
  </si>
  <si>
    <t>Olomoucký</t>
  </si>
  <si>
    <t>ZŠ sv. Voršily Olomouc</t>
  </si>
  <si>
    <t>VOŠ sociál.a teolog.Dorkas,Olomouc</t>
  </si>
  <si>
    <t>CARITAS - VOŠ sociální, Olomouc</t>
  </si>
  <si>
    <t>Cyrilomet.gymnázium a MŠ, Prostějov</t>
  </si>
  <si>
    <t>Teologický konvikt - DM a ŠJ, Olomouc</t>
  </si>
  <si>
    <t>Církevní DD Emanuel,Stará Ves</t>
  </si>
  <si>
    <t>Církev ZŠ a MŠ, Krnov</t>
  </si>
  <si>
    <t>ZUŠ duchovní hudby, Frýdek Místek</t>
  </si>
  <si>
    <t>Dětský domov Řepiště</t>
  </si>
  <si>
    <t>Církev.MŠ, ZŠ a SŠ, Český Těšín</t>
  </si>
  <si>
    <t>Církevní stř.ml. Jana Boska Havířov</t>
  </si>
  <si>
    <t>ZŠ svaté Zdislavy, Kopřivnice</t>
  </si>
  <si>
    <t>SPgŠ a SZŠ sv.Anežky České, Odry</t>
  </si>
  <si>
    <t>Církev. ZŠ sv.Ludmily, Hradec nad Moravicí</t>
  </si>
  <si>
    <t>Církevní MŠ Ludgeřovice</t>
  </si>
  <si>
    <t>Církevní konzervatoř, Opava</t>
  </si>
  <si>
    <t xml:space="preserve">Círk.ZŠ a MŠ Přemysla Pittra, Ostrava </t>
  </si>
  <si>
    <t>ZŠ speciální Diakonie ČCE, Ostrava</t>
  </si>
  <si>
    <t>Biskupské gymnázium Ostrava</t>
  </si>
  <si>
    <t>Sales.stř.volného času Don Bosco, Ostrava</t>
  </si>
  <si>
    <t>Církevní ZŠ a MŠ Třinec</t>
  </si>
  <si>
    <t>Zlínský</t>
  </si>
  <si>
    <t>Arcibiskupské gymnázium, Kroměříž</t>
  </si>
  <si>
    <t>Konzervatoř Evangelické Akademie,Olomouc</t>
  </si>
  <si>
    <t>Církevní ZŠ Kroměříž</t>
  </si>
  <si>
    <t>Církevní SOŠ Bojkovice</t>
  </si>
  <si>
    <t>Stojanovo gymnázium Velehrad</t>
  </si>
  <si>
    <t xml:space="preserve"> </t>
  </si>
  <si>
    <t>Základní škola Salvátor Valašské Meziříčí</t>
  </si>
  <si>
    <t>Církevní ZŠ Zlín</t>
  </si>
  <si>
    <t>Dětský domov HUSITA, o.p.s. Příbram</t>
  </si>
  <si>
    <t>Katolická ZŠ Uherský Brod</t>
  </si>
  <si>
    <t>Sales.stř.ml.- DDM, Brno-Líšeň</t>
  </si>
  <si>
    <t>CíGY Německého řádu s.r.o.Olomouc</t>
  </si>
  <si>
    <t>BRÁNA, ZŠ a MŠ, Nová Paka</t>
  </si>
  <si>
    <t>Křesť. ZŠ Nativity, Děčín</t>
  </si>
  <si>
    <t>Křesťanská ZŠ a MŠ Elijáš, Praha 2</t>
  </si>
  <si>
    <t>Církevní ZŠ Veselí nad Moravou</t>
  </si>
  <si>
    <t>MŠ sv.Josefa Kojetín</t>
  </si>
  <si>
    <t>Církevní MŠ Přerov</t>
  </si>
  <si>
    <t>Církevní MŠ Svatojánek v Litovli</t>
  </si>
  <si>
    <t>CMŠ Ovečka Olomouc</t>
  </si>
  <si>
    <t xml:space="preserve">MŠ Karolínka Slavkov u Brna </t>
  </si>
  <si>
    <t>ZŠ NOE Pardubice</t>
  </si>
  <si>
    <t>MŠ Plzeň</t>
  </si>
  <si>
    <t>ZŠ sv.Augistina Praha 4</t>
  </si>
  <si>
    <t>DDM Nová generace Hradec Králové</t>
  </si>
  <si>
    <t>ČR celkem</t>
  </si>
  <si>
    <t>HITS Praha</t>
  </si>
  <si>
    <t xml:space="preserve">Rozpočet církevních škol a školských zařízení 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</si>
</sst>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;\ \-"/>
    <numFmt numFmtId="165" formatCode="#,##0.00;\-#,##0.00;\ \-"/>
    <numFmt numFmtId="166" formatCode="#,##0.00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00"/>
    <numFmt numFmtId="176" formatCode="#,##0.0"/>
    <numFmt numFmtId="177" formatCode="#,##0;\-#,##0;\ "/>
    <numFmt numFmtId="178" formatCode="dd/mm/yy;@"/>
    <numFmt numFmtId="179" formatCode="0.000"/>
    <numFmt numFmtId="180" formatCode="0.0"/>
    <numFmt numFmtId="181" formatCode="0.0000"/>
    <numFmt numFmtId="182" formatCode="#,##0.0000"/>
    <numFmt numFmtId="183" formatCode="#,##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000"/>
    <numFmt numFmtId="190" formatCode="0.000%"/>
    <numFmt numFmtId="191" formatCode="0.0%"/>
    <numFmt numFmtId="192" formatCode="0.000000000"/>
    <numFmt numFmtId="193" formatCode="#,##0.00000000"/>
    <numFmt numFmtId="194" formatCode="#,##0.000000000000"/>
    <numFmt numFmtId="195" formatCode="0.000000000000"/>
    <numFmt numFmtId="196" formatCode="0.00000%"/>
    <numFmt numFmtId="197" formatCode="mmmm\ yy"/>
    <numFmt numFmtId="198" formatCode="mmmm\ yyyy"/>
    <numFmt numFmtId="199" formatCode="#,##0.0000000"/>
    <numFmt numFmtId="200" formatCode="0.0000000000"/>
    <numFmt numFmtId="201" formatCode="_-* #,##0.0\ &quot;Kč&quot;_-;\-* #,##0.0\ &quot;Kč&quot;_-;_-* &quot;-&quot;?\ &quot;Kč&quot;_-;_-@_-"/>
    <numFmt numFmtId="202" formatCode="#,##0\ &quot;Kč&quot;"/>
    <numFmt numFmtId="203" formatCode="#,##0.000\ &quot;Kč&quot;"/>
    <numFmt numFmtId="204" formatCode="#,##0.0000000000"/>
    <numFmt numFmtId="205" formatCode="#,##0.000000000"/>
  </numFmts>
  <fonts count="74">
    <font>
      <sz val="10"/>
      <name val="Arial"/>
      <family val="0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15"/>
      <name val="Arial CE"/>
      <family val="0"/>
    </font>
    <font>
      <b/>
      <sz val="20"/>
      <name val="Arial"/>
      <family val="2"/>
    </font>
    <font>
      <i/>
      <sz val="15"/>
      <name val="Arial CE"/>
      <family val="0"/>
    </font>
    <font>
      <b/>
      <sz val="25"/>
      <name val="Arial"/>
      <family val="2"/>
    </font>
    <font>
      <b/>
      <sz val="18"/>
      <name val="Arial"/>
      <family val="2"/>
    </font>
    <font>
      <b/>
      <sz val="30"/>
      <name val="Arial CE"/>
      <family val="0"/>
    </font>
    <font>
      <b/>
      <sz val="15"/>
      <name val="Arial CE"/>
      <family val="2"/>
    </font>
    <font>
      <b/>
      <sz val="12"/>
      <name val="Arial CE"/>
      <family val="2"/>
    </font>
    <font>
      <sz val="20"/>
      <name val="Arial CE"/>
      <family val="2"/>
    </font>
    <font>
      <b/>
      <sz val="15"/>
      <name val="Arial"/>
      <family val="2"/>
    </font>
    <font>
      <b/>
      <sz val="22"/>
      <name val="Arial CE"/>
      <family val="2"/>
    </font>
    <font>
      <sz val="22"/>
      <name val="Arial"/>
      <family val="2"/>
    </font>
    <font>
      <sz val="12"/>
      <name val="Arial CE"/>
      <family val="2"/>
    </font>
    <font>
      <sz val="20"/>
      <name val="Arial"/>
      <family val="2"/>
    </font>
    <font>
      <b/>
      <sz val="18"/>
      <name val="Arial CE"/>
      <family val="0"/>
    </font>
    <font>
      <b/>
      <sz val="20"/>
      <name val="Arial CE"/>
      <family val="0"/>
    </font>
    <font>
      <sz val="18"/>
      <name val="Arial CE"/>
      <family val="0"/>
    </font>
    <font>
      <b/>
      <u val="single"/>
      <sz val="22"/>
      <name val="Arial CE"/>
      <family val="0"/>
    </font>
    <font>
      <u val="single"/>
      <sz val="22"/>
      <name val="Arial CE"/>
      <family val="0"/>
    </font>
    <font>
      <sz val="22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4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9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" fillId="33" borderId="0" xfId="51" applyFill="1">
      <alignment/>
      <protection/>
    </xf>
    <xf numFmtId="3" fontId="1" fillId="33" borderId="0" xfId="51" applyNumberFormat="1" applyFill="1" applyBorder="1">
      <alignment/>
      <protection/>
    </xf>
    <xf numFmtId="0" fontId="72" fillId="0" borderId="0" xfId="0" applyFont="1" applyAlignment="1">
      <alignment/>
    </xf>
    <xf numFmtId="3" fontId="1" fillId="0" borderId="0" xfId="50" applyNumberFormat="1" applyFill="1" applyAlignment="1">
      <alignment horizontal="right" vertical="center"/>
      <protection/>
    </xf>
    <xf numFmtId="0" fontId="64" fillId="0" borderId="0" xfId="0" applyFont="1" applyAlignment="1">
      <alignment/>
    </xf>
    <xf numFmtId="0" fontId="0" fillId="0" borderId="10" xfId="0" applyBorder="1" applyAlignment="1">
      <alignment horizontal="center" textRotation="90" wrapText="1"/>
    </xf>
    <xf numFmtId="3" fontId="0" fillId="0" borderId="10" xfId="0" applyNumberFormat="1" applyBorder="1" applyAlignment="1">
      <alignment/>
    </xf>
    <xf numFmtId="3" fontId="56" fillId="34" borderId="10" xfId="0" applyNumberFormat="1" applyFont="1" applyFill="1" applyBorder="1" applyAlignment="1">
      <alignment/>
    </xf>
    <xf numFmtId="3" fontId="56" fillId="35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47" applyFill="1">
      <alignment/>
      <protection/>
    </xf>
    <xf numFmtId="0" fontId="0" fillId="33" borderId="0" xfId="47" applyFill="1">
      <alignment/>
      <protection/>
    </xf>
    <xf numFmtId="3" fontId="0" fillId="33" borderId="0" xfId="47" applyNumberFormat="1" applyFill="1">
      <alignment/>
      <protection/>
    </xf>
    <xf numFmtId="0" fontId="0" fillId="0" borderId="0" xfId="47">
      <alignment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0" fillId="35" borderId="14" xfId="0" applyFill="1" applyBorder="1" applyAlignment="1">
      <alignment horizontal="center" textRotation="90" wrapText="1"/>
    </xf>
    <xf numFmtId="0" fontId="0" fillId="34" borderId="10" xfId="0" applyFill="1" applyBorder="1" applyAlignment="1">
      <alignment horizontal="center" textRotation="90" wrapText="1"/>
    </xf>
    <xf numFmtId="0" fontId="0" fillId="35" borderId="10" xfId="0" applyFill="1" applyBorder="1" applyAlignment="1">
      <alignment horizontal="center" textRotation="90" wrapText="1"/>
    </xf>
    <xf numFmtId="0" fontId="0" fillId="0" borderId="13" xfId="0" applyBorder="1" applyAlignment="1">
      <alignment/>
    </xf>
    <xf numFmtId="0" fontId="0" fillId="35" borderId="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3" fontId="0" fillId="34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5" borderId="13" xfId="0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7" fillId="0" borderId="0" xfId="51" applyFont="1">
      <alignment/>
      <protection/>
    </xf>
    <xf numFmtId="0" fontId="8" fillId="0" borderId="0" xfId="47" applyFont="1" applyFill="1" applyAlignment="1">
      <alignment horizontal="right"/>
      <protection/>
    </xf>
    <xf numFmtId="0" fontId="9" fillId="0" borderId="0" xfId="51" applyFont="1">
      <alignment/>
      <protection/>
    </xf>
    <xf numFmtId="175" fontId="0" fillId="0" borderId="0" xfId="47" applyNumberFormat="1" applyFill="1">
      <alignment/>
      <protection/>
    </xf>
    <xf numFmtId="0" fontId="10" fillId="0" borderId="0" xfId="47" applyFont="1" applyAlignment="1">
      <alignment horizontal="right"/>
      <protection/>
    </xf>
    <xf numFmtId="0" fontId="8" fillId="0" borderId="0" xfId="47" applyFont="1">
      <alignment/>
      <protection/>
    </xf>
    <xf numFmtId="0" fontId="11" fillId="0" borderId="0" xfId="47" applyFont="1" applyAlignment="1">
      <alignment horizontal="right"/>
      <protection/>
    </xf>
    <xf numFmtId="0" fontId="1" fillId="0" borderId="0" xfId="51" applyFont="1">
      <alignment/>
      <protection/>
    </xf>
    <xf numFmtId="0" fontId="13" fillId="0" borderId="16" xfId="47" applyFont="1" applyFill="1" applyBorder="1">
      <alignment/>
      <protection/>
    </xf>
    <xf numFmtId="0" fontId="13" fillId="0" borderId="16" xfId="47" applyFont="1" applyFill="1" applyBorder="1" applyAlignment="1">
      <alignment horizontal="center"/>
      <protection/>
    </xf>
    <xf numFmtId="0" fontId="13" fillId="33" borderId="16" xfId="47" applyFont="1" applyFill="1" applyBorder="1" applyAlignment="1">
      <alignment horizontal="center"/>
      <protection/>
    </xf>
    <xf numFmtId="3" fontId="13" fillId="33" borderId="17" xfId="47" applyNumberFormat="1" applyFont="1" applyFill="1" applyBorder="1" applyAlignment="1">
      <alignment horizontal="center"/>
      <protection/>
    </xf>
    <xf numFmtId="3" fontId="13" fillId="23" borderId="17" xfId="47" applyNumberFormat="1" applyFont="1" applyFill="1" applyBorder="1" applyAlignment="1">
      <alignment horizontal="center" wrapText="1"/>
      <protection/>
    </xf>
    <xf numFmtId="3" fontId="13" fillId="0" borderId="18" xfId="47" applyNumberFormat="1" applyFont="1" applyFill="1" applyBorder="1">
      <alignment/>
      <protection/>
    </xf>
    <xf numFmtId="49" fontId="13" fillId="0" borderId="18" xfId="47" applyNumberFormat="1" applyFont="1" applyFill="1" applyBorder="1" applyAlignment="1">
      <alignment horizontal="center"/>
      <protection/>
    </xf>
    <xf numFmtId="49" fontId="13" fillId="33" borderId="18" xfId="47" applyNumberFormat="1" applyFont="1" applyFill="1" applyBorder="1" applyAlignment="1">
      <alignment horizontal="center"/>
      <protection/>
    </xf>
    <xf numFmtId="3" fontId="13" fillId="36" borderId="18" xfId="47" applyNumberFormat="1" applyFont="1" applyFill="1" applyBorder="1" applyAlignment="1">
      <alignment horizontal="center"/>
      <protection/>
    </xf>
    <xf numFmtId="49" fontId="13" fillId="23" borderId="19" xfId="47" applyNumberFormat="1" applyFont="1" applyFill="1" applyBorder="1" applyAlignment="1">
      <alignment horizontal="center"/>
      <protection/>
    </xf>
    <xf numFmtId="49" fontId="13" fillId="0" borderId="19" xfId="47" applyNumberFormat="1" applyFont="1" applyFill="1" applyBorder="1" applyAlignment="1">
      <alignment horizontal="center"/>
      <protection/>
    </xf>
    <xf numFmtId="3" fontId="13" fillId="0" borderId="20" xfId="47" applyNumberFormat="1" applyFont="1" applyFill="1" applyBorder="1">
      <alignment/>
      <protection/>
    </xf>
    <xf numFmtId="3" fontId="13" fillId="0" borderId="20" xfId="47" applyNumberFormat="1" applyFont="1" applyFill="1" applyBorder="1" applyAlignment="1">
      <alignment horizontal="center"/>
      <protection/>
    </xf>
    <xf numFmtId="3" fontId="13" fillId="33" borderId="20" xfId="47" applyNumberFormat="1" applyFont="1" applyFill="1" applyBorder="1" applyAlignment="1">
      <alignment horizontal="center"/>
      <protection/>
    </xf>
    <xf numFmtId="3" fontId="14" fillId="36" borderId="20" xfId="47" applyNumberFormat="1" applyFont="1" applyFill="1" applyBorder="1" applyAlignment="1">
      <alignment horizontal="center"/>
      <protection/>
    </xf>
    <xf numFmtId="3" fontId="14" fillId="23" borderId="21" xfId="47" applyNumberFormat="1" applyFont="1" applyFill="1" applyBorder="1" applyAlignment="1">
      <alignment horizontal="center"/>
      <protection/>
    </xf>
    <xf numFmtId="3" fontId="13" fillId="0" borderId="21" xfId="47" applyNumberFormat="1" applyFont="1" applyFill="1" applyBorder="1" applyAlignment="1">
      <alignment horizontal="center"/>
      <protection/>
    </xf>
    <xf numFmtId="3" fontId="13" fillId="0" borderId="22" xfId="47" applyNumberFormat="1" applyFont="1" applyFill="1" applyBorder="1" applyAlignment="1">
      <alignment horizontal="center" vertical="center"/>
      <protection/>
    </xf>
    <xf numFmtId="3" fontId="13" fillId="0" borderId="23" xfId="47" applyNumberFormat="1" applyFont="1" applyFill="1" applyBorder="1" applyAlignment="1">
      <alignment horizontal="center" vertical="center"/>
      <protection/>
    </xf>
    <xf numFmtId="3" fontId="15" fillId="33" borderId="10" xfId="47" applyNumberFormat="1" applyFont="1" applyFill="1" applyBorder="1" applyAlignment="1">
      <alignment horizontal="right"/>
      <protection/>
    </xf>
    <xf numFmtId="0" fontId="16" fillId="0" borderId="24" xfId="47" applyFont="1" applyBorder="1" applyAlignment="1">
      <alignment horizontal="center"/>
      <protection/>
    </xf>
    <xf numFmtId="3" fontId="15" fillId="33" borderId="11" xfId="47" applyNumberFormat="1" applyFont="1" applyFill="1" applyBorder="1" applyAlignment="1">
      <alignment horizontal="right"/>
      <protection/>
    </xf>
    <xf numFmtId="3" fontId="17" fillId="0" borderId="16" xfId="47" applyNumberFormat="1" applyFont="1" applyFill="1" applyBorder="1">
      <alignment/>
      <protection/>
    </xf>
    <xf numFmtId="3" fontId="17" fillId="33" borderId="25" xfId="47" applyNumberFormat="1" applyFont="1" applyFill="1" applyBorder="1" applyAlignment="1">
      <alignment horizontal="right"/>
      <protection/>
    </xf>
    <xf numFmtId="0" fontId="18" fillId="0" borderId="0" xfId="47" applyFont="1">
      <alignment/>
      <protection/>
    </xf>
    <xf numFmtId="3" fontId="13" fillId="0" borderId="18" xfId="47" applyNumberFormat="1" applyFont="1" applyFill="1" applyBorder="1" applyAlignment="1">
      <alignment horizontal="center" vertical="center"/>
      <protection/>
    </xf>
    <xf numFmtId="4" fontId="0" fillId="0" borderId="0" xfId="47" applyNumberFormat="1">
      <alignment/>
      <protection/>
    </xf>
    <xf numFmtId="3" fontId="13" fillId="0" borderId="26" xfId="47" applyNumberFormat="1" applyFont="1" applyFill="1" applyBorder="1" applyAlignment="1">
      <alignment horizontal="left" vertical="center"/>
      <protection/>
    </xf>
    <xf numFmtId="3" fontId="0" fillId="0" borderId="0" xfId="47" applyNumberFormat="1" applyFill="1">
      <alignment/>
      <protection/>
    </xf>
    <xf numFmtId="3" fontId="14" fillId="33" borderId="0" xfId="47" applyNumberFormat="1" applyFont="1" applyFill="1" applyBorder="1" applyAlignment="1">
      <alignment horizontal="center" vertical="center"/>
      <protection/>
    </xf>
    <xf numFmtId="3" fontId="14" fillId="36" borderId="0" xfId="47" applyNumberFormat="1" applyFont="1" applyFill="1" applyBorder="1" applyAlignment="1">
      <alignment horizontal="center" vertical="center" wrapText="1"/>
      <protection/>
    </xf>
    <xf numFmtId="0" fontId="0" fillId="33" borderId="0" xfId="47" applyFill="1" applyBorder="1" applyAlignment="1">
      <alignment horizontal="center" vertical="center"/>
      <protection/>
    </xf>
    <xf numFmtId="3" fontId="0" fillId="33" borderId="0" xfId="47" applyNumberFormat="1" applyFill="1" applyBorder="1" applyAlignment="1">
      <alignment horizontal="center" vertical="center" wrapText="1"/>
      <protection/>
    </xf>
    <xf numFmtId="49" fontId="14" fillId="33" borderId="0" xfId="47" applyNumberFormat="1" applyFont="1" applyFill="1" applyBorder="1" applyAlignment="1">
      <alignment horizontal="center" vertical="center"/>
      <protection/>
    </xf>
    <xf numFmtId="49" fontId="14" fillId="0" borderId="0" xfId="47" applyNumberFormat="1" applyFont="1" applyFill="1" applyBorder="1" applyAlignment="1">
      <alignment horizontal="center" vertical="center"/>
      <protection/>
    </xf>
    <xf numFmtId="0" fontId="0" fillId="0" borderId="0" xfId="47" applyFill="1" applyBorder="1" applyAlignment="1">
      <alignment horizontal="center" vertical="center"/>
      <protection/>
    </xf>
    <xf numFmtId="3" fontId="19" fillId="33" borderId="0" xfId="47" applyNumberFormat="1" applyFont="1" applyFill="1" applyBorder="1" applyAlignment="1">
      <alignment horizontal="right"/>
      <protection/>
    </xf>
    <xf numFmtId="3" fontId="19" fillId="0" borderId="0" xfId="47" applyNumberFormat="1" applyFont="1" applyFill="1" applyBorder="1" applyAlignment="1">
      <alignment horizontal="right"/>
      <protection/>
    </xf>
    <xf numFmtId="4" fontId="19" fillId="0" borderId="0" xfId="47" applyNumberFormat="1" applyFont="1" applyFill="1" applyBorder="1" applyAlignment="1">
      <alignment horizontal="right"/>
      <protection/>
    </xf>
    <xf numFmtId="4" fontId="19" fillId="33" borderId="0" xfId="47" applyNumberFormat="1" applyFont="1" applyFill="1" applyBorder="1" applyAlignment="1">
      <alignment horizontal="right"/>
      <protection/>
    </xf>
    <xf numFmtId="0" fontId="14" fillId="33" borderId="0" xfId="47" applyFont="1" applyFill="1" applyBorder="1">
      <alignment/>
      <protection/>
    </xf>
    <xf numFmtId="3" fontId="14" fillId="33" borderId="0" xfId="47" applyNumberFormat="1" applyFont="1" applyFill="1" applyBorder="1" applyAlignment="1">
      <alignment horizontal="right"/>
      <protection/>
    </xf>
    <xf numFmtId="3" fontId="14" fillId="0" borderId="0" xfId="47" applyNumberFormat="1" applyFont="1" applyFill="1" applyBorder="1" applyAlignment="1">
      <alignment horizontal="right"/>
      <protection/>
    </xf>
    <xf numFmtId="175" fontId="14" fillId="0" borderId="0" xfId="47" applyNumberFormat="1" applyFont="1" applyFill="1" applyBorder="1" applyAlignment="1">
      <alignment horizontal="right"/>
      <protection/>
    </xf>
    <xf numFmtId="4" fontId="14" fillId="33" borderId="0" xfId="47" applyNumberFormat="1" applyFont="1" applyFill="1" applyBorder="1" applyAlignment="1">
      <alignment horizontal="right"/>
      <protection/>
    </xf>
    <xf numFmtId="3" fontId="20" fillId="0" borderId="0" xfId="47" applyNumberFormat="1" applyFont="1" applyFill="1">
      <alignment/>
      <protection/>
    </xf>
    <xf numFmtId="0" fontId="1" fillId="33" borderId="0" xfId="51" applyFont="1" applyFill="1">
      <alignment/>
      <protection/>
    </xf>
    <xf numFmtId="0" fontId="12" fillId="33" borderId="0" xfId="51" applyFont="1" applyFill="1">
      <alignment/>
      <protection/>
    </xf>
    <xf numFmtId="0" fontId="14" fillId="33" borderId="18" xfId="51" applyFont="1" applyFill="1" applyBorder="1">
      <alignment/>
      <protection/>
    </xf>
    <xf numFmtId="0" fontId="21" fillId="33" borderId="18" xfId="51" applyFont="1" applyFill="1" applyBorder="1" applyAlignment="1">
      <alignment horizontal="center"/>
      <protection/>
    </xf>
    <xf numFmtId="3" fontId="21" fillId="33" borderId="26" xfId="51" applyNumberFormat="1" applyFont="1" applyFill="1" applyBorder="1" applyAlignment="1">
      <alignment horizontal="center"/>
      <protection/>
    </xf>
    <xf numFmtId="49" fontId="21" fillId="33" borderId="26" xfId="51" applyNumberFormat="1" applyFont="1" applyFill="1" applyBorder="1" applyAlignment="1">
      <alignment horizontal="center"/>
      <protection/>
    </xf>
    <xf numFmtId="0" fontId="21" fillId="33" borderId="27" xfId="51" applyFont="1" applyFill="1" applyBorder="1">
      <alignment/>
      <protection/>
    </xf>
    <xf numFmtId="0" fontId="21" fillId="33" borderId="28" xfId="51" applyFont="1" applyFill="1" applyBorder="1" applyAlignment="1">
      <alignment horizontal="center"/>
      <protection/>
    </xf>
    <xf numFmtId="0" fontId="21" fillId="33" borderId="11" xfId="51" applyFont="1" applyFill="1" applyBorder="1">
      <alignment/>
      <protection/>
    </xf>
    <xf numFmtId="0" fontId="21" fillId="33" borderId="29" xfId="51" applyFont="1" applyFill="1" applyBorder="1">
      <alignment/>
      <protection/>
    </xf>
    <xf numFmtId="0" fontId="21" fillId="33" borderId="28" xfId="51" applyFont="1" applyFill="1" applyBorder="1">
      <alignment/>
      <protection/>
    </xf>
    <xf numFmtId="3" fontId="14" fillId="33" borderId="26" xfId="51" applyNumberFormat="1" applyFont="1" applyFill="1" applyBorder="1">
      <alignment/>
      <protection/>
    </xf>
    <xf numFmtId="3" fontId="21" fillId="33" borderId="26" xfId="51" applyNumberFormat="1" applyFont="1" applyFill="1" applyBorder="1" applyAlignment="1">
      <alignment horizontal="center"/>
      <protection/>
    </xf>
    <xf numFmtId="0" fontId="21" fillId="33" borderId="30" xfId="51" applyFont="1" applyFill="1" applyBorder="1">
      <alignment/>
      <protection/>
    </xf>
    <xf numFmtId="0" fontId="21" fillId="33" borderId="31" xfId="51" applyFont="1" applyFill="1" applyBorder="1" applyAlignment="1">
      <alignment horizontal="center"/>
      <protection/>
    </xf>
    <xf numFmtId="0" fontId="21" fillId="33" borderId="15" xfId="51" applyFont="1" applyFill="1" applyBorder="1">
      <alignment/>
      <protection/>
    </xf>
    <xf numFmtId="0" fontId="21" fillId="33" borderId="32" xfId="51" applyFont="1" applyFill="1" applyBorder="1">
      <alignment/>
      <protection/>
    </xf>
    <xf numFmtId="0" fontId="21" fillId="33" borderId="31" xfId="51" applyFont="1" applyFill="1" applyBorder="1">
      <alignment/>
      <protection/>
    </xf>
    <xf numFmtId="3" fontId="21" fillId="33" borderId="33" xfId="51" applyNumberFormat="1" applyFont="1" applyFill="1" applyBorder="1" applyAlignment="1">
      <alignment horizontal="center"/>
      <protection/>
    </xf>
    <xf numFmtId="0" fontId="21" fillId="33" borderId="27" xfId="51" applyFont="1" applyFill="1" applyBorder="1" applyAlignment="1">
      <alignment horizontal="center"/>
      <protection/>
    </xf>
    <xf numFmtId="0" fontId="21" fillId="33" borderId="11" xfId="51" applyFont="1" applyFill="1" applyBorder="1" applyAlignment="1">
      <alignment horizontal="center"/>
      <protection/>
    </xf>
    <xf numFmtId="0" fontId="21" fillId="33" borderId="34" xfId="51" applyFont="1" applyFill="1" applyBorder="1" applyAlignment="1">
      <alignment horizontal="center"/>
      <protection/>
    </xf>
    <xf numFmtId="3" fontId="1" fillId="33" borderId="0" xfId="51" applyNumberFormat="1" applyFill="1" applyBorder="1" applyAlignment="1">
      <alignment horizontal="center"/>
      <protection/>
    </xf>
    <xf numFmtId="3" fontId="13" fillId="33" borderId="24" xfId="47" applyNumberFormat="1" applyFont="1" applyFill="1" applyBorder="1" applyAlignment="1">
      <alignment horizontal="center" vertical="center"/>
      <protection/>
    </xf>
    <xf numFmtId="176" fontId="15" fillId="0" borderId="15" xfId="47" applyNumberFormat="1" applyFont="1" applyFill="1" applyBorder="1" applyAlignment="1">
      <alignment horizontal="right"/>
      <protection/>
    </xf>
    <xf numFmtId="175" fontId="15" fillId="33" borderId="35" xfId="47" applyNumberFormat="1" applyFont="1" applyFill="1" applyBorder="1" applyAlignment="1">
      <alignment horizontal="right"/>
      <protection/>
    </xf>
    <xf numFmtId="176" fontId="15" fillId="33" borderId="10" xfId="47" applyNumberFormat="1" applyFont="1" applyFill="1" applyBorder="1" applyAlignment="1">
      <alignment horizontal="right"/>
      <protection/>
    </xf>
    <xf numFmtId="3" fontId="15" fillId="33" borderId="0" xfId="47" applyNumberFormat="1" applyFont="1" applyFill="1" applyBorder="1" applyAlignment="1">
      <alignment horizontal="right"/>
      <protection/>
    </xf>
    <xf numFmtId="176" fontId="15" fillId="0" borderId="10" xfId="47" applyNumberFormat="1" applyFont="1" applyFill="1" applyBorder="1" applyAlignment="1">
      <alignment horizontal="right"/>
      <protection/>
    </xf>
    <xf numFmtId="176" fontId="15" fillId="0" borderId="11" xfId="47" applyNumberFormat="1" applyFont="1" applyFill="1" applyBorder="1" applyAlignment="1">
      <alignment horizontal="right"/>
      <protection/>
    </xf>
    <xf numFmtId="175" fontId="15" fillId="33" borderId="36" xfId="47" applyNumberFormat="1" applyFont="1" applyFill="1" applyBorder="1" applyAlignment="1">
      <alignment horizontal="right"/>
      <protection/>
    </xf>
    <xf numFmtId="176" fontId="15" fillId="33" borderId="11" xfId="47" applyNumberFormat="1" applyFont="1" applyFill="1" applyBorder="1" applyAlignment="1">
      <alignment horizontal="right"/>
      <protection/>
    </xf>
    <xf numFmtId="3" fontId="17" fillId="33" borderId="37" xfId="47" applyNumberFormat="1" applyFont="1" applyFill="1" applyBorder="1">
      <alignment/>
      <protection/>
    </xf>
    <xf numFmtId="176" fontId="17" fillId="0" borderId="25" xfId="47" applyNumberFormat="1" applyFont="1" applyFill="1" applyBorder="1" applyAlignment="1">
      <alignment horizontal="right"/>
      <protection/>
    </xf>
    <xf numFmtId="175" fontId="17" fillId="33" borderId="38" xfId="47" applyNumberFormat="1" applyFont="1" applyFill="1" applyBorder="1" applyAlignment="1">
      <alignment horizontal="right"/>
      <protection/>
    </xf>
    <xf numFmtId="176" fontId="17" fillId="33" borderId="25" xfId="47" applyNumberFormat="1" applyFont="1" applyFill="1" applyBorder="1" applyAlignment="1">
      <alignment horizontal="right"/>
      <protection/>
    </xf>
    <xf numFmtId="3" fontId="17" fillId="33" borderId="0" xfId="47" applyNumberFormat="1" applyFont="1" applyFill="1" applyBorder="1" applyAlignment="1">
      <alignment horizontal="right"/>
      <protection/>
    </xf>
    <xf numFmtId="0" fontId="18" fillId="33" borderId="0" xfId="47" applyFont="1" applyFill="1">
      <alignment/>
      <protection/>
    </xf>
    <xf numFmtId="3" fontId="13" fillId="33" borderId="30" xfId="47" applyNumberFormat="1" applyFont="1" applyFill="1" applyBorder="1" applyAlignment="1">
      <alignment horizontal="center" vertical="center"/>
      <protection/>
    </xf>
    <xf numFmtId="176" fontId="15" fillId="0" borderId="39" xfId="47" applyNumberFormat="1" applyFont="1" applyFill="1" applyBorder="1" applyAlignment="1">
      <alignment horizontal="right"/>
      <protection/>
    </xf>
    <xf numFmtId="3" fontId="15" fillId="33" borderId="15" xfId="47" applyNumberFormat="1" applyFont="1" applyFill="1" applyBorder="1" applyAlignment="1">
      <alignment horizontal="right"/>
      <protection/>
    </xf>
    <xf numFmtId="175" fontId="15" fillId="33" borderId="40" xfId="47" applyNumberFormat="1" applyFont="1" applyFill="1" applyBorder="1" applyAlignment="1">
      <alignment horizontal="right"/>
      <protection/>
    </xf>
    <xf numFmtId="176" fontId="15" fillId="33" borderId="15" xfId="47" applyNumberFormat="1" applyFont="1" applyFill="1" applyBorder="1" applyAlignment="1">
      <alignment horizontal="right"/>
      <protection/>
    </xf>
    <xf numFmtId="179" fontId="1" fillId="33" borderId="0" xfId="51" applyNumberFormat="1" applyFill="1">
      <alignment/>
      <protection/>
    </xf>
    <xf numFmtId="0" fontId="23" fillId="33" borderId="0" xfId="51" applyFont="1" applyFill="1">
      <alignment/>
      <protection/>
    </xf>
    <xf numFmtId="0" fontId="24" fillId="33" borderId="0" xfId="51" applyFont="1" applyFill="1" applyBorder="1">
      <alignment/>
      <protection/>
    </xf>
    <xf numFmtId="0" fontId="25" fillId="33" borderId="0" xfId="51" applyFont="1" applyFill="1" applyBorder="1">
      <alignment/>
      <protection/>
    </xf>
    <xf numFmtId="3" fontId="25" fillId="33" borderId="0" xfId="51" applyNumberFormat="1" applyFont="1" applyFill="1" applyBorder="1">
      <alignment/>
      <protection/>
    </xf>
    <xf numFmtId="0" fontId="26" fillId="33" borderId="0" xfId="51" applyFont="1" applyFill="1" applyBorder="1">
      <alignment/>
      <protection/>
    </xf>
    <xf numFmtId="0" fontId="1" fillId="33" borderId="0" xfId="51" applyFill="1" applyBorder="1">
      <alignment/>
      <protection/>
    </xf>
    <xf numFmtId="0" fontId="21" fillId="33" borderId="0" xfId="51" applyFont="1" applyFill="1" applyBorder="1">
      <alignment/>
      <protection/>
    </xf>
    <xf numFmtId="3" fontId="26" fillId="33" borderId="0" xfId="51" applyNumberFormat="1" applyFont="1" applyFill="1" applyBorder="1">
      <alignment/>
      <protection/>
    </xf>
    <xf numFmtId="0" fontId="1" fillId="0" borderId="0" xfId="51" applyFill="1">
      <alignment/>
      <protection/>
    </xf>
    <xf numFmtId="0" fontId="14" fillId="0" borderId="0" xfId="51" applyFont="1" applyFill="1" applyAlignment="1">
      <alignment horizontal="right"/>
      <protection/>
    </xf>
    <xf numFmtId="0" fontId="0" fillId="0" borderId="18" xfId="0" applyBorder="1" applyAlignment="1">
      <alignment/>
    </xf>
    <xf numFmtId="0" fontId="14" fillId="33" borderId="41" xfId="51" applyFont="1" applyFill="1" applyBorder="1">
      <alignment/>
      <protection/>
    </xf>
    <xf numFmtId="0" fontId="14" fillId="0" borderId="17" xfId="51" applyFont="1" applyFill="1" applyBorder="1">
      <alignment/>
      <protection/>
    </xf>
    <xf numFmtId="0" fontId="1" fillId="33" borderId="42" xfId="51" applyFill="1" applyBorder="1">
      <alignment/>
      <protection/>
    </xf>
    <xf numFmtId="0" fontId="14" fillId="0" borderId="43" xfId="51" applyFont="1" applyFill="1" applyBorder="1">
      <alignment/>
      <protection/>
    </xf>
    <xf numFmtId="0" fontId="14" fillId="0" borderId="42" xfId="51" applyFont="1" applyFill="1" applyBorder="1">
      <alignment/>
      <protection/>
    </xf>
    <xf numFmtId="0" fontId="14" fillId="33" borderId="16" xfId="51" applyFont="1" applyFill="1" applyBorder="1">
      <alignment/>
      <protection/>
    </xf>
    <xf numFmtId="0" fontId="0" fillId="0" borderId="26" xfId="0" applyBorder="1" applyAlignment="1">
      <alignment/>
    </xf>
    <xf numFmtId="3" fontId="14" fillId="0" borderId="26" xfId="51" applyNumberFormat="1" applyFont="1" applyFill="1" applyBorder="1">
      <alignment/>
      <protection/>
    </xf>
    <xf numFmtId="0" fontId="27" fillId="33" borderId="26" xfId="51" applyFont="1" applyFill="1" applyBorder="1" applyAlignment="1">
      <alignment horizontal="center"/>
      <protection/>
    </xf>
    <xf numFmtId="0" fontId="28" fillId="33" borderId="0" xfId="51" applyFont="1" applyFill="1">
      <alignment/>
      <protection/>
    </xf>
    <xf numFmtId="3" fontId="28" fillId="0" borderId="21" xfId="51" applyNumberFormat="1" applyFont="1" applyFill="1" applyBorder="1">
      <alignment/>
      <protection/>
    </xf>
    <xf numFmtId="3" fontId="14" fillId="0" borderId="18" xfId="51" applyNumberFormat="1" applyFont="1" applyFill="1" applyBorder="1">
      <alignment/>
      <protection/>
    </xf>
    <xf numFmtId="0" fontId="14" fillId="33" borderId="18" xfId="51" applyFont="1" applyFill="1" applyBorder="1">
      <alignment/>
      <protection/>
    </xf>
    <xf numFmtId="0" fontId="0" fillId="0" borderId="20" xfId="0" applyBorder="1" applyAlignment="1">
      <alignment/>
    </xf>
    <xf numFmtId="0" fontId="28" fillId="33" borderId="18" xfId="51" applyFont="1" applyFill="1" applyBorder="1">
      <alignment/>
      <protection/>
    </xf>
    <xf numFmtId="3" fontId="28" fillId="0" borderId="18" xfId="51" applyNumberFormat="1" applyFont="1" applyFill="1" applyBorder="1">
      <alignment/>
      <protection/>
    </xf>
    <xf numFmtId="0" fontId="14" fillId="33" borderId="26" xfId="51" applyFont="1" applyFill="1" applyBorder="1">
      <alignment/>
      <protection/>
    </xf>
    <xf numFmtId="0" fontId="72" fillId="0" borderId="18" xfId="0" applyFont="1" applyBorder="1" applyAlignment="1">
      <alignment/>
    </xf>
    <xf numFmtId="3" fontId="27" fillId="0" borderId="44" xfId="47" applyNumberFormat="1" applyFont="1" applyFill="1" applyBorder="1">
      <alignment/>
      <protection/>
    </xf>
    <xf numFmtId="3" fontId="29" fillId="0" borderId="45" xfId="47" applyNumberFormat="1" applyFont="1" applyFill="1" applyBorder="1">
      <alignment/>
      <protection/>
    </xf>
    <xf numFmtId="3" fontId="27" fillId="33" borderId="39" xfId="51" applyNumberFormat="1" applyFont="1" applyFill="1" applyBorder="1">
      <alignment/>
      <protection/>
    </xf>
    <xf numFmtId="3" fontId="73" fillId="0" borderId="39" xfId="49" applyNumberFormat="1" applyFont="1" applyFill="1" applyBorder="1">
      <alignment/>
      <protection/>
    </xf>
    <xf numFmtId="3" fontId="29" fillId="0" borderId="39" xfId="47" applyNumberFormat="1" applyFont="1" applyFill="1" applyBorder="1">
      <alignment/>
      <protection/>
    </xf>
    <xf numFmtId="3" fontId="29" fillId="0" borderId="39" xfId="47" applyNumberFormat="1" applyFont="1" applyFill="1" applyBorder="1" applyAlignment="1">
      <alignment horizontal="right"/>
      <protection/>
    </xf>
    <xf numFmtId="176" fontId="27" fillId="33" borderId="46" xfId="51" applyNumberFormat="1" applyFont="1" applyFill="1" applyBorder="1">
      <alignment/>
      <protection/>
    </xf>
    <xf numFmtId="0" fontId="72" fillId="0" borderId="26" xfId="0" applyFont="1" applyBorder="1" applyAlignment="1">
      <alignment/>
    </xf>
    <xf numFmtId="3" fontId="27" fillId="0" borderId="47" xfId="47" applyNumberFormat="1" applyFont="1" applyFill="1" applyBorder="1">
      <alignment/>
      <protection/>
    </xf>
    <xf numFmtId="0" fontId="72" fillId="0" borderId="20" xfId="0" applyFont="1" applyBorder="1" applyAlignment="1">
      <alignment/>
    </xf>
    <xf numFmtId="3" fontId="27" fillId="0" borderId="48" xfId="47" applyNumberFormat="1" applyFont="1" applyFill="1" applyBorder="1">
      <alignment/>
      <protection/>
    </xf>
    <xf numFmtId="0" fontId="0" fillId="0" borderId="16" xfId="0" applyBorder="1" applyAlignment="1">
      <alignment/>
    </xf>
    <xf numFmtId="3" fontId="27" fillId="0" borderId="17" xfId="47" applyNumberFormat="1" applyFont="1" applyFill="1" applyBorder="1">
      <alignment/>
      <protection/>
    </xf>
    <xf numFmtId="3" fontId="29" fillId="0" borderId="37" xfId="47" applyNumberFormat="1" applyFont="1" applyFill="1" applyBorder="1">
      <alignment/>
      <protection/>
    </xf>
    <xf numFmtId="176" fontId="29" fillId="0" borderId="16" xfId="47" applyNumberFormat="1" applyFont="1" applyFill="1" applyBorder="1">
      <alignment/>
      <protection/>
    </xf>
    <xf numFmtId="0" fontId="27" fillId="33" borderId="0" xfId="51" applyFont="1" applyFill="1">
      <alignment/>
      <protection/>
    </xf>
    <xf numFmtId="3" fontId="27" fillId="33" borderId="0" xfId="51" applyNumberFormat="1" applyFont="1" applyFill="1" applyBorder="1">
      <alignment/>
      <protection/>
    </xf>
    <xf numFmtId="3" fontId="28" fillId="0" borderId="22" xfId="47" applyNumberFormat="1" applyFont="1" applyFill="1" applyBorder="1" applyAlignment="1">
      <alignment horizontal="right"/>
      <protection/>
    </xf>
    <xf numFmtId="3" fontId="28" fillId="33" borderId="22" xfId="47" applyNumberFormat="1" applyFont="1" applyFill="1" applyBorder="1" applyAlignment="1">
      <alignment horizontal="right"/>
      <protection/>
    </xf>
    <xf numFmtId="3" fontId="28" fillId="33" borderId="39" xfId="47" applyNumberFormat="1" applyFont="1" applyFill="1" applyBorder="1" applyAlignment="1">
      <alignment horizontal="right"/>
      <protection/>
    </xf>
    <xf numFmtId="3" fontId="28" fillId="33" borderId="49" xfId="47" applyNumberFormat="1" applyFont="1" applyFill="1" applyBorder="1" applyAlignment="1">
      <alignment horizontal="right"/>
      <protection/>
    </xf>
    <xf numFmtId="3" fontId="28" fillId="23" borderId="22" xfId="47" applyNumberFormat="1" applyFont="1" applyFill="1" applyBorder="1" applyAlignment="1">
      <alignment horizontal="right"/>
      <protection/>
    </xf>
    <xf numFmtId="3" fontId="28" fillId="0" borderId="49" xfId="47" applyNumberFormat="1" applyFont="1" applyFill="1" applyBorder="1" applyAlignment="1">
      <alignment horizontal="right"/>
      <protection/>
    </xf>
    <xf numFmtId="4" fontId="28" fillId="0" borderId="44" xfId="47" applyNumberFormat="1" applyFont="1" applyFill="1" applyBorder="1" applyAlignment="1">
      <alignment horizontal="right"/>
      <protection/>
    </xf>
    <xf numFmtId="4" fontId="28" fillId="0" borderId="22" xfId="47" applyNumberFormat="1" applyFont="1" applyFill="1" applyBorder="1" applyAlignment="1">
      <alignment horizontal="right"/>
      <protection/>
    </xf>
    <xf numFmtId="3" fontId="28" fillId="0" borderId="23" xfId="47" applyNumberFormat="1" applyFont="1" applyFill="1" applyBorder="1" applyAlignment="1">
      <alignment horizontal="right"/>
      <protection/>
    </xf>
    <xf numFmtId="3" fontId="28" fillId="33" borderId="23" xfId="47" applyNumberFormat="1" applyFont="1" applyFill="1" applyBorder="1" applyAlignment="1">
      <alignment horizontal="right"/>
      <protection/>
    </xf>
    <xf numFmtId="3" fontId="28" fillId="33" borderId="10" xfId="47" applyNumberFormat="1" applyFont="1" applyFill="1" applyBorder="1" applyAlignment="1">
      <alignment horizontal="right"/>
      <protection/>
    </xf>
    <xf numFmtId="3" fontId="28" fillId="33" borderId="50" xfId="47" applyNumberFormat="1" applyFont="1" applyFill="1" applyBorder="1" applyAlignment="1">
      <alignment horizontal="right"/>
      <protection/>
    </xf>
    <xf numFmtId="3" fontId="28" fillId="23" borderId="23" xfId="47" applyNumberFormat="1" applyFont="1" applyFill="1" applyBorder="1" applyAlignment="1">
      <alignment horizontal="right"/>
      <protection/>
    </xf>
    <xf numFmtId="3" fontId="28" fillId="0" borderId="50" xfId="47" applyNumberFormat="1" applyFont="1" applyFill="1" applyBorder="1" applyAlignment="1">
      <alignment horizontal="right"/>
      <protection/>
    </xf>
    <xf numFmtId="4" fontId="28" fillId="0" borderId="47" xfId="47" applyNumberFormat="1" applyFont="1" applyFill="1" applyBorder="1" applyAlignment="1">
      <alignment horizontal="right"/>
      <protection/>
    </xf>
    <xf numFmtId="4" fontId="28" fillId="0" borderId="23" xfId="47" applyNumberFormat="1" applyFont="1" applyFill="1" applyBorder="1" applyAlignment="1">
      <alignment horizontal="right"/>
      <protection/>
    </xf>
    <xf numFmtId="4" fontId="28" fillId="0" borderId="33" xfId="47" applyNumberFormat="1" applyFont="1" applyFill="1" applyBorder="1" applyAlignment="1">
      <alignment horizontal="right"/>
      <protection/>
    </xf>
    <xf numFmtId="3" fontId="28" fillId="0" borderId="20" xfId="47" applyNumberFormat="1" applyFont="1" applyFill="1" applyBorder="1" applyAlignment="1">
      <alignment horizontal="right"/>
      <protection/>
    </xf>
    <xf numFmtId="3" fontId="28" fillId="33" borderId="20" xfId="47" applyNumberFormat="1" applyFont="1" applyFill="1" applyBorder="1" applyAlignment="1">
      <alignment horizontal="right"/>
      <protection/>
    </xf>
    <xf numFmtId="3" fontId="28" fillId="33" borderId="11" xfId="47" applyNumberFormat="1" applyFont="1" applyFill="1" applyBorder="1" applyAlignment="1">
      <alignment horizontal="right"/>
      <protection/>
    </xf>
    <xf numFmtId="3" fontId="28" fillId="33" borderId="34" xfId="47" applyNumberFormat="1" applyFont="1" applyFill="1" applyBorder="1" applyAlignment="1">
      <alignment horizontal="right"/>
      <protection/>
    </xf>
    <xf numFmtId="3" fontId="28" fillId="23" borderId="26" xfId="47" applyNumberFormat="1" applyFont="1" applyFill="1" applyBorder="1" applyAlignment="1">
      <alignment horizontal="right"/>
      <protection/>
    </xf>
    <xf numFmtId="3" fontId="28" fillId="0" borderId="34" xfId="47" applyNumberFormat="1" applyFont="1" applyFill="1" applyBorder="1" applyAlignment="1">
      <alignment horizontal="right"/>
      <protection/>
    </xf>
    <xf numFmtId="4" fontId="28" fillId="0" borderId="0" xfId="47" applyNumberFormat="1" applyFont="1" applyFill="1" applyBorder="1" applyAlignment="1">
      <alignment horizontal="right"/>
      <protection/>
    </xf>
    <xf numFmtId="4" fontId="28" fillId="0" borderId="20" xfId="47" applyNumberFormat="1" applyFont="1" applyFill="1" applyBorder="1" applyAlignment="1">
      <alignment horizontal="right"/>
      <protection/>
    </xf>
    <xf numFmtId="3" fontId="27" fillId="0" borderId="16" xfId="47" applyNumberFormat="1" applyFont="1" applyFill="1" applyBorder="1" applyAlignment="1">
      <alignment horizontal="right"/>
      <protection/>
    </xf>
    <xf numFmtId="3" fontId="27" fillId="33" borderId="16" xfId="47" applyNumberFormat="1" applyFont="1" applyFill="1" applyBorder="1" applyAlignment="1">
      <alignment horizontal="right"/>
      <protection/>
    </xf>
    <xf numFmtId="3" fontId="27" fillId="33" borderId="25" xfId="47" applyNumberFormat="1" applyFont="1" applyFill="1" applyBorder="1" applyAlignment="1">
      <alignment horizontal="right"/>
      <protection/>
    </xf>
    <xf numFmtId="3" fontId="27" fillId="33" borderId="43" xfId="47" applyNumberFormat="1" applyFont="1" applyFill="1" applyBorder="1" applyAlignment="1">
      <alignment horizontal="right"/>
      <protection/>
    </xf>
    <xf numFmtId="3" fontId="27" fillId="23" borderId="16" xfId="47" applyNumberFormat="1" applyFont="1" applyFill="1" applyBorder="1" applyAlignment="1">
      <alignment horizontal="right"/>
      <protection/>
    </xf>
    <xf numFmtId="3" fontId="27" fillId="0" borderId="43" xfId="47" applyNumberFormat="1" applyFont="1" applyFill="1" applyBorder="1" applyAlignment="1">
      <alignment horizontal="right"/>
      <protection/>
    </xf>
    <xf numFmtId="4" fontId="27" fillId="0" borderId="42" xfId="47" applyNumberFormat="1" applyFont="1" applyFill="1" applyBorder="1" applyAlignment="1">
      <alignment horizontal="right"/>
      <protection/>
    </xf>
    <xf numFmtId="175" fontId="27" fillId="0" borderId="16" xfId="47" applyNumberFormat="1" applyFont="1" applyFill="1" applyBorder="1" applyAlignment="1">
      <alignment horizontal="right"/>
      <protection/>
    </xf>
    <xf numFmtId="4" fontId="27" fillId="0" borderId="16" xfId="47" applyNumberFormat="1" applyFont="1" applyFill="1" applyBorder="1" applyAlignment="1">
      <alignment horizontal="right"/>
      <protection/>
    </xf>
    <xf numFmtId="3" fontId="28" fillId="0" borderId="11" xfId="47" applyNumberFormat="1" applyFont="1" applyFill="1" applyBorder="1" applyAlignment="1">
      <alignment horizontal="right"/>
      <protection/>
    </xf>
    <xf numFmtId="3" fontId="28" fillId="0" borderId="18" xfId="47" applyNumberFormat="1" applyFont="1" applyFill="1" applyBorder="1" applyAlignment="1">
      <alignment horizontal="right"/>
      <protection/>
    </xf>
    <xf numFmtId="3" fontId="28" fillId="33" borderId="18" xfId="47" applyNumberFormat="1" applyFont="1" applyFill="1" applyBorder="1" applyAlignment="1">
      <alignment horizontal="right"/>
      <protection/>
    </xf>
    <xf numFmtId="3" fontId="28" fillId="33" borderId="19" xfId="47" applyNumberFormat="1" applyFont="1" applyFill="1" applyBorder="1" applyAlignment="1">
      <alignment horizontal="right"/>
      <protection/>
    </xf>
    <xf numFmtId="3" fontId="28" fillId="23" borderId="18" xfId="47" applyNumberFormat="1" applyFont="1" applyFill="1" applyBorder="1" applyAlignment="1">
      <alignment horizontal="right"/>
      <protection/>
    </xf>
    <xf numFmtId="3" fontId="28" fillId="0" borderId="19" xfId="47" applyNumberFormat="1" applyFont="1" applyFill="1" applyBorder="1" applyAlignment="1">
      <alignment horizontal="right"/>
      <protection/>
    </xf>
    <xf numFmtId="4" fontId="28" fillId="0" borderId="51" xfId="47" applyNumberFormat="1" applyFont="1" applyFill="1" applyBorder="1" applyAlignment="1">
      <alignment horizontal="right"/>
      <protection/>
    </xf>
    <xf numFmtId="4" fontId="28" fillId="0" borderId="18" xfId="47" applyNumberFormat="1" applyFont="1" applyFill="1" applyBorder="1" applyAlignment="1">
      <alignment horizontal="right"/>
      <protection/>
    </xf>
    <xf numFmtId="4" fontId="28" fillId="0" borderId="26" xfId="47" applyNumberFormat="1" applyFont="1" applyFill="1" applyBorder="1" applyAlignment="1">
      <alignment horizontal="right"/>
      <protection/>
    </xf>
    <xf numFmtId="3" fontId="13" fillId="2" borderId="17" xfId="47" applyNumberFormat="1" applyFont="1" applyFill="1" applyBorder="1" applyAlignment="1">
      <alignment horizontal="center" wrapText="1"/>
      <protection/>
    </xf>
    <xf numFmtId="3" fontId="13" fillId="37" borderId="17" xfId="47" applyNumberFormat="1" applyFont="1" applyFill="1" applyBorder="1" applyAlignment="1">
      <alignment horizontal="center" wrapText="1"/>
      <protection/>
    </xf>
    <xf numFmtId="49" fontId="13" fillId="37" borderId="19" xfId="47" applyNumberFormat="1" applyFont="1" applyFill="1" applyBorder="1" applyAlignment="1">
      <alignment horizontal="center"/>
      <protection/>
    </xf>
    <xf numFmtId="3" fontId="14" fillId="37" borderId="21" xfId="47" applyNumberFormat="1" applyFont="1" applyFill="1" applyBorder="1" applyAlignment="1">
      <alignment horizontal="center"/>
      <protection/>
    </xf>
    <xf numFmtId="3" fontId="28" fillId="37" borderId="49" xfId="47" applyNumberFormat="1" applyFont="1" applyFill="1" applyBorder="1" applyAlignment="1">
      <alignment horizontal="right"/>
      <protection/>
    </xf>
    <xf numFmtId="3" fontId="28" fillId="37" borderId="50" xfId="47" applyNumberFormat="1" applyFont="1" applyFill="1" applyBorder="1" applyAlignment="1">
      <alignment horizontal="right"/>
      <protection/>
    </xf>
    <xf numFmtId="3" fontId="28" fillId="37" borderId="34" xfId="47" applyNumberFormat="1" applyFont="1" applyFill="1" applyBorder="1" applyAlignment="1">
      <alignment horizontal="right"/>
      <protection/>
    </xf>
    <xf numFmtId="3" fontId="27" fillId="37" borderId="43" xfId="47" applyNumberFormat="1" applyFont="1" applyFill="1" applyBorder="1" applyAlignment="1">
      <alignment horizontal="right"/>
      <protection/>
    </xf>
    <xf numFmtId="3" fontId="28" fillId="37" borderId="19" xfId="47" applyNumberFormat="1" applyFont="1" applyFill="1" applyBorder="1" applyAlignment="1">
      <alignment horizontal="right"/>
      <protection/>
    </xf>
    <xf numFmtId="49" fontId="13" fillId="2" borderId="19" xfId="47" applyNumberFormat="1" applyFont="1" applyFill="1" applyBorder="1" applyAlignment="1">
      <alignment horizontal="center"/>
      <protection/>
    </xf>
    <xf numFmtId="3" fontId="14" fillId="2" borderId="21" xfId="47" applyNumberFormat="1" applyFont="1" applyFill="1" applyBorder="1" applyAlignment="1">
      <alignment horizontal="center"/>
      <protection/>
    </xf>
    <xf numFmtId="3" fontId="28" fillId="2" borderId="49" xfId="47" applyNumberFormat="1" applyFont="1" applyFill="1" applyBorder="1" applyAlignment="1">
      <alignment horizontal="right"/>
      <protection/>
    </xf>
    <xf numFmtId="3" fontId="28" fillId="2" borderId="50" xfId="47" applyNumberFormat="1" applyFont="1" applyFill="1" applyBorder="1" applyAlignment="1">
      <alignment horizontal="right"/>
      <protection/>
    </xf>
    <xf numFmtId="3" fontId="28" fillId="2" borderId="34" xfId="47" applyNumberFormat="1" applyFont="1" applyFill="1" applyBorder="1" applyAlignment="1">
      <alignment horizontal="right"/>
      <protection/>
    </xf>
    <xf numFmtId="3" fontId="27" fillId="2" borderId="43" xfId="47" applyNumberFormat="1" applyFont="1" applyFill="1" applyBorder="1" applyAlignment="1">
      <alignment horizontal="right"/>
      <protection/>
    </xf>
    <xf numFmtId="3" fontId="28" fillId="2" borderId="19" xfId="47" applyNumberFormat="1" applyFont="1" applyFill="1" applyBorder="1" applyAlignment="1">
      <alignment horizontal="right"/>
      <protection/>
    </xf>
    <xf numFmtId="3" fontId="13" fillId="4" borderId="17" xfId="47" applyNumberFormat="1" applyFont="1" applyFill="1" applyBorder="1" applyAlignment="1">
      <alignment horizontal="center" wrapText="1"/>
      <protection/>
    </xf>
    <xf numFmtId="49" fontId="13" fillId="4" borderId="19" xfId="47" applyNumberFormat="1" applyFont="1" applyFill="1" applyBorder="1" applyAlignment="1">
      <alignment horizontal="center"/>
      <protection/>
    </xf>
    <xf numFmtId="3" fontId="14" fillId="4" borderId="21" xfId="47" applyNumberFormat="1" applyFont="1" applyFill="1" applyBorder="1" applyAlignment="1">
      <alignment horizontal="center"/>
      <protection/>
    </xf>
    <xf numFmtId="3" fontId="28" fillId="4" borderId="49" xfId="47" applyNumberFormat="1" applyFont="1" applyFill="1" applyBorder="1" applyAlignment="1">
      <alignment horizontal="right"/>
      <protection/>
    </xf>
    <xf numFmtId="3" fontId="28" fillId="4" borderId="50" xfId="47" applyNumberFormat="1" applyFont="1" applyFill="1" applyBorder="1" applyAlignment="1">
      <alignment horizontal="right"/>
      <protection/>
    </xf>
    <xf numFmtId="3" fontId="28" fillId="4" borderId="34" xfId="47" applyNumberFormat="1" applyFont="1" applyFill="1" applyBorder="1" applyAlignment="1">
      <alignment horizontal="right"/>
      <protection/>
    </xf>
    <xf numFmtId="3" fontId="27" fillId="4" borderId="43" xfId="47" applyNumberFormat="1" applyFont="1" applyFill="1" applyBorder="1" applyAlignment="1">
      <alignment horizontal="right"/>
      <protection/>
    </xf>
    <xf numFmtId="3" fontId="28" fillId="4" borderId="19" xfId="47" applyNumberFormat="1" applyFont="1" applyFill="1" applyBorder="1" applyAlignment="1">
      <alignment horizontal="right"/>
      <protection/>
    </xf>
    <xf numFmtId="0" fontId="27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0" fillId="0" borderId="41" xfId="0" applyFont="1" applyFill="1" applyBorder="1" applyAlignment="1">
      <alignment/>
    </xf>
    <xf numFmtId="0" fontId="30" fillId="0" borderId="17" xfId="0" applyFont="1" applyFill="1" applyBorder="1" applyAlignment="1">
      <alignment/>
    </xf>
    <xf numFmtId="0" fontId="30" fillId="0" borderId="43" xfId="0" applyFont="1" applyFill="1" applyBorder="1" applyAlignment="1">
      <alignment/>
    </xf>
    <xf numFmtId="3" fontId="32" fillId="0" borderId="17" xfId="0" applyNumberFormat="1" applyFont="1" applyFill="1" applyBorder="1" applyAlignment="1">
      <alignment/>
    </xf>
    <xf numFmtId="3" fontId="32" fillId="0" borderId="42" xfId="0" applyNumberFormat="1" applyFont="1" applyFill="1" applyBorder="1" applyAlignment="1">
      <alignment/>
    </xf>
    <xf numFmtId="3" fontId="0" fillId="0" borderId="42" xfId="0" applyNumberFormat="1" applyFill="1" applyBorder="1" applyAlignment="1">
      <alignment/>
    </xf>
    <xf numFmtId="0" fontId="0" fillId="0" borderId="42" xfId="0" applyFill="1" applyBorder="1" applyAlignment="1">
      <alignment/>
    </xf>
    <xf numFmtId="3" fontId="0" fillId="0" borderId="43" xfId="0" applyNumberFormat="1" applyFill="1" applyBorder="1" applyAlignment="1">
      <alignment/>
    </xf>
    <xf numFmtId="0" fontId="30" fillId="0" borderId="52" xfId="0" applyFont="1" applyFill="1" applyBorder="1" applyAlignment="1">
      <alignment/>
    </xf>
    <xf numFmtId="0" fontId="30" fillId="0" borderId="34" xfId="0" applyFont="1" applyFill="1" applyBorder="1" applyAlignment="1">
      <alignment/>
    </xf>
    <xf numFmtId="0" fontId="32" fillId="0" borderId="0" xfId="0" applyNumberFormat="1" applyFont="1" applyFill="1" applyBorder="1" applyAlignment="1">
      <alignment horizontal="center" wrapText="1"/>
    </xf>
    <xf numFmtId="3" fontId="32" fillId="0" borderId="20" xfId="0" applyNumberFormat="1" applyFont="1" applyFill="1" applyBorder="1" applyAlignment="1">
      <alignment wrapText="1"/>
    </xf>
    <xf numFmtId="3" fontId="32" fillId="0" borderId="52" xfId="0" applyNumberFormat="1" applyFont="1" applyFill="1" applyBorder="1" applyAlignment="1">
      <alignment wrapText="1"/>
    </xf>
    <xf numFmtId="3" fontId="32" fillId="0" borderId="52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53" xfId="0" applyNumberFormat="1" applyFill="1" applyBorder="1" applyAlignment="1">
      <alignment horizontal="right"/>
    </xf>
    <xf numFmtId="3" fontId="0" fillId="0" borderId="54" xfId="0" applyNumberFormat="1" applyFill="1" applyBorder="1" applyAlignment="1">
      <alignment horizontal="right"/>
    </xf>
    <xf numFmtId="3" fontId="32" fillId="0" borderId="54" xfId="0" applyNumberFormat="1" applyFont="1" applyFill="1" applyBorder="1" applyAlignment="1">
      <alignment horizontal="right"/>
    </xf>
    <xf numFmtId="3" fontId="0" fillId="0" borderId="21" xfId="0" applyNumberFormat="1" applyFill="1" applyBorder="1" applyAlignment="1">
      <alignment horizontal="right"/>
    </xf>
    <xf numFmtId="0" fontId="0" fillId="0" borderId="26" xfId="0" applyFill="1" applyBorder="1" applyAlignment="1">
      <alignment/>
    </xf>
    <xf numFmtId="3" fontId="0" fillId="0" borderId="18" xfId="0" applyNumberFormat="1" applyFill="1" applyBorder="1" applyAlignment="1">
      <alignment/>
    </xf>
    <xf numFmtId="0" fontId="31" fillId="0" borderId="17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3" fontId="0" fillId="0" borderId="18" xfId="0" applyNumberFormat="1" applyFill="1" applyBorder="1" applyAlignment="1">
      <alignment wrapText="1"/>
    </xf>
    <xf numFmtId="4" fontId="0" fillId="0" borderId="51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 wrapText="1"/>
    </xf>
    <xf numFmtId="3" fontId="0" fillId="0" borderId="18" xfId="0" applyNumberFormat="1" applyFill="1" applyBorder="1" applyAlignment="1">
      <alignment horizontal="right" wrapText="1"/>
    </xf>
    <xf numFmtId="3" fontId="0" fillId="0" borderId="16" xfId="0" applyNumberFormat="1" applyFill="1" applyBorder="1" applyAlignment="1">
      <alignment horizontal="center" wrapText="1"/>
    </xf>
    <xf numFmtId="3" fontId="0" fillId="0" borderId="41" xfId="0" applyNumberFormat="1" applyFill="1" applyBorder="1" applyAlignment="1">
      <alignment horizontal="center" wrapText="1"/>
    </xf>
    <xf numFmtId="3" fontId="0" fillId="0" borderId="18" xfId="0" applyNumberFormat="1" applyFill="1" applyBorder="1" applyAlignment="1">
      <alignment horizontal="center" wrapText="1"/>
    </xf>
    <xf numFmtId="0" fontId="32" fillId="0" borderId="18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 wrapText="1"/>
    </xf>
    <xf numFmtId="3" fontId="32" fillId="0" borderId="18" xfId="0" applyNumberFormat="1" applyFont="1" applyFill="1" applyBorder="1" applyAlignment="1">
      <alignment horizontal="center" wrapText="1"/>
    </xf>
    <xf numFmtId="3" fontId="32" fillId="0" borderId="16" xfId="0" applyNumberFormat="1" applyFont="1" applyFill="1" applyBorder="1" applyAlignment="1">
      <alignment horizontal="center" wrapText="1"/>
    </xf>
    <xf numFmtId="0" fontId="32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31" fillId="0" borderId="41" xfId="0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31" fillId="0" borderId="55" xfId="0" applyFon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56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3" fontId="0" fillId="0" borderId="49" xfId="0" applyNumberFormat="1" applyFill="1" applyBorder="1" applyAlignment="1">
      <alignment/>
    </xf>
    <xf numFmtId="3" fontId="0" fillId="0" borderId="57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2" xfId="0" applyFill="1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49" xfId="0" applyFill="1" applyBorder="1" applyAlignment="1">
      <alignment/>
    </xf>
    <xf numFmtId="0" fontId="31" fillId="0" borderId="23" xfId="0" applyFont="1" applyFill="1" applyBorder="1" applyAlignment="1">
      <alignment/>
    </xf>
    <xf numFmtId="0" fontId="31" fillId="0" borderId="58" xfId="0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60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33" xfId="0" applyFill="1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50" xfId="0" applyFill="1" applyBorder="1" applyAlignment="1">
      <alignment/>
    </xf>
    <xf numFmtId="3" fontId="0" fillId="0" borderId="58" xfId="0" applyNumberFormat="1" applyFill="1" applyBorder="1" applyAlignment="1">
      <alignment/>
    </xf>
    <xf numFmtId="0" fontId="31" fillId="0" borderId="52" xfId="0" applyFont="1" applyFill="1" applyBorder="1" applyAlignment="1">
      <alignment/>
    </xf>
    <xf numFmtId="3" fontId="3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31" fillId="0" borderId="60" xfId="0" applyFont="1" applyFill="1" applyBorder="1" applyAlignment="1">
      <alignment/>
    </xf>
    <xf numFmtId="0" fontId="0" fillId="0" borderId="61" xfId="0" applyFill="1" applyBorder="1" applyAlignment="1">
      <alignment/>
    </xf>
    <xf numFmtId="3" fontId="0" fillId="36" borderId="23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31" fillId="0" borderId="50" xfId="0" applyFont="1" applyFill="1" applyBorder="1" applyAlignment="1">
      <alignment/>
    </xf>
    <xf numFmtId="0" fontId="0" fillId="0" borderId="59" xfId="0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62" xfId="0" applyFont="1" applyFill="1" applyBorder="1" applyAlignment="1">
      <alignment/>
    </xf>
    <xf numFmtId="0" fontId="31" fillId="0" borderId="63" xfId="0" applyFont="1" applyFill="1" applyBorder="1" applyAlignment="1">
      <alignment/>
    </xf>
    <xf numFmtId="0" fontId="31" fillId="0" borderId="53" xfId="0" applyFont="1" applyFill="1" applyBorder="1" applyAlignment="1">
      <alignment/>
    </xf>
    <xf numFmtId="0" fontId="14" fillId="0" borderId="53" xfId="0" applyFont="1" applyFill="1" applyBorder="1" applyAlignment="1">
      <alignment/>
    </xf>
    <xf numFmtId="3" fontId="14" fillId="0" borderId="2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31" fillId="0" borderId="64" xfId="0" applyFont="1" applyFill="1" applyBorder="1" applyAlignment="1">
      <alignment/>
    </xf>
    <xf numFmtId="0" fontId="31" fillId="0" borderId="29" xfId="0" applyFont="1" applyFill="1" applyBorder="1" applyAlignment="1">
      <alignment/>
    </xf>
    <xf numFmtId="3" fontId="0" fillId="0" borderId="64" xfId="0" applyNumberFormat="1" applyFill="1" applyBorder="1" applyAlignment="1">
      <alignment/>
    </xf>
    <xf numFmtId="3" fontId="0" fillId="0" borderId="65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65" xfId="0" applyFill="1" applyBorder="1" applyAlignment="1">
      <alignment/>
    </xf>
    <xf numFmtId="3" fontId="0" fillId="0" borderId="48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62" xfId="0" applyNumberFormat="1" applyFill="1" applyBorder="1" applyAlignment="1">
      <alignment/>
    </xf>
    <xf numFmtId="0" fontId="31" fillId="0" borderId="42" xfId="0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32" fillId="0" borderId="16" xfId="0" applyNumberFormat="1" applyFont="1" applyFill="1" applyBorder="1" applyAlignment="1">
      <alignment wrapText="1"/>
    </xf>
    <xf numFmtId="0" fontId="0" fillId="0" borderId="48" xfId="0" applyFill="1" applyBorder="1" applyAlignment="1">
      <alignment/>
    </xf>
    <xf numFmtId="0" fontId="12" fillId="0" borderId="0" xfId="51" applyFont="1" applyAlignment="1">
      <alignment horizontal="center" vertical="center" wrapText="1"/>
      <protection/>
    </xf>
    <xf numFmtId="0" fontId="13" fillId="0" borderId="17" xfId="47" applyFont="1" applyFill="1" applyBorder="1" applyAlignment="1">
      <alignment horizontal="center" wrapText="1"/>
      <protection/>
    </xf>
    <xf numFmtId="0" fontId="1" fillId="0" borderId="43" xfId="48" applyFont="1" applyBorder="1" applyAlignment="1">
      <alignment horizontal="center" wrapText="1"/>
      <protection/>
    </xf>
    <xf numFmtId="0" fontId="13" fillId="0" borderId="43" xfId="47" applyFont="1" applyFill="1" applyBorder="1" applyAlignment="1">
      <alignment horizontal="center" wrapText="1"/>
      <protection/>
    </xf>
    <xf numFmtId="3" fontId="14" fillId="33" borderId="0" xfId="47" applyNumberFormat="1" applyFont="1" applyFill="1" applyBorder="1" applyAlignment="1">
      <alignment horizontal="center" vertical="center"/>
      <protection/>
    </xf>
    <xf numFmtId="0" fontId="0" fillId="33" borderId="0" xfId="47" applyFill="1" applyBorder="1" applyAlignment="1">
      <alignment horizontal="center" vertical="center"/>
      <protection/>
    </xf>
    <xf numFmtId="3" fontId="14" fillId="36" borderId="0" xfId="47" applyNumberFormat="1" applyFont="1" applyFill="1" applyBorder="1" applyAlignment="1">
      <alignment horizontal="center" vertical="center" wrapText="1"/>
      <protection/>
    </xf>
    <xf numFmtId="0" fontId="0" fillId="33" borderId="0" xfId="47" applyFill="1" applyBorder="1" applyAlignment="1">
      <alignment horizontal="center" vertical="center" wrapText="1"/>
      <protection/>
    </xf>
    <xf numFmtId="0" fontId="14" fillId="33" borderId="0" xfId="47" applyFont="1" applyFill="1" applyBorder="1" applyAlignment="1">
      <alignment horizontal="left"/>
      <protection/>
    </xf>
    <xf numFmtId="0" fontId="0" fillId="33" borderId="0" xfId="47" applyFill="1" applyBorder="1" applyAlignment="1">
      <alignment/>
      <protection/>
    </xf>
    <xf numFmtId="49" fontId="14" fillId="33" borderId="0" xfId="47" applyNumberFormat="1" applyFont="1" applyFill="1" applyBorder="1" applyAlignment="1">
      <alignment horizontal="center" vertical="center"/>
      <protection/>
    </xf>
    <xf numFmtId="49" fontId="14" fillId="0" borderId="0" xfId="47" applyNumberFormat="1" applyFont="1" applyFill="1" applyBorder="1" applyAlignment="1">
      <alignment horizontal="center" vertical="center"/>
      <protection/>
    </xf>
    <xf numFmtId="0" fontId="0" fillId="0" borderId="0" xfId="47" applyFill="1" applyBorder="1" applyAlignment="1">
      <alignment horizontal="center" vertical="center"/>
      <protection/>
    </xf>
    <xf numFmtId="0" fontId="22" fillId="0" borderId="55" xfId="51" applyFont="1" applyFill="1" applyBorder="1" applyAlignment="1">
      <alignment horizontal="center"/>
      <protection/>
    </xf>
    <xf numFmtId="0" fontId="22" fillId="0" borderId="44" xfId="51" applyFont="1" applyFill="1" applyBorder="1" applyAlignment="1">
      <alignment horizontal="center"/>
      <protection/>
    </xf>
    <xf numFmtId="0" fontId="22" fillId="0" borderId="49" xfId="51" applyFont="1" applyFill="1" applyBorder="1" applyAlignment="1">
      <alignment horizontal="center"/>
      <protection/>
    </xf>
    <xf numFmtId="0" fontId="22" fillId="33" borderId="55" xfId="51" applyFont="1" applyFill="1" applyBorder="1" applyAlignment="1">
      <alignment horizontal="center"/>
      <protection/>
    </xf>
    <xf numFmtId="0" fontId="22" fillId="33" borderId="44" xfId="51" applyFont="1" applyFill="1" applyBorder="1" applyAlignment="1">
      <alignment horizontal="center"/>
      <protection/>
    </xf>
    <xf numFmtId="0" fontId="22" fillId="33" borderId="49" xfId="51" applyFont="1" applyFill="1" applyBorder="1" applyAlignment="1">
      <alignment horizontal="center"/>
      <protection/>
    </xf>
    <xf numFmtId="3" fontId="0" fillId="0" borderId="0" xfId="0" applyNumberFormat="1" applyAlignment="1">
      <alignment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7" xfId="49"/>
    <cellStyle name="normální_MF-03-příloha 4 - SR 2009(19  8  2008)" xfId="50"/>
    <cellStyle name="normální_Tabč4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horko\Local%20Settings\Temporary%20Internet%20Files\OLK91\Agregv&#253;konyK&#218;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</sheetNames>
    <sheetDataSet>
      <sheetData sheetId="0">
        <row r="20">
          <cell r="AE20">
            <v>53125</v>
          </cell>
          <cell r="AQ20">
            <v>127215</v>
          </cell>
        </row>
        <row r="92">
          <cell r="D92">
            <v>46967</v>
          </cell>
          <cell r="G92">
            <v>36861</v>
          </cell>
          <cell r="J92">
            <v>28709</v>
          </cell>
          <cell r="M92">
            <v>21816</v>
          </cell>
          <cell r="P92">
            <v>12558</v>
          </cell>
          <cell r="S92">
            <v>33630</v>
          </cell>
          <cell r="V92">
            <v>17021</v>
          </cell>
          <cell r="Y92">
            <v>24170</v>
          </cell>
          <cell r="AB92">
            <v>21588</v>
          </cell>
          <cell r="AE92">
            <v>20802</v>
          </cell>
          <cell r="AH92">
            <v>46935</v>
          </cell>
          <cell r="AK92">
            <v>27590</v>
          </cell>
          <cell r="AN92">
            <v>26590</v>
          </cell>
          <cell r="AQ92">
            <v>53951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Q29" sqref="Q29"/>
      <selection pane="topRight" activeCell="Q29" sqref="Q29"/>
      <selection pane="bottomLeft" activeCell="Q29" sqref="Q29"/>
      <selection pane="bottomRight" activeCell="N17" sqref="N17:O19"/>
    </sheetView>
  </sheetViews>
  <sheetFormatPr defaultColWidth="9.140625" defaultRowHeight="12.75"/>
  <cols>
    <col min="1" max="1" width="71.28125" style="0" customWidth="1"/>
    <col min="2" max="2" width="13.421875" style="0" bestFit="1" customWidth="1"/>
    <col min="3" max="3" width="9.8515625" style="0" bestFit="1" customWidth="1"/>
    <col min="4" max="4" width="8.140625" style="0" bestFit="1" customWidth="1"/>
    <col min="5" max="5" width="8.8515625" style="0" bestFit="1" customWidth="1"/>
    <col min="6" max="6" width="9.8515625" style="0" bestFit="1" customWidth="1"/>
    <col min="7" max="7" width="12.57421875" style="0" bestFit="1" customWidth="1"/>
    <col min="8" max="8" width="10.421875" style="0" bestFit="1" customWidth="1"/>
    <col min="9" max="9" width="9.28125" style="0" bestFit="1" customWidth="1"/>
    <col min="10" max="10" width="9.8515625" style="0" bestFit="1" customWidth="1"/>
    <col min="11" max="11" width="10.421875" style="0" bestFit="1" customWidth="1"/>
    <col min="12" max="12" width="12.57421875" style="0" bestFit="1" customWidth="1"/>
    <col min="13" max="13" width="11.00390625" style="0" bestFit="1" customWidth="1"/>
    <col min="14" max="14" width="10.7109375" style="0" bestFit="1" customWidth="1"/>
    <col min="15" max="15" width="9.57421875" style="0" bestFit="1" customWidth="1"/>
    <col min="16" max="16" width="10.7109375" style="0" bestFit="1" customWidth="1"/>
    <col min="17" max="17" width="12.00390625" style="0" bestFit="1" customWidth="1"/>
    <col min="18" max="18" width="10.7109375" style="0" bestFit="1" customWidth="1"/>
    <col min="19" max="19" width="8.28125" style="0" bestFit="1" customWidth="1"/>
    <col min="20" max="20" width="10.421875" style="0" bestFit="1" customWidth="1"/>
    <col min="21" max="21" width="10.421875" style="0" customWidth="1"/>
    <col min="22" max="22" width="11.00390625" style="0" bestFit="1" customWidth="1"/>
    <col min="23" max="23" width="12.7109375" style="0" bestFit="1" customWidth="1"/>
    <col min="24" max="24" width="11.00390625" style="0" bestFit="1" customWidth="1"/>
  </cols>
  <sheetData>
    <row r="1" spans="1:17" ht="18.75">
      <c r="A1" s="3" t="s">
        <v>48</v>
      </c>
      <c r="Q1" s="4"/>
    </row>
    <row r="2" ht="15.75">
      <c r="A2" s="5" t="s">
        <v>0</v>
      </c>
    </row>
    <row r="4" ht="15.75">
      <c r="A4" s="5"/>
    </row>
    <row r="5" spans="1:13" ht="79.5">
      <c r="A5" s="18" t="s">
        <v>24</v>
      </c>
      <c r="B5" s="19"/>
      <c r="C5" s="6" t="s">
        <v>29</v>
      </c>
      <c r="D5" s="6" t="s">
        <v>30</v>
      </c>
      <c r="E5" s="6" t="s">
        <v>31</v>
      </c>
      <c r="F5" s="20"/>
      <c r="G5" s="21"/>
      <c r="H5" s="6" t="s">
        <v>32</v>
      </c>
      <c r="I5" s="6" t="s">
        <v>33</v>
      </c>
      <c r="J5" s="6" t="s">
        <v>34</v>
      </c>
      <c r="K5" s="20"/>
      <c r="L5" s="20"/>
      <c r="M5" s="21"/>
    </row>
    <row r="6" spans="1:13" ht="12.75">
      <c r="A6" s="22"/>
      <c r="B6" s="23" t="s">
        <v>35</v>
      </c>
      <c r="C6" s="15"/>
      <c r="D6" s="17"/>
      <c r="E6" s="17"/>
      <c r="F6" s="24" t="s">
        <v>36</v>
      </c>
      <c r="G6" s="25" t="s">
        <v>25</v>
      </c>
      <c r="H6" s="16"/>
      <c r="I6" s="17"/>
      <c r="J6" s="17"/>
      <c r="K6" s="24" t="s">
        <v>36</v>
      </c>
      <c r="L6" s="24" t="s">
        <v>12</v>
      </c>
      <c r="M6" s="32" t="s">
        <v>27</v>
      </c>
    </row>
    <row r="7" spans="1:13" ht="12.75">
      <c r="A7" s="22"/>
      <c r="B7" s="23" t="s">
        <v>37</v>
      </c>
      <c r="C7" s="17" t="s">
        <v>38</v>
      </c>
      <c r="D7" s="17" t="s">
        <v>39</v>
      </c>
      <c r="E7" s="17" t="s">
        <v>40</v>
      </c>
      <c r="F7" s="24" t="s">
        <v>13</v>
      </c>
      <c r="G7" s="25" t="s">
        <v>14</v>
      </c>
      <c r="H7" s="16" t="s">
        <v>41</v>
      </c>
      <c r="I7" s="17" t="s">
        <v>42</v>
      </c>
      <c r="J7" s="17" t="s">
        <v>43</v>
      </c>
      <c r="K7" s="24" t="s">
        <v>44</v>
      </c>
      <c r="L7" s="24" t="s">
        <v>1</v>
      </c>
      <c r="M7" s="32" t="s">
        <v>28</v>
      </c>
    </row>
    <row r="8" spans="1:13" ht="12.75">
      <c r="A8" s="26"/>
      <c r="B8" s="23"/>
      <c r="C8" s="27"/>
      <c r="D8" s="17"/>
      <c r="E8" s="17"/>
      <c r="F8" s="24" t="s">
        <v>15</v>
      </c>
      <c r="G8" s="25" t="s">
        <v>45</v>
      </c>
      <c r="H8" s="16"/>
      <c r="I8" s="17"/>
      <c r="J8" s="17"/>
      <c r="K8" s="24">
        <v>2012</v>
      </c>
      <c r="L8" s="24" t="s">
        <v>46</v>
      </c>
      <c r="M8" s="25">
        <v>2012</v>
      </c>
    </row>
    <row r="9" spans="1:13" ht="15">
      <c r="A9" s="9" t="s">
        <v>2</v>
      </c>
      <c r="B9" s="9"/>
      <c r="C9" s="9"/>
      <c r="D9" s="9"/>
      <c r="E9" s="9"/>
      <c r="F9" s="8"/>
      <c r="G9" s="9"/>
      <c r="H9" s="9"/>
      <c r="I9" s="9"/>
      <c r="J9" s="9"/>
      <c r="K9" s="8"/>
      <c r="L9" s="8"/>
      <c r="M9" s="9"/>
    </row>
    <row r="10" spans="1:13" ht="12.75">
      <c r="A10" s="28" t="s">
        <v>3</v>
      </c>
      <c r="B10" s="29">
        <v>80506242</v>
      </c>
      <c r="C10" s="28">
        <v>4000000</v>
      </c>
      <c r="D10" s="28">
        <v>-92158</v>
      </c>
      <c r="E10" s="28">
        <v>-180000</v>
      </c>
      <c r="F10" s="28">
        <v>3727842</v>
      </c>
      <c r="G10" s="29">
        <v>84234084</v>
      </c>
      <c r="H10" s="28">
        <v>-1000000</v>
      </c>
      <c r="I10" s="28"/>
      <c r="J10" s="28"/>
      <c r="K10" s="28">
        <v>-1000000</v>
      </c>
      <c r="L10" s="28">
        <v>2727842</v>
      </c>
      <c r="M10" s="29">
        <v>83234084</v>
      </c>
    </row>
    <row r="11" spans="1:13" ht="15">
      <c r="A11" s="8" t="s">
        <v>4</v>
      </c>
      <c r="B11" s="9"/>
      <c r="C11" s="8"/>
      <c r="D11" s="8"/>
      <c r="E11" s="8"/>
      <c r="F11" s="8"/>
      <c r="G11" s="9"/>
      <c r="H11" s="8"/>
      <c r="I11" s="8"/>
      <c r="J11" s="8"/>
      <c r="K11" s="8"/>
      <c r="L11" s="8"/>
      <c r="M11" s="9"/>
    </row>
    <row r="12" spans="1:13" ht="12.75">
      <c r="A12" s="33" t="s">
        <v>49</v>
      </c>
      <c r="B12" s="29">
        <v>80506242</v>
      </c>
      <c r="C12" s="7">
        <v>4000000</v>
      </c>
      <c r="D12" s="7">
        <v>-92158</v>
      </c>
      <c r="E12" s="7">
        <v>-180000</v>
      </c>
      <c r="F12" s="28">
        <v>3727842</v>
      </c>
      <c r="G12" s="29">
        <v>84234084</v>
      </c>
      <c r="H12" s="7">
        <v>-1000000</v>
      </c>
      <c r="I12" s="7"/>
      <c r="J12" s="7"/>
      <c r="K12" s="28">
        <v>-1000000</v>
      </c>
      <c r="L12" s="28">
        <v>2727842</v>
      </c>
      <c r="M12" s="29">
        <v>83234084</v>
      </c>
    </row>
    <row r="13" spans="1:13" ht="15">
      <c r="A13" s="9" t="s">
        <v>5</v>
      </c>
      <c r="B13" s="9"/>
      <c r="C13" s="9"/>
      <c r="D13" s="9"/>
      <c r="E13" s="9"/>
      <c r="F13" s="8"/>
      <c r="G13" s="9"/>
      <c r="H13" s="9"/>
      <c r="I13" s="9"/>
      <c r="J13" s="9"/>
      <c r="K13" s="8"/>
      <c r="L13" s="8"/>
      <c r="M13" s="9"/>
    </row>
    <row r="14" spans="1:13" ht="12.75">
      <c r="A14" s="7" t="s">
        <v>16</v>
      </c>
      <c r="B14" s="29">
        <v>55162780</v>
      </c>
      <c r="C14" s="7">
        <v>2962963</v>
      </c>
      <c r="D14" s="7"/>
      <c r="E14" s="7">
        <v>-392000</v>
      </c>
      <c r="F14" s="28">
        <v>2570963</v>
      </c>
      <c r="G14" s="29">
        <v>57733743</v>
      </c>
      <c r="H14" s="7">
        <v>-571666</v>
      </c>
      <c r="I14" s="7">
        <v>148147</v>
      </c>
      <c r="J14" s="7"/>
      <c r="K14" s="28">
        <v>-423519</v>
      </c>
      <c r="L14" s="28">
        <v>2147444</v>
      </c>
      <c r="M14" s="29">
        <v>57310224</v>
      </c>
    </row>
    <row r="15" spans="1:13" ht="12.75">
      <c r="A15" s="7" t="s">
        <v>17</v>
      </c>
      <c r="B15" s="29">
        <v>54593456</v>
      </c>
      <c r="C15" s="7">
        <v>2962963</v>
      </c>
      <c r="D15" s="7"/>
      <c r="E15" s="7">
        <v>-392000</v>
      </c>
      <c r="F15" s="28">
        <v>2570963</v>
      </c>
      <c r="G15" s="29">
        <v>57164419</v>
      </c>
      <c r="H15" s="7">
        <v>-571666</v>
      </c>
      <c r="I15" s="7">
        <v>148147</v>
      </c>
      <c r="J15" s="7">
        <v>-111276</v>
      </c>
      <c r="K15" s="28">
        <v>-534795</v>
      </c>
      <c r="L15" s="28">
        <v>2036168</v>
      </c>
      <c r="M15" s="29">
        <v>56629624</v>
      </c>
    </row>
    <row r="16" spans="1:13" ht="12.75">
      <c r="A16" s="7" t="s">
        <v>18</v>
      </c>
      <c r="B16" s="29">
        <v>569324</v>
      </c>
      <c r="C16" s="7"/>
      <c r="D16" s="7"/>
      <c r="E16" s="7"/>
      <c r="F16" s="28">
        <v>0</v>
      </c>
      <c r="G16" s="29">
        <v>569324</v>
      </c>
      <c r="H16" s="7"/>
      <c r="I16" s="7"/>
      <c r="J16" s="7">
        <v>111276</v>
      </c>
      <c r="K16" s="28">
        <v>111276</v>
      </c>
      <c r="L16" s="28">
        <v>111276</v>
      </c>
      <c r="M16" s="29">
        <v>680600</v>
      </c>
    </row>
    <row r="17" spans="1:15" ht="12.75">
      <c r="A17" s="7" t="s">
        <v>19</v>
      </c>
      <c r="B17" s="29">
        <v>18749632</v>
      </c>
      <c r="C17" s="7">
        <v>1007407</v>
      </c>
      <c r="D17" s="7"/>
      <c r="E17" s="7">
        <v>-133000</v>
      </c>
      <c r="F17" s="28">
        <v>874407</v>
      </c>
      <c r="G17" s="29">
        <v>19624039</v>
      </c>
      <c r="H17" s="7">
        <v>-194367</v>
      </c>
      <c r="I17" s="7">
        <v>50371</v>
      </c>
      <c r="J17" s="7">
        <v>5715</v>
      </c>
      <c r="K17" s="28">
        <f>-143996+5715</f>
        <v>-138281</v>
      </c>
      <c r="L17" s="28">
        <f>730411+5715</f>
        <v>736126</v>
      </c>
      <c r="M17" s="29">
        <f>19480043+5715</f>
        <v>19485758</v>
      </c>
      <c r="O17" s="374"/>
    </row>
    <row r="18" spans="1:15" ht="12.75">
      <c r="A18" s="7" t="s">
        <v>20</v>
      </c>
      <c r="B18" s="29">
        <v>545935</v>
      </c>
      <c r="C18" s="7">
        <v>29630</v>
      </c>
      <c r="D18" s="7"/>
      <c r="E18" s="7">
        <v>-5000</v>
      </c>
      <c r="F18" s="28">
        <v>24630</v>
      </c>
      <c r="G18" s="29">
        <v>570565</v>
      </c>
      <c r="H18" s="7">
        <v>-5717</v>
      </c>
      <c r="I18" s="7">
        <v>1482</v>
      </c>
      <c r="J18" s="7">
        <v>834</v>
      </c>
      <c r="K18" s="28">
        <f>-4235+8934</f>
        <v>4699</v>
      </c>
      <c r="L18" s="28">
        <f>20395+834</f>
        <v>21229</v>
      </c>
      <c r="M18" s="29">
        <f>566330+834</f>
        <v>567164</v>
      </c>
      <c r="O18" s="374"/>
    </row>
    <row r="19" spans="1:15" ht="12.75">
      <c r="A19" s="7" t="s">
        <v>21</v>
      </c>
      <c r="B19" s="29">
        <v>5031297</v>
      </c>
      <c r="C19" s="7"/>
      <c r="D19" s="7">
        <v>-86318</v>
      </c>
      <c r="E19" s="7">
        <v>280000</v>
      </c>
      <c r="F19" s="28">
        <v>193682</v>
      </c>
      <c r="G19" s="29">
        <v>5224979</v>
      </c>
      <c r="H19" s="7">
        <v>-228250</v>
      </c>
      <c r="I19" s="7">
        <v>-200000</v>
      </c>
      <c r="J19" s="7">
        <v>-6549</v>
      </c>
      <c r="K19" s="28">
        <f>-428250-6549</f>
        <v>-434799</v>
      </c>
      <c r="L19" s="28">
        <f>-234568-6549</f>
        <v>-241117</v>
      </c>
      <c r="M19" s="29">
        <f>4796729-6549</f>
        <v>4790180</v>
      </c>
      <c r="O19" s="374"/>
    </row>
    <row r="20" spans="1:13" ht="12.75">
      <c r="A20" s="10" t="s">
        <v>22</v>
      </c>
      <c r="B20" s="30">
        <v>213034</v>
      </c>
      <c r="C20" s="10"/>
      <c r="D20" s="10"/>
      <c r="E20" s="10">
        <v>11</v>
      </c>
      <c r="F20" s="31">
        <v>11</v>
      </c>
      <c r="G20" s="30">
        <v>213045</v>
      </c>
      <c r="H20" s="10"/>
      <c r="I20" s="10">
        <v>-1400</v>
      </c>
      <c r="J20" s="10">
        <v>-148</v>
      </c>
      <c r="K20" s="31">
        <v>-1548</v>
      </c>
      <c r="L20" s="31">
        <v>-1537</v>
      </c>
      <c r="M20" s="30">
        <v>211497</v>
      </c>
    </row>
    <row r="21" spans="1:13" ht="12.75">
      <c r="A21" s="7" t="s">
        <v>6</v>
      </c>
      <c r="B21" s="29">
        <v>55162780</v>
      </c>
      <c r="C21" s="7">
        <v>2962963</v>
      </c>
      <c r="D21" s="7"/>
      <c r="E21" s="7">
        <v>-392000</v>
      </c>
      <c r="F21" s="28">
        <v>2570963</v>
      </c>
      <c r="G21" s="29">
        <v>57733743</v>
      </c>
      <c r="H21" s="7">
        <v>-571666</v>
      </c>
      <c r="I21" s="7">
        <v>148147</v>
      </c>
      <c r="J21" s="7"/>
      <c r="K21" s="28">
        <v>-423519</v>
      </c>
      <c r="L21" s="28">
        <v>2147444</v>
      </c>
      <c r="M21" s="29">
        <v>57310224</v>
      </c>
    </row>
    <row r="22" spans="1:13" ht="12.75">
      <c r="A22" s="7" t="s">
        <v>7</v>
      </c>
      <c r="B22" s="29">
        <v>54593456</v>
      </c>
      <c r="C22" s="7">
        <v>2962963</v>
      </c>
      <c r="D22" s="7"/>
      <c r="E22" s="7">
        <v>-392000</v>
      </c>
      <c r="F22" s="28">
        <v>2570963</v>
      </c>
      <c r="G22" s="29">
        <v>57164419</v>
      </c>
      <c r="H22" s="7">
        <v>-571666</v>
      </c>
      <c r="I22" s="7">
        <v>148147</v>
      </c>
      <c r="J22" s="7">
        <v>-111276</v>
      </c>
      <c r="K22" s="28">
        <v>-534795</v>
      </c>
      <c r="L22" s="28">
        <v>2036168</v>
      </c>
      <c r="M22" s="29">
        <v>56629624</v>
      </c>
    </row>
    <row r="23" spans="1:13" ht="12.75">
      <c r="A23" s="7" t="s">
        <v>8</v>
      </c>
      <c r="B23" s="29">
        <v>569324</v>
      </c>
      <c r="C23" s="7"/>
      <c r="D23" s="7"/>
      <c r="E23" s="7"/>
      <c r="F23" s="28">
        <v>0</v>
      </c>
      <c r="G23" s="29">
        <v>569324</v>
      </c>
      <c r="H23" s="7"/>
      <c r="I23" s="7"/>
      <c r="J23" s="7">
        <v>111276</v>
      </c>
      <c r="K23" s="28">
        <v>111276</v>
      </c>
      <c r="L23" s="28">
        <v>111276</v>
      </c>
      <c r="M23" s="29">
        <v>680600</v>
      </c>
    </row>
    <row r="24" spans="1:13" ht="12.75">
      <c r="A24" s="7" t="s">
        <v>9</v>
      </c>
      <c r="B24" s="29">
        <v>18749632</v>
      </c>
      <c r="C24" s="7">
        <v>1007407</v>
      </c>
      <c r="D24" s="7"/>
      <c r="E24" s="7">
        <v>-133000</v>
      </c>
      <c r="F24" s="28">
        <v>874407</v>
      </c>
      <c r="G24" s="29">
        <v>19624039</v>
      </c>
      <c r="H24" s="7">
        <v>-194367</v>
      </c>
      <c r="I24" s="7">
        <v>50371</v>
      </c>
      <c r="J24" s="7"/>
      <c r="K24" s="28">
        <v>-143996</v>
      </c>
      <c r="L24" s="28">
        <v>730411</v>
      </c>
      <c r="M24" s="29">
        <v>19480043</v>
      </c>
    </row>
    <row r="25" spans="1:13" ht="12.75">
      <c r="A25" s="7" t="s">
        <v>10</v>
      </c>
      <c r="B25" s="29">
        <v>545935</v>
      </c>
      <c r="C25" s="7">
        <v>29630</v>
      </c>
      <c r="D25" s="7"/>
      <c r="E25" s="7">
        <v>-5000</v>
      </c>
      <c r="F25" s="28">
        <v>24630</v>
      </c>
      <c r="G25" s="29">
        <v>570565</v>
      </c>
      <c r="H25" s="7">
        <v>-5717</v>
      </c>
      <c r="I25" s="7">
        <v>1482</v>
      </c>
      <c r="J25" s="7"/>
      <c r="K25" s="28">
        <v>-4235</v>
      </c>
      <c r="L25" s="28">
        <v>20395</v>
      </c>
      <c r="M25" s="29">
        <v>566330</v>
      </c>
    </row>
    <row r="26" spans="1:13" ht="12.75">
      <c r="A26" s="7" t="s">
        <v>23</v>
      </c>
      <c r="B26" s="29">
        <v>5031297</v>
      </c>
      <c r="C26" s="7"/>
      <c r="D26" s="7">
        <v>-86318</v>
      </c>
      <c r="E26" s="7">
        <v>280000</v>
      </c>
      <c r="F26" s="28">
        <v>193682</v>
      </c>
      <c r="G26" s="29">
        <v>5224979</v>
      </c>
      <c r="H26" s="7">
        <v>-228250</v>
      </c>
      <c r="I26" s="7">
        <v>-200000</v>
      </c>
      <c r="J26" s="7"/>
      <c r="K26" s="28">
        <v>-428250</v>
      </c>
      <c r="L26" s="28">
        <v>-234568</v>
      </c>
      <c r="M26" s="29">
        <v>4796729</v>
      </c>
    </row>
    <row r="27" spans="1:13" ht="12.75">
      <c r="A27" s="10" t="s">
        <v>11</v>
      </c>
      <c r="B27" s="30">
        <v>213034</v>
      </c>
      <c r="C27" s="10"/>
      <c r="D27" s="10"/>
      <c r="E27" s="10">
        <v>11</v>
      </c>
      <c r="F27" s="31">
        <v>11</v>
      </c>
      <c r="G27" s="30">
        <v>213045</v>
      </c>
      <c r="H27" s="10"/>
      <c r="I27" s="10">
        <v>-1400</v>
      </c>
      <c r="J27" s="10">
        <v>-148</v>
      </c>
      <c r="K27" s="31">
        <v>-1548</v>
      </c>
      <c r="L27" s="31">
        <v>-1537</v>
      </c>
      <c r="M27" s="30">
        <v>211497</v>
      </c>
    </row>
    <row r="28" spans="1:13" ht="12.75">
      <c r="A28" s="7" t="s">
        <v>26</v>
      </c>
      <c r="B28" s="29">
        <v>1016598</v>
      </c>
      <c r="C28" s="7"/>
      <c r="D28" s="7">
        <v>-5840</v>
      </c>
      <c r="E28" s="7">
        <v>70000</v>
      </c>
      <c r="F28" s="28">
        <v>64160</v>
      </c>
      <c r="G28" s="29">
        <v>1080758</v>
      </c>
      <c r="H28" s="7"/>
      <c r="I28" s="7"/>
      <c r="J28" s="7"/>
      <c r="K28" s="28">
        <v>0</v>
      </c>
      <c r="L28" s="28">
        <v>64160</v>
      </c>
      <c r="M28" s="29">
        <v>1080758</v>
      </c>
    </row>
    <row r="29" spans="1:13" ht="12.75">
      <c r="A29" s="33" t="s">
        <v>47</v>
      </c>
      <c r="B29" s="29">
        <v>59865045</v>
      </c>
      <c r="C29" s="7">
        <v>4000000</v>
      </c>
      <c r="D29" s="7"/>
      <c r="E29" s="7">
        <v>-530000</v>
      </c>
      <c r="F29" s="28">
        <v>3470000</v>
      </c>
      <c r="G29" s="29">
        <v>63335045</v>
      </c>
      <c r="H29" s="7"/>
      <c r="I29" s="7">
        <v>-393364</v>
      </c>
      <c r="J29" s="7"/>
      <c r="K29" s="28">
        <v>-393364</v>
      </c>
      <c r="L29" s="28">
        <v>3076636</v>
      </c>
      <c r="M29" s="29">
        <v>62941681</v>
      </c>
    </row>
  </sheetData>
  <sheetProtection/>
  <printOptions horizontalCentered="1"/>
  <pageMargins left="0.31496062992125984" right="0.15748031496062992" top="0.7086614173228347" bottom="0.4724409448818898" header="0.5118110236220472" footer="0.5118110236220472"/>
  <pageSetup horizontalDpi="600" verticalDpi="600" orientation="landscape" paperSize="9" scale="60" r:id="rId1"/>
  <headerFooter alignWithMargins="0">
    <oddHeader>&amp;R&amp;"Arial,Kurzíva"Kapitola B.3.II&amp;"Arial,Obyčejné"
&amp;"Arial,Tučné"Tabulka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3"/>
  <sheetViews>
    <sheetView zoomScale="50" zoomScaleNormal="50" workbookViewId="0" topLeftCell="G1">
      <selection activeCell="N3" sqref="N2:N3"/>
    </sheetView>
  </sheetViews>
  <sheetFormatPr defaultColWidth="8.8515625" defaultRowHeight="12.75"/>
  <cols>
    <col min="1" max="1" width="24.8515625" style="11" customWidth="1"/>
    <col min="2" max="4" width="14.140625" style="11" bestFit="1" customWidth="1"/>
    <col min="5" max="5" width="14.140625" style="12" bestFit="1" customWidth="1"/>
    <col min="6" max="7" width="14.140625" style="13" bestFit="1" customWidth="1"/>
    <col min="8" max="8" width="14.140625" style="13" customWidth="1"/>
    <col min="9" max="25" width="15.7109375" style="11" customWidth="1"/>
    <col min="26" max="26" width="15.7109375" style="14" customWidth="1"/>
    <col min="27" max="27" width="8.8515625" style="14" customWidth="1"/>
    <col min="28" max="28" width="9.28125" style="14" bestFit="1" customWidth="1"/>
    <col min="29" max="16384" width="8.8515625" style="14" customWidth="1"/>
  </cols>
  <sheetData>
    <row r="1" spans="1:26" ht="26.25">
      <c r="A1" s="34"/>
      <c r="Z1" s="35"/>
    </row>
    <row r="2" spans="1:26" ht="30.75">
      <c r="A2" s="36"/>
      <c r="F2" s="12"/>
      <c r="U2" s="37"/>
      <c r="V2" s="37"/>
      <c r="Y2" s="38"/>
      <c r="Z2" s="39"/>
    </row>
    <row r="3" spans="1:25" ht="23.25">
      <c r="A3" s="36"/>
      <c r="Y3" s="40"/>
    </row>
    <row r="4" spans="1:26" ht="76.5" customHeight="1">
      <c r="A4" s="355" t="s">
        <v>50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</row>
    <row r="5" ht="13.5" thickBot="1">
      <c r="A5" s="41"/>
    </row>
    <row r="6" spans="1:26" ht="63.75" customHeight="1" thickBot="1">
      <c r="A6" s="42"/>
      <c r="B6" s="43" t="s">
        <v>51</v>
      </c>
      <c r="C6" s="43" t="s">
        <v>51</v>
      </c>
      <c r="D6" s="43" t="s">
        <v>51</v>
      </c>
      <c r="E6" s="44" t="s">
        <v>51</v>
      </c>
      <c r="F6" s="45" t="s">
        <v>51</v>
      </c>
      <c r="G6" s="45" t="s">
        <v>51</v>
      </c>
      <c r="H6" s="45" t="s">
        <v>51</v>
      </c>
      <c r="I6" s="46" t="s">
        <v>52</v>
      </c>
      <c r="J6" s="46" t="s">
        <v>53</v>
      </c>
      <c r="K6" s="237" t="s">
        <v>52</v>
      </c>
      <c r="L6" s="237" t="s">
        <v>53</v>
      </c>
      <c r="M6" s="221" t="s">
        <v>52</v>
      </c>
      <c r="N6" s="221" t="s">
        <v>53</v>
      </c>
      <c r="O6" s="221" t="s">
        <v>54</v>
      </c>
      <c r="P6" s="222" t="s">
        <v>52</v>
      </c>
      <c r="Q6" s="222" t="s">
        <v>53</v>
      </c>
      <c r="R6" s="222" t="s">
        <v>54</v>
      </c>
      <c r="S6" s="356" t="s">
        <v>55</v>
      </c>
      <c r="T6" s="357"/>
      <c r="U6" s="356" t="s">
        <v>56</v>
      </c>
      <c r="V6" s="357"/>
      <c r="W6" s="356" t="s">
        <v>57</v>
      </c>
      <c r="X6" s="357"/>
      <c r="Y6" s="356" t="s">
        <v>58</v>
      </c>
      <c r="Z6" s="358"/>
    </row>
    <row r="7" spans="1:26" ht="19.5">
      <c r="A7" s="47" t="s">
        <v>59</v>
      </c>
      <c r="B7" s="48" t="s">
        <v>60</v>
      </c>
      <c r="C7" s="48" t="s">
        <v>61</v>
      </c>
      <c r="D7" s="48" t="s">
        <v>62</v>
      </c>
      <c r="E7" s="49" t="s">
        <v>63</v>
      </c>
      <c r="F7" s="50" t="s">
        <v>64</v>
      </c>
      <c r="G7" s="49" t="s">
        <v>65</v>
      </c>
      <c r="H7" s="49" t="s">
        <v>66</v>
      </c>
      <c r="I7" s="51" t="s">
        <v>67</v>
      </c>
      <c r="J7" s="51" t="s">
        <v>67</v>
      </c>
      <c r="K7" s="238" t="s">
        <v>68</v>
      </c>
      <c r="L7" s="238" t="s">
        <v>68</v>
      </c>
      <c r="M7" s="230" t="s">
        <v>69</v>
      </c>
      <c r="N7" s="230" t="s">
        <v>69</v>
      </c>
      <c r="O7" s="230" t="s">
        <v>69</v>
      </c>
      <c r="P7" s="223" t="s">
        <v>70</v>
      </c>
      <c r="Q7" s="223" t="s">
        <v>70</v>
      </c>
      <c r="R7" s="223" t="s">
        <v>70</v>
      </c>
      <c r="S7" s="48" t="s">
        <v>71</v>
      </c>
      <c r="T7" s="52" t="s">
        <v>72</v>
      </c>
      <c r="U7" s="48" t="s">
        <v>71</v>
      </c>
      <c r="V7" s="48" t="s">
        <v>72</v>
      </c>
      <c r="W7" s="48" t="s">
        <v>71</v>
      </c>
      <c r="X7" s="48" t="s">
        <v>72</v>
      </c>
      <c r="Y7" s="48" t="s">
        <v>71</v>
      </c>
      <c r="Z7" s="48" t="s">
        <v>72</v>
      </c>
    </row>
    <row r="8" spans="1:26" ht="20.25" thickBot="1">
      <c r="A8" s="53"/>
      <c r="B8" s="54"/>
      <c r="C8" s="54"/>
      <c r="D8" s="54"/>
      <c r="E8" s="55"/>
      <c r="F8" s="56"/>
      <c r="G8" s="56"/>
      <c r="H8" s="56"/>
      <c r="I8" s="57"/>
      <c r="J8" s="57"/>
      <c r="K8" s="239"/>
      <c r="L8" s="239"/>
      <c r="M8" s="231"/>
      <c r="N8" s="231"/>
      <c r="O8" s="231"/>
      <c r="P8" s="224"/>
      <c r="Q8" s="224"/>
      <c r="R8" s="224"/>
      <c r="S8" s="54"/>
      <c r="T8" s="58"/>
      <c r="U8" s="54"/>
      <c r="V8" s="54"/>
      <c r="W8" s="54"/>
      <c r="X8" s="54"/>
      <c r="Y8" s="54"/>
      <c r="Z8" s="54"/>
    </row>
    <row r="9" spans="1:26" ht="19.5">
      <c r="A9" s="59" t="s">
        <v>73</v>
      </c>
      <c r="B9" s="178">
        <v>26357</v>
      </c>
      <c r="C9" s="178">
        <v>26259</v>
      </c>
      <c r="D9" s="178">
        <v>27099</v>
      </c>
      <c r="E9" s="179">
        <v>27511</v>
      </c>
      <c r="F9" s="179">
        <v>27727</v>
      </c>
      <c r="G9" s="180">
        <v>28393</v>
      </c>
      <c r="H9" s="181">
        <v>29273.5</v>
      </c>
      <c r="I9" s="182">
        <v>30806</v>
      </c>
      <c r="J9" s="182">
        <v>30806</v>
      </c>
      <c r="K9" s="240">
        <v>32788.5</v>
      </c>
      <c r="L9" s="240">
        <v>32788.5</v>
      </c>
      <c r="M9" s="232">
        <v>34480</v>
      </c>
      <c r="N9" s="232">
        <v>34480</v>
      </c>
      <c r="O9" s="232">
        <v>34480</v>
      </c>
      <c r="P9" s="225">
        <v>35936.5</v>
      </c>
      <c r="Q9" s="225">
        <v>35936.5</v>
      </c>
      <c r="R9" s="225">
        <v>35936.5</v>
      </c>
      <c r="S9" s="183">
        <f>+P9-M9</f>
        <v>1456.5</v>
      </c>
      <c r="T9" s="184">
        <f>+P9/M9*100</f>
        <v>104.2241879350348</v>
      </c>
      <c r="U9" s="178">
        <f>+R9-O9</f>
        <v>1456.5</v>
      </c>
      <c r="V9" s="185">
        <f>+R9/O9*100</f>
        <v>104.2241879350348</v>
      </c>
      <c r="W9" s="178">
        <f>+N9-L9</f>
        <v>1691.5</v>
      </c>
      <c r="X9" s="185">
        <f>+N9/L9*100</f>
        <v>105.1588209280693</v>
      </c>
      <c r="Y9" s="178">
        <f>+R9-B9</f>
        <v>9579.5</v>
      </c>
      <c r="Z9" s="185">
        <f>+IF(B9=0,"",R9/B9*100)</f>
        <v>136.34518344272868</v>
      </c>
    </row>
    <row r="10" spans="1:26" ht="19.5">
      <c r="A10" s="60" t="s">
        <v>74</v>
      </c>
      <c r="B10" s="186">
        <v>105075</v>
      </c>
      <c r="C10" s="186">
        <v>100625</v>
      </c>
      <c r="D10" s="186">
        <v>96000</v>
      </c>
      <c r="E10" s="187">
        <v>92062</v>
      </c>
      <c r="F10" s="187">
        <v>88544</v>
      </c>
      <c r="G10" s="188">
        <v>84676.25</v>
      </c>
      <c r="H10" s="189">
        <v>82206.5</v>
      </c>
      <c r="I10" s="190">
        <v>79494.25</v>
      </c>
      <c r="J10" s="190">
        <v>79494.25</v>
      </c>
      <c r="K10" s="241">
        <v>78287.25</v>
      </c>
      <c r="L10" s="241">
        <v>78287.25</v>
      </c>
      <c r="M10" s="233">
        <v>79359.5</v>
      </c>
      <c r="N10" s="233">
        <v>79359.5</v>
      </c>
      <c r="O10" s="233">
        <v>79359.5</v>
      </c>
      <c r="P10" s="226">
        <v>81172.25</v>
      </c>
      <c r="Q10" s="226">
        <v>81172.25</v>
      </c>
      <c r="R10" s="226">
        <v>81172.25</v>
      </c>
      <c r="S10" s="191">
        <f aca="true" t="shared" si="0" ref="S10:S73">+P10-M10</f>
        <v>1812.75</v>
      </c>
      <c r="T10" s="192">
        <f aca="true" t="shared" si="1" ref="T10:T73">+P10/M10*100</f>
        <v>102.28422558105834</v>
      </c>
      <c r="U10" s="186">
        <f aca="true" t="shared" si="2" ref="U10:U73">+R10-O10</f>
        <v>1812.75</v>
      </c>
      <c r="V10" s="193">
        <f aca="true" t="shared" si="3" ref="V10:V73">+R10/O10*100</f>
        <v>102.28422558105834</v>
      </c>
      <c r="W10" s="186">
        <f aca="true" t="shared" si="4" ref="W10:W73">+N10-L10</f>
        <v>1072.25</v>
      </c>
      <c r="X10" s="194">
        <f aca="true" t="shared" si="5" ref="X10:X73">+N10/L10*100</f>
        <v>101.36963554090863</v>
      </c>
      <c r="Y10" s="186">
        <f aca="true" t="shared" si="6" ref="Y10:Y73">+R10-B10</f>
        <v>-23902.75</v>
      </c>
      <c r="Z10" s="193">
        <f aca="true" t="shared" si="7" ref="Z10:Z73">+IF(B10=0,"",R10/B10*100)</f>
        <v>77.25172495836307</v>
      </c>
    </row>
    <row r="11" spans="1:26" ht="19.5">
      <c r="A11" s="60" t="s">
        <v>75</v>
      </c>
      <c r="B11" s="186">
        <v>47656</v>
      </c>
      <c r="C11" s="186">
        <v>47344</v>
      </c>
      <c r="D11" s="186">
        <v>46991</v>
      </c>
      <c r="E11" s="187">
        <f>'[1]List1'!D92</f>
        <v>46967</v>
      </c>
      <c r="F11" s="187">
        <v>46467</v>
      </c>
      <c r="G11" s="188">
        <v>46175</v>
      </c>
      <c r="H11" s="189">
        <v>45139</v>
      </c>
      <c r="I11" s="190">
        <v>44073</v>
      </c>
      <c r="J11" s="190">
        <v>44798</v>
      </c>
      <c r="K11" s="241">
        <v>43388</v>
      </c>
      <c r="L11" s="241">
        <v>44091</v>
      </c>
      <c r="M11" s="233">
        <v>41845</v>
      </c>
      <c r="N11" s="233">
        <v>42508</v>
      </c>
      <c r="O11" s="233">
        <v>42959</v>
      </c>
      <c r="P11" s="226">
        <v>40716</v>
      </c>
      <c r="Q11" s="226">
        <v>41360</v>
      </c>
      <c r="R11" s="226">
        <v>41786</v>
      </c>
      <c r="S11" s="191">
        <f t="shared" si="0"/>
        <v>-1129</v>
      </c>
      <c r="T11" s="192">
        <f t="shared" si="1"/>
        <v>97.30194766399809</v>
      </c>
      <c r="U11" s="186">
        <f t="shared" si="2"/>
        <v>-1173</v>
      </c>
      <c r="V11" s="193">
        <f t="shared" si="3"/>
        <v>97.26948951325683</v>
      </c>
      <c r="W11" s="186">
        <f t="shared" si="4"/>
        <v>-1583</v>
      </c>
      <c r="X11" s="193">
        <f t="shared" si="5"/>
        <v>96.40969812433376</v>
      </c>
      <c r="Y11" s="186">
        <f t="shared" si="6"/>
        <v>-5870</v>
      </c>
      <c r="Z11" s="193">
        <f t="shared" si="7"/>
        <v>87.68255833473225</v>
      </c>
    </row>
    <row r="12" spans="1:26" ht="19.5">
      <c r="A12" s="60" t="s">
        <v>76</v>
      </c>
      <c r="B12" s="186">
        <v>2468</v>
      </c>
      <c r="C12" s="186">
        <v>2500</v>
      </c>
      <c r="D12" s="186">
        <v>2487</v>
      </c>
      <c r="E12" s="187">
        <v>2454</v>
      </c>
      <c r="F12" s="187">
        <v>2220</v>
      </c>
      <c r="G12" s="188">
        <v>2267</v>
      </c>
      <c r="H12" s="189">
        <v>2371</v>
      </c>
      <c r="I12" s="190">
        <v>2397</v>
      </c>
      <c r="J12" s="190">
        <v>2397</v>
      </c>
      <c r="K12" s="241">
        <v>2411</v>
      </c>
      <c r="L12" s="241">
        <v>2411</v>
      </c>
      <c r="M12" s="233">
        <v>2638</v>
      </c>
      <c r="N12" s="233">
        <v>2638</v>
      </c>
      <c r="O12" s="233">
        <v>2638</v>
      </c>
      <c r="P12" s="226">
        <v>2612</v>
      </c>
      <c r="Q12" s="226">
        <v>2612</v>
      </c>
      <c r="R12" s="226">
        <v>2612</v>
      </c>
      <c r="S12" s="191">
        <f t="shared" si="0"/>
        <v>-26</v>
      </c>
      <c r="T12" s="192">
        <f t="shared" si="1"/>
        <v>99.01440485216074</v>
      </c>
      <c r="U12" s="186">
        <f t="shared" si="2"/>
        <v>-26</v>
      </c>
      <c r="V12" s="193">
        <f t="shared" si="3"/>
        <v>99.01440485216074</v>
      </c>
      <c r="W12" s="186">
        <f t="shared" si="4"/>
        <v>227</v>
      </c>
      <c r="X12" s="193">
        <f t="shared" si="5"/>
        <v>109.41518042306097</v>
      </c>
      <c r="Y12" s="186">
        <f t="shared" si="6"/>
        <v>144</v>
      </c>
      <c r="Z12" s="193">
        <f t="shared" si="7"/>
        <v>105.83468395461912</v>
      </c>
    </row>
    <row r="13" spans="1:26" ht="20.25" thickBot="1">
      <c r="A13" s="62" t="s">
        <v>77</v>
      </c>
      <c r="B13" s="195"/>
      <c r="C13" s="195"/>
      <c r="D13" s="195"/>
      <c r="E13" s="196"/>
      <c r="F13" s="196">
        <v>102</v>
      </c>
      <c r="G13" s="197">
        <v>107</v>
      </c>
      <c r="H13" s="198">
        <v>107</v>
      </c>
      <c r="I13" s="199">
        <v>102</v>
      </c>
      <c r="J13" s="199">
        <v>102</v>
      </c>
      <c r="K13" s="242">
        <v>102</v>
      </c>
      <c r="L13" s="242">
        <v>102</v>
      </c>
      <c r="M13" s="234">
        <v>113</v>
      </c>
      <c r="N13" s="234">
        <v>113</v>
      </c>
      <c r="O13" s="234">
        <v>113</v>
      </c>
      <c r="P13" s="227">
        <v>119</v>
      </c>
      <c r="Q13" s="227">
        <v>119</v>
      </c>
      <c r="R13" s="227">
        <v>119</v>
      </c>
      <c r="S13" s="200">
        <f t="shared" si="0"/>
        <v>6</v>
      </c>
      <c r="T13" s="201">
        <f t="shared" si="1"/>
        <v>105.30973451327435</v>
      </c>
      <c r="U13" s="195">
        <f t="shared" si="2"/>
        <v>6</v>
      </c>
      <c r="V13" s="202">
        <f t="shared" si="3"/>
        <v>105.30973451327435</v>
      </c>
      <c r="W13" s="195">
        <f t="shared" si="4"/>
        <v>11</v>
      </c>
      <c r="X13" s="202">
        <f t="shared" si="5"/>
        <v>110.78431372549021</v>
      </c>
      <c r="Y13" s="195">
        <f t="shared" si="6"/>
        <v>119</v>
      </c>
      <c r="Z13" s="202">
        <f t="shared" si="7"/>
      </c>
    </row>
    <row r="14" spans="1:26" s="66" customFormat="1" ht="28.5" thickBot="1">
      <c r="A14" s="64" t="s">
        <v>78</v>
      </c>
      <c r="B14" s="203">
        <f>SUM(B9:B12)</f>
        <v>181556</v>
      </c>
      <c r="C14" s="203">
        <f>SUM(C9:C12)</f>
        <v>176728</v>
      </c>
      <c r="D14" s="203">
        <f>SUM(D9:D12)</f>
        <v>172577</v>
      </c>
      <c r="E14" s="204">
        <f>SUM(E9:E12)</f>
        <v>168994</v>
      </c>
      <c r="F14" s="204">
        <v>165060</v>
      </c>
      <c r="G14" s="205">
        <f>SUM(G9:G13)</f>
        <v>161618.25</v>
      </c>
      <c r="H14" s="206">
        <f>SUM(H9:H13)</f>
        <v>159097</v>
      </c>
      <c r="I14" s="207">
        <v>156872.25</v>
      </c>
      <c r="J14" s="207">
        <v>157597.25</v>
      </c>
      <c r="K14" s="243">
        <v>156976.75</v>
      </c>
      <c r="L14" s="243">
        <v>157679.75</v>
      </c>
      <c r="M14" s="235">
        <v>158435.5</v>
      </c>
      <c r="N14" s="235">
        <v>159098.5</v>
      </c>
      <c r="O14" s="235">
        <v>159549.5</v>
      </c>
      <c r="P14" s="228">
        <v>160555.75</v>
      </c>
      <c r="Q14" s="228">
        <v>161199.75</v>
      </c>
      <c r="R14" s="228">
        <v>161625.75</v>
      </c>
      <c r="S14" s="208">
        <f t="shared" si="0"/>
        <v>2120.25</v>
      </c>
      <c r="T14" s="209">
        <f t="shared" si="1"/>
        <v>101.33824174506346</v>
      </c>
      <c r="U14" s="203">
        <f t="shared" si="2"/>
        <v>2076.25</v>
      </c>
      <c r="V14" s="210">
        <f t="shared" si="3"/>
        <v>101.30132027991311</v>
      </c>
      <c r="W14" s="203">
        <f t="shared" si="4"/>
        <v>1418.75</v>
      </c>
      <c r="X14" s="211">
        <f t="shared" si="5"/>
        <v>100.89976677411019</v>
      </c>
      <c r="Y14" s="203">
        <f t="shared" si="6"/>
        <v>-19930.25</v>
      </c>
      <c r="Z14" s="211">
        <f t="shared" si="7"/>
        <v>89.0225329925753</v>
      </c>
    </row>
    <row r="15" spans="1:26" ht="19.5">
      <c r="A15" s="59" t="s">
        <v>73</v>
      </c>
      <c r="B15" s="178">
        <v>28762</v>
      </c>
      <c r="C15" s="178">
        <v>28879</v>
      </c>
      <c r="D15" s="178">
        <v>29439</v>
      </c>
      <c r="E15" s="179">
        <v>29500</v>
      </c>
      <c r="F15" s="179">
        <v>30548</v>
      </c>
      <c r="G15" s="180">
        <v>31312.5</v>
      </c>
      <c r="H15" s="181">
        <v>32461.5</v>
      </c>
      <c r="I15" s="182">
        <v>34185</v>
      </c>
      <c r="J15" s="182">
        <v>34185</v>
      </c>
      <c r="K15" s="240">
        <v>36189</v>
      </c>
      <c r="L15" s="240">
        <v>36189</v>
      </c>
      <c r="M15" s="232">
        <v>38309</v>
      </c>
      <c r="N15" s="232">
        <v>38309</v>
      </c>
      <c r="O15" s="232">
        <v>38309</v>
      </c>
      <c r="P15" s="225">
        <v>41267</v>
      </c>
      <c r="Q15" s="225">
        <v>41267</v>
      </c>
      <c r="R15" s="225">
        <v>41267</v>
      </c>
      <c r="S15" s="183">
        <f t="shared" si="0"/>
        <v>2958</v>
      </c>
      <c r="T15" s="184">
        <f t="shared" si="1"/>
        <v>107.7214231642695</v>
      </c>
      <c r="U15" s="178">
        <f t="shared" si="2"/>
        <v>2958</v>
      </c>
      <c r="V15" s="185">
        <f t="shared" si="3"/>
        <v>107.7214231642695</v>
      </c>
      <c r="W15" s="178">
        <f t="shared" si="4"/>
        <v>2120</v>
      </c>
      <c r="X15" s="185">
        <f t="shared" si="5"/>
        <v>105.85813368703197</v>
      </c>
      <c r="Y15" s="178">
        <f t="shared" si="6"/>
        <v>12505</v>
      </c>
      <c r="Z15" s="185">
        <f t="shared" si="7"/>
        <v>143.47750504137403</v>
      </c>
    </row>
    <row r="16" spans="1:26" ht="19.5">
      <c r="A16" s="60" t="s">
        <v>74</v>
      </c>
      <c r="B16" s="186">
        <v>118268</v>
      </c>
      <c r="C16" s="186">
        <v>114486</v>
      </c>
      <c r="D16" s="186">
        <v>112485</v>
      </c>
      <c r="E16" s="187">
        <v>108569</v>
      </c>
      <c r="F16" s="187">
        <v>105784</v>
      </c>
      <c r="G16" s="188">
        <v>102283.75</v>
      </c>
      <c r="H16" s="189">
        <v>100039.5</v>
      </c>
      <c r="I16" s="190">
        <v>98218.25</v>
      </c>
      <c r="J16" s="190">
        <v>98218.25</v>
      </c>
      <c r="K16" s="241">
        <v>97495.5</v>
      </c>
      <c r="L16" s="241">
        <v>97495.5</v>
      </c>
      <c r="M16" s="233">
        <v>98257.5</v>
      </c>
      <c r="N16" s="233">
        <v>98257.5</v>
      </c>
      <c r="O16" s="233">
        <v>98257.5</v>
      </c>
      <c r="P16" s="226">
        <v>100607</v>
      </c>
      <c r="Q16" s="226">
        <v>100607</v>
      </c>
      <c r="R16" s="226">
        <v>100607</v>
      </c>
      <c r="S16" s="191">
        <f t="shared" si="0"/>
        <v>2349.5</v>
      </c>
      <c r="T16" s="192">
        <f t="shared" si="1"/>
        <v>102.39116606874794</v>
      </c>
      <c r="U16" s="186">
        <f t="shared" si="2"/>
        <v>2349.5</v>
      </c>
      <c r="V16" s="193">
        <f t="shared" si="3"/>
        <v>102.39116606874794</v>
      </c>
      <c r="W16" s="186">
        <f t="shared" si="4"/>
        <v>762</v>
      </c>
      <c r="X16" s="193">
        <f t="shared" si="5"/>
        <v>100.78157453420926</v>
      </c>
      <c r="Y16" s="186">
        <f t="shared" si="6"/>
        <v>-17661</v>
      </c>
      <c r="Z16" s="193">
        <f t="shared" si="7"/>
        <v>85.06696655054623</v>
      </c>
    </row>
    <row r="17" spans="1:26" ht="19.5">
      <c r="A17" s="60" t="s">
        <v>75</v>
      </c>
      <c r="B17" s="186">
        <v>36488</v>
      </c>
      <c r="C17" s="186">
        <v>36531</v>
      </c>
      <c r="D17" s="186">
        <v>36725</v>
      </c>
      <c r="E17" s="187">
        <f>'[1]List1'!G92</f>
        <v>36861</v>
      </c>
      <c r="F17" s="187">
        <v>36668</v>
      </c>
      <c r="G17" s="188">
        <v>36782</v>
      </c>
      <c r="H17" s="189">
        <v>36330</v>
      </c>
      <c r="I17" s="190">
        <v>36053</v>
      </c>
      <c r="J17" s="190">
        <v>37015</v>
      </c>
      <c r="K17" s="241">
        <v>35541</v>
      </c>
      <c r="L17" s="241">
        <v>36542</v>
      </c>
      <c r="M17" s="233">
        <v>34282</v>
      </c>
      <c r="N17" s="233">
        <v>35304</v>
      </c>
      <c r="O17" s="233">
        <v>36007</v>
      </c>
      <c r="P17" s="226">
        <v>32432</v>
      </c>
      <c r="Q17" s="226">
        <v>33379</v>
      </c>
      <c r="R17" s="226">
        <v>34035</v>
      </c>
      <c r="S17" s="191">
        <f t="shared" si="0"/>
        <v>-1850</v>
      </c>
      <c r="T17" s="192">
        <f t="shared" si="1"/>
        <v>94.6035820547226</v>
      </c>
      <c r="U17" s="186">
        <f t="shared" si="2"/>
        <v>-1972</v>
      </c>
      <c r="V17" s="193">
        <f t="shared" si="3"/>
        <v>94.52328713861193</v>
      </c>
      <c r="W17" s="186">
        <f t="shared" si="4"/>
        <v>-1238</v>
      </c>
      <c r="X17" s="193">
        <f t="shared" si="5"/>
        <v>96.61211756335176</v>
      </c>
      <c r="Y17" s="186">
        <f t="shared" si="6"/>
        <v>-2453</v>
      </c>
      <c r="Z17" s="193">
        <f t="shared" si="7"/>
        <v>93.27724183293138</v>
      </c>
    </row>
    <row r="18" spans="1:26" ht="19.5">
      <c r="A18" s="60" t="s">
        <v>76</v>
      </c>
      <c r="B18" s="186">
        <v>1233</v>
      </c>
      <c r="C18" s="186">
        <v>1374</v>
      </c>
      <c r="D18" s="186">
        <v>1556</v>
      </c>
      <c r="E18" s="187">
        <v>1545</v>
      </c>
      <c r="F18" s="187">
        <v>1377</v>
      </c>
      <c r="G18" s="188">
        <v>1260</v>
      </c>
      <c r="H18" s="189">
        <v>1167</v>
      </c>
      <c r="I18" s="190">
        <v>1117</v>
      </c>
      <c r="J18" s="190">
        <v>1117</v>
      </c>
      <c r="K18" s="241">
        <v>1220</v>
      </c>
      <c r="L18" s="241">
        <v>1220</v>
      </c>
      <c r="M18" s="233">
        <v>1263</v>
      </c>
      <c r="N18" s="233">
        <v>1263</v>
      </c>
      <c r="O18" s="233">
        <v>1263</v>
      </c>
      <c r="P18" s="226">
        <v>1244</v>
      </c>
      <c r="Q18" s="226">
        <v>1244</v>
      </c>
      <c r="R18" s="226">
        <v>1244</v>
      </c>
      <c r="S18" s="191">
        <f t="shared" si="0"/>
        <v>-19</v>
      </c>
      <c r="T18" s="192">
        <f t="shared" si="1"/>
        <v>98.49564528899447</v>
      </c>
      <c r="U18" s="186">
        <f t="shared" si="2"/>
        <v>-19</v>
      </c>
      <c r="V18" s="193">
        <f t="shared" si="3"/>
        <v>98.49564528899447</v>
      </c>
      <c r="W18" s="186">
        <f t="shared" si="4"/>
        <v>43</v>
      </c>
      <c r="X18" s="193">
        <f t="shared" si="5"/>
        <v>103.52459016393442</v>
      </c>
      <c r="Y18" s="186">
        <f t="shared" si="6"/>
        <v>11</v>
      </c>
      <c r="Z18" s="193">
        <f t="shared" si="7"/>
        <v>100.89213300892132</v>
      </c>
    </row>
    <row r="19" spans="1:26" ht="20.25" thickBot="1">
      <c r="A19" s="62" t="s">
        <v>77</v>
      </c>
      <c r="B19" s="195"/>
      <c r="C19" s="195"/>
      <c r="D19" s="195"/>
      <c r="E19" s="196"/>
      <c r="F19" s="196">
        <v>503</v>
      </c>
      <c r="G19" s="197">
        <v>492</v>
      </c>
      <c r="H19" s="198">
        <v>534</v>
      </c>
      <c r="I19" s="199">
        <v>508</v>
      </c>
      <c r="J19" s="199">
        <v>508</v>
      </c>
      <c r="K19" s="242">
        <v>522</v>
      </c>
      <c r="L19" s="242">
        <v>522</v>
      </c>
      <c r="M19" s="234">
        <v>524</v>
      </c>
      <c r="N19" s="234">
        <v>524</v>
      </c>
      <c r="O19" s="234">
        <v>524</v>
      </c>
      <c r="P19" s="227">
        <v>524</v>
      </c>
      <c r="Q19" s="227">
        <v>524</v>
      </c>
      <c r="R19" s="227">
        <v>524</v>
      </c>
      <c r="S19" s="200">
        <f t="shared" si="0"/>
        <v>0</v>
      </c>
      <c r="T19" s="201">
        <f t="shared" si="1"/>
        <v>100</v>
      </c>
      <c r="U19" s="195">
        <f t="shared" si="2"/>
        <v>0</v>
      </c>
      <c r="V19" s="202">
        <f t="shared" si="3"/>
        <v>100</v>
      </c>
      <c r="W19" s="195">
        <f t="shared" si="4"/>
        <v>2</v>
      </c>
      <c r="X19" s="202">
        <f t="shared" si="5"/>
        <v>100.38314176245211</v>
      </c>
      <c r="Y19" s="195">
        <f t="shared" si="6"/>
        <v>524</v>
      </c>
      <c r="Z19" s="202">
        <f t="shared" si="7"/>
      </c>
    </row>
    <row r="20" spans="1:26" s="66" customFormat="1" ht="28.5" thickBot="1">
      <c r="A20" s="64" t="s">
        <v>79</v>
      </c>
      <c r="B20" s="203">
        <f>SUM(B15:B18)</f>
        <v>184751</v>
      </c>
      <c r="C20" s="203">
        <f>SUM(C15:C18)</f>
        <v>181270</v>
      </c>
      <c r="D20" s="203">
        <f>SUM(D15:D18)</f>
        <v>180205</v>
      </c>
      <c r="E20" s="204">
        <f>SUM(E15:E18)</f>
        <v>176475</v>
      </c>
      <c r="F20" s="204">
        <v>174880</v>
      </c>
      <c r="G20" s="205">
        <f>SUM(G15:G19)</f>
        <v>172130.25</v>
      </c>
      <c r="H20" s="206">
        <f>SUM(H15:H19)</f>
        <v>170532</v>
      </c>
      <c r="I20" s="207">
        <v>170081.25</v>
      </c>
      <c r="J20" s="207">
        <v>171043.25</v>
      </c>
      <c r="K20" s="243">
        <v>170967.5</v>
      </c>
      <c r="L20" s="243">
        <v>171968.5</v>
      </c>
      <c r="M20" s="235">
        <v>172635.5</v>
      </c>
      <c r="N20" s="235">
        <v>173657.5</v>
      </c>
      <c r="O20" s="235">
        <v>174360.5</v>
      </c>
      <c r="P20" s="228">
        <v>176074</v>
      </c>
      <c r="Q20" s="228">
        <v>177021</v>
      </c>
      <c r="R20" s="228">
        <v>177677</v>
      </c>
      <c r="S20" s="208">
        <f t="shared" si="0"/>
        <v>3438.5</v>
      </c>
      <c r="T20" s="209">
        <f t="shared" si="1"/>
        <v>101.99176878451999</v>
      </c>
      <c r="U20" s="203">
        <f t="shared" si="2"/>
        <v>3316.5</v>
      </c>
      <c r="V20" s="210">
        <f t="shared" si="3"/>
        <v>101.90209365079821</v>
      </c>
      <c r="W20" s="203">
        <f t="shared" si="4"/>
        <v>1689</v>
      </c>
      <c r="X20" s="211">
        <f t="shared" si="5"/>
        <v>100.98215661589187</v>
      </c>
      <c r="Y20" s="203">
        <f t="shared" si="6"/>
        <v>-7074</v>
      </c>
      <c r="Z20" s="211">
        <f t="shared" si="7"/>
        <v>96.1710626735444</v>
      </c>
    </row>
    <row r="21" spans="1:26" ht="19.5">
      <c r="A21" s="59" t="s">
        <v>73</v>
      </c>
      <c r="B21" s="178">
        <v>17788</v>
      </c>
      <c r="C21" s="178">
        <v>17611</v>
      </c>
      <c r="D21" s="178">
        <v>17509</v>
      </c>
      <c r="E21" s="179">
        <v>17397</v>
      </c>
      <c r="F21" s="179">
        <v>17356</v>
      </c>
      <c r="G21" s="180">
        <v>17584.5</v>
      </c>
      <c r="H21" s="181">
        <v>17989</v>
      </c>
      <c r="I21" s="182">
        <v>18904</v>
      </c>
      <c r="J21" s="182">
        <v>18904</v>
      </c>
      <c r="K21" s="240">
        <v>20114</v>
      </c>
      <c r="L21" s="240">
        <v>20114</v>
      </c>
      <c r="M21" s="232">
        <v>20895.5</v>
      </c>
      <c r="N21" s="232">
        <v>20895.5</v>
      </c>
      <c r="O21" s="232">
        <v>20895.5</v>
      </c>
      <c r="P21" s="225">
        <v>21629</v>
      </c>
      <c r="Q21" s="225">
        <v>21629</v>
      </c>
      <c r="R21" s="225">
        <v>21629</v>
      </c>
      <c r="S21" s="183">
        <f t="shared" si="0"/>
        <v>733.5</v>
      </c>
      <c r="T21" s="184">
        <f t="shared" si="1"/>
        <v>103.51032518963412</v>
      </c>
      <c r="U21" s="178">
        <f t="shared" si="2"/>
        <v>733.5</v>
      </c>
      <c r="V21" s="185">
        <f t="shared" si="3"/>
        <v>103.51032518963412</v>
      </c>
      <c r="W21" s="178">
        <f t="shared" si="4"/>
        <v>781.5</v>
      </c>
      <c r="X21" s="185">
        <f t="shared" si="5"/>
        <v>103.88535348513473</v>
      </c>
      <c r="Y21" s="178">
        <f t="shared" si="6"/>
        <v>3841</v>
      </c>
      <c r="Z21" s="185">
        <f t="shared" si="7"/>
        <v>121.5932089048797</v>
      </c>
    </row>
    <row r="22" spans="1:26" ht="19.5">
      <c r="A22" s="60" t="s">
        <v>74</v>
      </c>
      <c r="B22" s="186">
        <v>68655</v>
      </c>
      <c r="C22" s="186">
        <v>66079</v>
      </c>
      <c r="D22" s="186">
        <v>63563</v>
      </c>
      <c r="E22" s="187">
        <v>61255</v>
      </c>
      <c r="F22" s="187">
        <v>58873</v>
      </c>
      <c r="G22" s="188">
        <v>56361</v>
      </c>
      <c r="H22" s="189">
        <v>54490.5</v>
      </c>
      <c r="I22" s="190">
        <v>52623.25</v>
      </c>
      <c r="J22" s="190">
        <v>52623.25</v>
      </c>
      <c r="K22" s="241">
        <v>51052.5</v>
      </c>
      <c r="L22" s="241">
        <v>51052.5</v>
      </c>
      <c r="M22" s="233">
        <v>50698</v>
      </c>
      <c r="N22" s="233">
        <v>50698</v>
      </c>
      <c r="O22" s="233">
        <v>50698</v>
      </c>
      <c r="P22" s="226">
        <v>50768.75</v>
      </c>
      <c r="Q22" s="226">
        <v>50768.75</v>
      </c>
      <c r="R22" s="226">
        <v>50768.75</v>
      </c>
      <c r="S22" s="191">
        <f t="shared" si="0"/>
        <v>70.75</v>
      </c>
      <c r="T22" s="192">
        <f t="shared" si="1"/>
        <v>100.139551856089</v>
      </c>
      <c r="U22" s="186">
        <f t="shared" si="2"/>
        <v>70.75</v>
      </c>
      <c r="V22" s="193">
        <f t="shared" si="3"/>
        <v>100.139551856089</v>
      </c>
      <c r="W22" s="186">
        <f t="shared" si="4"/>
        <v>-354.5</v>
      </c>
      <c r="X22" s="193">
        <f t="shared" si="5"/>
        <v>99.30561676705352</v>
      </c>
      <c r="Y22" s="186">
        <f t="shared" si="6"/>
        <v>-17886.25</v>
      </c>
      <c r="Z22" s="193">
        <f t="shared" si="7"/>
        <v>73.94763673439661</v>
      </c>
    </row>
    <row r="23" spans="1:26" ht="19.5">
      <c r="A23" s="60" t="s">
        <v>75</v>
      </c>
      <c r="B23" s="186">
        <v>28782</v>
      </c>
      <c r="C23" s="186">
        <v>28855</v>
      </c>
      <c r="D23" s="186">
        <f>28833+60</f>
        <v>28893</v>
      </c>
      <c r="E23" s="187">
        <f>'[1]List1'!J92</f>
        <v>28709</v>
      </c>
      <c r="F23" s="187">
        <v>28616</v>
      </c>
      <c r="G23" s="188">
        <v>28677</v>
      </c>
      <c r="H23" s="189">
        <v>27877</v>
      </c>
      <c r="I23" s="190">
        <v>27549</v>
      </c>
      <c r="J23" s="190">
        <v>28146</v>
      </c>
      <c r="K23" s="241">
        <v>27303</v>
      </c>
      <c r="L23" s="241">
        <v>27943</v>
      </c>
      <c r="M23" s="233">
        <v>26131</v>
      </c>
      <c r="N23" s="233">
        <v>26784</v>
      </c>
      <c r="O23" s="233">
        <v>27215</v>
      </c>
      <c r="P23" s="226">
        <v>24940</v>
      </c>
      <c r="Q23" s="226">
        <v>25665</v>
      </c>
      <c r="R23" s="226">
        <v>26071</v>
      </c>
      <c r="S23" s="191">
        <f t="shared" si="0"/>
        <v>-1191</v>
      </c>
      <c r="T23" s="192">
        <f t="shared" si="1"/>
        <v>95.4421950939497</v>
      </c>
      <c r="U23" s="186">
        <f t="shared" si="2"/>
        <v>-1144</v>
      </c>
      <c r="V23" s="193">
        <f t="shared" si="3"/>
        <v>95.7964357890869</v>
      </c>
      <c r="W23" s="186">
        <f t="shared" si="4"/>
        <v>-1159</v>
      </c>
      <c r="X23" s="193">
        <f t="shared" si="5"/>
        <v>95.85227069391262</v>
      </c>
      <c r="Y23" s="186">
        <f t="shared" si="6"/>
        <v>-2711</v>
      </c>
      <c r="Z23" s="193">
        <f t="shared" si="7"/>
        <v>90.58091862969911</v>
      </c>
    </row>
    <row r="24" spans="1:26" ht="19.5">
      <c r="A24" s="60" t="s">
        <v>76</v>
      </c>
      <c r="B24" s="186">
        <v>1606</v>
      </c>
      <c r="C24" s="186">
        <v>1699</v>
      </c>
      <c r="D24" s="186">
        <v>1960</v>
      </c>
      <c r="E24" s="187">
        <v>1969</v>
      </c>
      <c r="F24" s="187">
        <v>1946</v>
      </c>
      <c r="G24" s="188">
        <v>1860</v>
      </c>
      <c r="H24" s="189">
        <v>1812</v>
      </c>
      <c r="I24" s="190">
        <v>1510</v>
      </c>
      <c r="J24" s="190">
        <v>1510</v>
      </c>
      <c r="K24" s="241">
        <v>1500</v>
      </c>
      <c r="L24" s="241">
        <v>1500</v>
      </c>
      <c r="M24" s="233">
        <v>1447</v>
      </c>
      <c r="N24" s="233">
        <v>1447</v>
      </c>
      <c r="O24" s="233">
        <v>1447</v>
      </c>
      <c r="P24" s="226">
        <v>1367</v>
      </c>
      <c r="Q24" s="226">
        <v>1367</v>
      </c>
      <c r="R24" s="226">
        <v>1367</v>
      </c>
      <c r="S24" s="191">
        <f t="shared" si="0"/>
        <v>-80</v>
      </c>
      <c r="T24" s="192">
        <f t="shared" si="1"/>
        <v>94.47131997235661</v>
      </c>
      <c r="U24" s="186">
        <f t="shared" si="2"/>
        <v>-80</v>
      </c>
      <c r="V24" s="193">
        <f t="shared" si="3"/>
        <v>94.47131997235661</v>
      </c>
      <c r="W24" s="186">
        <f t="shared" si="4"/>
        <v>-53</v>
      </c>
      <c r="X24" s="193">
        <f t="shared" si="5"/>
        <v>96.46666666666667</v>
      </c>
      <c r="Y24" s="186">
        <f t="shared" si="6"/>
        <v>-239</v>
      </c>
      <c r="Z24" s="193">
        <f t="shared" si="7"/>
        <v>85.11830635118307</v>
      </c>
    </row>
    <row r="25" spans="1:26" ht="20.25" thickBot="1">
      <c r="A25" s="62" t="s">
        <v>77</v>
      </c>
      <c r="B25" s="195"/>
      <c r="C25" s="195"/>
      <c r="D25" s="195"/>
      <c r="E25" s="196"/>
      <c r="F25" s="196">
        <v>293</v>
      </c>
      <c r="G25" s="197">
        <v>301</v>
      </c>
      <c r="H25" s="198">
        <v>301</v>
      </c>
      <c r="I25" s="199">
        <v>298</v>
      </c>
      <c r="J25" s="199">
        <v>298</v>
      </c>
      <c r="K25" s="242">
        <v>298</v>
      </c>
      <c r="L25" s="242">
        <v>298</v>
      </c>
      <c r="M25" s="234">
        <v>298</v>
      </c>
      <c r="N25" s="234">
        <v>298</v>
      </c>
      <c r="O25" s="234">
        <v>298</v>
      </c>
      <c r="P25" s="227">
        <v>298</v>
      </c>
      <c r="Q25" s="227">
        <v>298</v>
      </c>
      <c r="R25" s="227">
        <v>298</v>
      </c>
      <c r="S25" s="200">
        <f t="shared" si="0"/>
        <v>0</v>
      </c>
      <c r="T25" s="201">
        <f t="shared" si="1"/>
        <v>100</v>
      </c>
      <c r="U25" s="195">
        <f t="shared" si="2"/>
        <v>0</v>
      </c>
      <c r="V25" s="202">
        <f t="shared" si="3"/>
        <v>100</v>
      </c>
      <c r="W25" s="195">
        <f t="shared" si="4"/>
        <v>0</v>
      </c>
      <c r="X25" s="202">
        <f t="shared" si="5"/>
        <v>100</v>
      </c>
      <c r="Y25" s="195">
        <f t="shared" si="6"/>
        <v>298</v>
      </c>
      <c r="Z25" s="202">
        <f t="shared" si="7"/>
      </c>
    </row>
    <row r="26" spans="1:26" s="66" customFormat="1" ht="28.5" thickBot="1">
      <c r="A26" s="64" t="s">
        <v>80</v>
      </c>
      <c r="B26" s="203">
        <f>SUM(B21:B24)</f>
        <v>116831</v>
      </c>
      <c r="C26" s="203">
        <f>SUM(C21:C24)</f>
        <v>114244</v>
      </c>
      <c r="D26" s="203">
        <f>SUM(D21:D24)</f>
        <v>111925</v>
      </c>
      <c r="E26" s="204">
        <f>SUM(E21:E24)</f>
        <v>109330</v>
      </c>
      <c r="F26" s="204">
        <v>107084</v>
      </c>
      <c r="G26" s="205">
        <f>SUM(G21:G25)</f>
        <v>104783.5</v>
      </c>
      <c r="H26" s="206">
        <f>SUM(H21:H25)</f>
        <v>102469.5</v>
      </c>
      <c r="I26" s="207">
        <v>100884.25</v>
      </c>
      <c r="J26" s="207">
        <v>101481.25</v>
      </c>
      <c r="K26" s="243">
        <v>100267.5</v>
      </c>
      <c r="L26" s="243">
        <v>100907.5</v>
      </c>
      <c r="M26" s="235">
        <v>99469.5</v>
      </c>
      <c r="N26" s="235">
        <v>100122.5</v>
      </c>
      <c r="O26" s="235">
        <v>100553.5</v>
      </c>
      <c r="P26" s="228">
        <v>99002.75</v>
      </c>
      <c r="Q26" s="228">
        <v>99727.75</v>
      </c>
      <c r="R26" s="228">
        <v>100133.75</v>
      </c>
      <c r="S26" s="208">
        <f t="shared" si="0"/>
        <v>-466.75</v>
      </c>
      <c r="T26" s="209">
        <f t="shared" si="1"/>
        <v>99.53076068543623</v>
      </c>
      <c r="U26" s="203">
        <f t="shared" si="2"/>
        <v>-419.75</v>
      </c>
      <c r="V26" s="210">
        <f t="shared" si="3"/>
        <v>99.5825605274804</v>
      </c>
      <c r="W26" s="203">
        <f t="shared" si="4"/>
        <v>-785</v>
      </c>
      <c r="X26" s="211">
        <f t="shared" si="5"/>
        <v>99.22205980724922</v>
      </c>
      <c r="Y26" s="203">
        <f t="shared" si="6"/>
        <v>-16697.25</v>
      </c>
      <c r="Z26" s="211">
        <f t="shared" si="7"/>
        <v>85.70820244626854</v>
      </c>
    </row>
    <row r="27" spans="1:26" ht="19.5">
      <c r="A27" s="59" t="s">
        <v>73</v>
      </c>
      <c r="B27" s="178">
        <v>13915</v>
      </c>
      <c r="C27" s="178">
        <v>14059</v>
      </c>
      <c r="D27" s="178">
        <v>14220</v>
      </c>
      <c r="E27" s="179">
        <v>14551</v>
      </c>
      <c r="F27" s="179">
        <v>14686</v>
      </c>
      <c r="G27" s="180">
        <v>14552</v>
      </c>
      <c r="H27" s="181">
        <v>14812</v>
      </c>
      <c r="I27" s="182">
        <v>15620</v>
      </c>
      <c r="J27" s="182">
        <v>15620</v>
      </c>
      <c r="K27" s="240">
        <v>16476.5</v>
      </c>
      <c r="L27" s="240">
        <v>16476.5</v>
      </c>
      <c r="M27" s="232">
        <v>17553.5</v>
      </c>
      <c r="N27" s="232">
        <v>17553.5</v>
      </c>
      <c r="O27" s="232">
        <v>17553.5</v>
      </c>
      <c r="P27" s="225">
        <v>18291</v>
      </c>
      <c r="Q27" s="225">
        <v>18291</v>
      </c>
      <c r="R27" s="225">
        <v>18291</v>
      </c>
      <c r="S27" s="183">
        <f t="shared" si="0"/>
        <v>737.5</v>
      </c>
      <c r="T27" s="184">
        <f t="shared" si="1"/>
        <v>104.20144130800126</v>
      </c>
      <c r="U27" s="178">
        <f t="shared" si="2"/>
        <v>737.5</v>
      </c>
      <c r="V27" s="185">
        <f t="shared" si="3"/>
        <v>104.20144130800126</v>
      </c>
      <c r="W27" s="178">
        <f t="shared" si="4"/>
        <v>1077</v>
      </c>
      <c r="X27" s="185">
        <f t="shared" si="5"/>
        <v>106.53658240524383</v>
      </c>
      <c r="Y27" s="178">
        <f t="shared" si="6"/>
        <v>4376</v>
      </c>
      <c r="Z27" s="185">
        <f t="shared" si="7"/>
        <v>131.44807761408552</v>
      </c>
    </row>
    <row r="28" spans="1:26" ht="19.5">
      <c r="A28" s="60" t="s">
        <v>74</v>
      </c>
      <c r="B28" s="186">
        <v>57219</v>
      </c>
      <c r="C28" s="186">
        <v>55435</v>
      </c>
      <c r="D28" s="186">
        <v>53319</v>
      </c>
      <c r="E28" s="187">
        <v>51368</v>
      </c>
      <c r="F28" s="187">
        <v>49420</v>
      </c>
      <c r="G28" s="188">
        <v>47495.5</v>
      </c>
      <c r="H28" s="189">
        <v>46380.75</v>
      </c>
      <c r="I28" s="190">
        <v>45178</v>
      </c>
      <c r="J28" s="190">
        <v>45178</v>
      </c>
      <c r="K28" s="241">
        <v>43892.75</v>
      </c>
      <c r="L28" s="241">
        <v>43892.75</v>
      </c>
      <c r="M28" s="233">
        <v>43691.25</v>
      </c>
      <c r="N28" s="233">
        <v>43691.25</v>
      </c>
      <c r="O28" s="233">
        <v>43691.25</v>
      </c>
      <c r="P28" s="226">
        <v>44131.75</v>
      </c>
      <c r="Q28" s="226">
        <v>44131.75</v>
      </c>
      <c r="R28" s="226">
        <v>44131.75</v>
      </c>
      <c r="S28" s="191">
        <f t="shared" si="0"/>
        <v>440.5</v>
      </c>
      <c r="T28" s="192">
        <f t="shared" si="1"/>
        <v>101.00821102623523</v>
      </c>
      <c r="U28" s="186">
        <f t="shared" si="2"/>
        <v>440.5</v>
      </c>
      <c r="V28" s="193">
        <f t="shared" si="3"/>
        <v>101.00821102623523</v>
      </c>
      <c r="W28" s="186">
        <f t="shared" si="4"/>
        <v>-201.5</v>
      </c>
      <c r="X28" s="193">
        <f t="shared" si="5"/>
        <v>99.54092646279852</v>
      </c>
      <c r="Y28" s="186">
        <f t="shared" si="6"/>
        <v>-13087.25</v>
      </c>
      <c r="Z28" s="193">
        <f t="shared" si="7"/>
        <v>77.12778972019784</v>
      </c>
    </row>
    <row r="29" spans="1:26" ht="19.5">
      <c r="A29" s="60" t="s">
        <v>75</v>
      </c>
      <c r="B29" s="186">
        <v>21675</v>
      </c>
      <c r="C29" s="186">
        <v>21716</v>
      </c>
      <c r="D29" s="186">
        <v>21764</v>
      </c>
      <c r="E29" s="187">
        <f>'[1]List1'!M92</f>
        <v>21816</v>
      </c>
      <c r="F29" s="187">
        <v>21892</v>
      </c>
      <c r="G29" s="188">
        <v>21974</v>
      </c>
      <c r="H29" s="189">
        <v>21481</v>
      </c>
      <c r="I29" s="190">
        <v>21123</v>
      </c>
      <c r="J29" s="190">
        <v>21832</v>
      </c>
      <c r="K29" s="241">
        <v>21062</v>
      </c>
      <c r="L29" s="241">
        <v>21771</v>
      </c>
      <c r="M29" s="233">
        <v>20213</v>
      </c>
      <c r="N29" s="233">
        <v>20896</v>
      </c>
      <c r="O29" s="233">
        <v>21357</v>
      </c>
      <c r="P29" s="226">
        <v>19533</v>
      </c>
      <c r="Q29" s="226">
        <v>20099</v>
      </c>
      <c r="R29" s="226">
        <v>20526</v>
      </c>
      <c r="S29" s="191">
        <f t="shared" si="0"/>
        <v>-680</v>
      </c>
      <c r="T29" s="192">
        <f t="shared" si="1"/>
        <v>96.63582842724979</v>
      </c>
      <c r="U29" s="186">
        <f t="shared" si="2"/>
        <v>-831</v>
      </c>
      <c r="V29" s="193">
        <f t="shared" si="3"/>
        <v>96.10900407360585</v>
      </c>
      <c r="W29" s="186">
        <f t="shared" si="4"/>
        <v>-875</v>
      </c>
      <c r="X29" s="193">
        <f t="shared" si="5"/>
        <v>95.98089201230995</v>
      </c>
      <c r="Y29" s="186">
        <f t="shared" si="6"/>
        <v>-1149</v>
      </c>
      <c r="Z29" s="193">
        <f t="shared" si="7"/>
        <v>94.69896193771626</v>
      </c>
    </row>
    <row r="30" spans="1:26" ht="19.5">
      <c r="A30" s="60" t="s">
        <v>76</v>
      </c>
      <c r="B30" s="186">
        <v>667</v>
      </c>
      <c r="C30" s="186">
        <v>736</v>
      </c>
      <c r="D30" s="186">
        <v>804</v>
      </c>
      <c r="E30" s="187">
        <v>770</v>
      </c>
      <c r="F30" s="187">
        <v>768</v>
      </c>
      <c r="G30" s="188">
        <v>789</v>
      </c>
      <c r="H30" s="189">
        <v>803</v>
      </c>
      <c r="I30" s="190">
        <v>797</v>
      </c>
      <c r="J30" s="190">
        <v>797</v>
      </c>
      <c r="K30" s="241">
        <v>895</v>
      </c>
      <c r="L30" s="241">
        <v>895</v>
      </c>
      <c r="M30" s="233">
        <v>911</v>
      </c>
      <c r="N30" s="233">
        <v>911</v>
      </c>
      <c r="O30" s="233">
        <v>911</v>
      </c>
      <c r="P30" s="226">
        <v>872</v>
      </c>
      <c r="Q30" s="226">
        <v>872</v>
      </c>
      <c r="R30" s="226">
        <v>872</v>
      </c>
      <c r="S30" s="191">
        <f t="shared" si="0"/>
        <v>-39</v>
      </c>
      <c r="T30" s="192">
        <f t="shared" si="1"/>
        <v>95.71899012074643</v>
      </c>
      <c r="U30" s="186">
        <f t="shared" si="2"/>
        <v>-39</v>
      </c>
      <c r="V30" s="193">
        <f t="shared" si="3"/>
        <v>95.71899012074643</v>
      </c>
      <c r="W30" s="186">
        <f t="shared" si="4"/>
        <v>16</v>
      </c>
      <c r="X30" s="193">
        <f t="shared" si="5"/>
        <v>101.7877094972067</v>
      </c>
      <c r="Y30" s="186">
        <f t="shared" si="6"/>
        <v>205</v>
      </c>
      <c r="Z30" s="193">
        <f t="shared" si="7"/>
        <v>130.73463268365816</v>
      </c>
    </row>
    <row r="31" spans="1:26" ht="20.25" thickBot="1">
      <c r="A31" s="62" t="s">
        <v>77</v>
      </c>
      <c r="B31" s="195"/>
      <c r="C31" s="195"/>
      <c r="D31" s="195"/>
      <c r="E31" s="196"/>
      <c r="F31" s="196">
        <v>291</v>
      </c>
      <c r="G31" s="197">
        <v>286</v>
      </c>
      <c r="H31" s="198">
        <v>286</v>
      </c>
      <c r="I31" s="199">
        <v>286</v>
      </c>
      <c r="J31" s="199">
        <v>286</v>
      </c>
      <c r="K31" s="242">
        <v>286</v>
      </c>
      <c r="L31" s="242">
        <v>286</v>
      </c>
      <c r="M31" s="234">
        <v>290</v>
      </c>
      <c r="N31" s="234">
        <v>290</v>
      </c>
      <c r="O31" s="234">
        <v>290</v>
      </c>
      <c r="P31" s="227">
        <v>290</v>
      </c>
      <c r="Q31" s="227">
        <v>290</v>
      </c>
      <c r="R31" s="227">
        <v>290</v>
      </c>
      <c r="S31" s="200">
        <f t="shared" si="0"/>
        <v>0</v>
      </c>
      <c r="T31" s="201">
        <f t="shared" si="1"/>
        <v>100</v>
      </c>
      <c r="U31" s="195">
        <f t="shared" si="2"/>
        <v>0</v>
      </c>
      <c r="V31" s="202">
        <f t="shared" si="3"/>
        <v>100</v>
      </c>
      <c r="W31" s="195">
        <f t="shared" si="4"/>
        <v>4</v>
      </c>
      <c r="X31" s="202">
        <f t="shared" si="5"/>
        <v>101.3986013986014</v>
      </c>
      <c r="Y31" s="195">
        <f t="shared" si="6"/>
        <v>290</v>
      </c>
      <c r="Z31" s="202">
        <f t="shared" si="7"/>
      </c>
    </row>
    <row r="32" spans="1:26" s="66" customFormat="1" ht="28.5" thickBot="1">
      <c r="A32" s="64" t="s">
        <v>81</v>
      </c>
      <c r="B32" s="203">
        <f>SUM(B27:B30)</f>
        <v>93476</v>
      </c>
      <c r="C32" s="203">
        <f>SUM(C27:C30)</f>
        <v>91946</v>
      </c>
      <c r="D32" s="203">
        <f>SUM(D27:D30)</f>
        <v>90107</v>
      </c>
      <c r="E32" s="204">
        <f>SUM(E27:E30)</f>
        <v>88505</v>
      </c>
      <c r="F32" s="204">
        <v>87057</v>
      </c>
      <c r="G32" s="205">
        <f>SUM(G27:G31)</f>
        <v>85096.5</v>
      </c>
      <c r="H32" s="206">
        <f>SUM(H27:H31)</f>
        <v>83762.75</v>
      </c>
      <c r="I32" s="207">
        <v>83004</v>
      </c>
      <c r="J32" s="207">
        <v>83713</v>
      </c>
      <c r="K32" s="243">
        <v>82612.25</v>
      </c>
      <c r="L32" s="243">
        <v>83321.25</v>
      </c>
      <c r="M32" s="235">
        <v>82658.75</v>
      </c>
      <c r="N32" s="235">
        <v>83341.75</v>
      </c>
      <c r="O32" s="235">
        <v>83802.75</v>
      </c>
      <c r="P32" s="228">
        <v>83117.75</v>
      </c>
      <c r="Q32" s="228">
        <v>83683.75</v>
      </c>
      <c r="R32" s="228">
        <v>84110.75</v>
      </c>
      <c r="S32" s="208">
        <f t="shared" si="0"/>
        <v>459</v>
      </c>
      <c r="T32" s="209">
        <f t="shared" si="1"/>
        <v>100.55529511394741</v>
      </c>
      <c r="U32" s="203">
        <f t="shared" si="2"/>
        <v>308</v>
      </c>
      <c r="V32" s="210">
        <f t="shared" si="3"/>
        <v>100.36752970517078</v>
      </c>
      <c r="W32" s="203">
        <f t="shared" si="4"/>
        <v>20.5</v>
      </c>
      <c r="X32" s="211">
        <f t="shared" si="5"/>
        <v>100.0246035675173</v>
      </c>
      <c r="Y32" s="203">
        <f t="shared" si="6"/>
        <v>-9365.25</v>
      </c>
      <c r="Z32" s="211">
        <f t="shared" si="7"/>
        <v>89.98111814797382</v>
      </c>
    </row>
    <row r="33" spans="1:26" ht="19.5">
      <c r="A33" s="59" t="s">
        <v>73</v>
      </c>
      <c r="B33" s="178">
        <v>7928</v>
      </c>
      <c r="C33" s="178">
        <v>7879</v>
      </c>
      <c r="D33" s="178">
        <v>7991</v>
      </c>
      <c r="E33" s="179">
        <v>7848</v>
      </c>
      <c r="F33" s="179">
        <v>7871</v>
      </c>
      <c r="G33" s="180">
        <v>7892</v>
      </c>
      <c r="H33" s="181">
        <v>7753</v>
      </c>
      <c r="I33" s="182">
        <v>8095</v>
      </c>
      <c r="J33" s="182">
        <v>8095</v>
      </c>
      <c r="K33" s="240">
        <v>8498</v>
      </c>
      <c r="L33" s="240">
        <v>8498</v>
      </c>
      <c r="M33" s="232">
        <v>8855</v>
      </c>
      <c r="N33" s="232">
        <v>8855</v>
      </c>
      <c r="O33" s="232">
        <v>8855</v>
      </c>
      <c r="P33" s="225">
        <v>9189.5</v>
      </c>
      <c r="Q33" s="225">
        <v>9189.5</v>
      </c>
      <c r="R33" s="225">
        <v>9189.5</v>
      </c>
      <c r="S33" s="183">
        <f t="shared" si="0"/>
        <v>334.5</v>
      </c>
      <c r="T33" s="184">
        <f t="shared" si="1"/>
        <v>103.77752682100507</v>
      </c>
      <c r="U33" s="178">
        <f t="shared" si="2"/>
        <v>334.5</v>
      </c>
      <c r="V33" s="185">
        <f t="shared" si="3"/>
        <v>103.77752682100507</v>
      </c>
      <c r="W33" s="178">
        <f t="shared" si="4"/>
        <v>357</v>
      </c>
      <c r="X33" s="185">
        <f t="shared" si="5"/>
        <v>104.2009884678748</v>
      </c>
      <c r="Y33" s="178">
        <f t="shared" si="6"/>
        <v>1261.5</v>
      </c>
      <c r="Z33" s="185">
        <f t="shared" si="7"/>
        <v>115.9119576185671</v>
      </c>
    </row>
    <row r="34" spans="1:26" ht="19.5">
      <c r="A34" s="60" t="s">
        <v>74</v>
      </c>
      <c r="B34" s="186">
        <v>34128</v>
      </c>
      <c r="C34" s="186">
        <v>32860</v>
      </c>
      <c r="D34" s="186">
        <v>31857</v>
      </c>
      <c r="E34" s="187">
        <v>30570</v>
      </c>
      <c r="F34" s="187">
        <v>29406</v>
      </c>
      <c r="G34" s="188">
        <v>28217.75</v>
      </c>
      <c r="H34" s="189">
        <v>27157.25</v>
      </c>
      <c r="I34" s="190">
        <v>26152.25</v>
      </c>
      <c r="J34" s="190">
        <v>26152.25</v>
      </c>
      <c r="K34" s="241">
        <v>25295</v>
      </c>
      <c r="L34" s="241">
        <v>25295</v>
      </c>
      <c r="M34" s="233">
        <v>24868.75</v>
      </c>
      <c r="N34" s="233">
        <v>24868.75</v>
      </c>
      <c r="O34" s="233">
        <v>24868.75</v>
      </c>
      <c r="P34" s="226">
        <v>24472</v>
      </c>
      <c r="Q34" s="226">
        <v>24472</v>
      </c>
      <c r="R34" s="226">
        <v>24472</v>
      </c>
      <c r="S34" s="191">
        <f t="shared" si="0"/>
        <v>-396.75</v>
      </c>
      <c r="T34" s="192">
        <f t="shared" si="1"/>
        <v>98.40462427745665</v>
      </c>
      <c r="U34" s="186">
        <f t="shared" si="2"/>
        <v>-396.75</v>
      </c>
      <c r="V34" s="193">
        <f t="shared" si="3"/>
        <v>98.40462427745665</v>
      </c>
      <c r="W34" s="186">
        <f t="shared" si="4"/>
        <v>-426.25</v>
      </c>
      <c r="X34" s="193">
        <f t="shared" si="5"/>
        <v>98.31488436449891</v>
      </c>
      <c r="Y34" s="186">
        <f t="shared" si="6"/>
        <v>-9656</v>
      </c>
      <c r="Z34" s="193">
        <f t="shared" si="7"/>
        <v>71.7065166432255</v>
      </c>
    </row>
    <row r="35" spans="1:26" ht="19.5">
      <c r="A35" s="60" t="s">
        <v>75</v>
      </c>
      <c r="B35" s="186">
        <v>12331</v>
      </c>
      <c r="C35" s="186">
        <v>12451</v>
      </c>
      <c r="D35" s="186">
        <v>12461</v>
      </c>
      <c r="E35" s="187">
        <f>'[1]List1'!P92</f>
        <v>12558</v>
      </c>
      <c r="F35" s="187">
        <v>12354</v>
      </c>
      <c r="G35" s="188">
        <v>12151</v>
      </c>
      <c r="H35" s="189">
        <v>11796</v>
      </c>
      <c r="I35" s="190">
        <v>11552</v>
      </c>
      <c r="J35" s="190">
        <v>11739</v>
      </c>
      <c r="K35" s="241">
        <v>11334</v>
      </c>
      <c r="L35" s="241">
        <v>11560</v>
      </c>
      <c r="M35" s="233">
        <v>10954</v>
      </c>
      <c r="N35" s="233">
        <v>11180</v>
      </c>
      <c r="O35" s="233">
        <v>11324</v>
      </c>
      <c r="P35" s="226">
        <v>10226</v>
      </c>
      <c r="Q35" s="226">
        <v>10435</v>
      </c>
      <c r="R35" s="226">
        <v>10560</v>
      </c>
      <c r="S35" s="191">
        <f t="shared" si="0"/>
        <v>-728</v>
      </c>
      <c r="T35" s="192">
        <f t="shared" si="1"/>
        <v>93.35402592660216</v>
      </c>
      <c r="U35" s="186">
        <f t="shared" si="2"/>
        <v>-764</v>
      </c>
      <c r="V35" s="193">
        <f t="shared" si="3"/>
        <v>93.25326739667962</v>
      </c>
      <c r="W35" s="186">
        <f t="shared" si="4"/>
        <v>-380</v>
      </c>
      <c r="X35" s="193">
        <f t="shared" si="5"/>
        <v>96.7128027681661</v>
      </c>
      <c r="Y35" s="186">
        <f t="shared" si="6"/>
        <v>-1771</v>
      </c>
      <c r="Z35" s="193">
        <f t="shared" si="7"/>
        <v>85.6378233719893</v>
      </c>
    </row>
    <row r="36" spans="1:26" ht="19.5">
      <c r="A36" s="60" t="s">
        <v>76</v>
      </c>
      <c r="B36" s="186">
        <v>230</v>
      </c>
      <c r="C36" s="186">
        <v>232</v>
      </c>
      <c r="D36" s="186">
        <v>235</v>
      </c>
      <c r="E36" s="187">
        <v>233</v>
      </c>
      <c r="F36" s="187">
        <v>241</v>
      </c>
      <c r="G36" s="188">
        <v>234</v>
      </c>
      <c r="H36" s="189">
        <v>271</v>
      </c>
      <c r="I36" s="190">
        <v>291</v>
      </c>
      <c r="J36" s="190">
        <v>291</v>
      </c>
      <c r="K36" s="241">
        <v>348</v>
      </c>
      <c r="L36" s="241">
        <v>348</v>
      </c>
      <c r="M36" s="233">
        <v>402</v>
      </c>
      <c r="N36" s="233">
        <v>402</v>
      </c>
      <c r="O36" s="233">
        <v>402</v>
      </c>
      <c r="P36" s="226">
        <v>414</v>
      </c>
      <c r="Q36" s="226">
        <v>414</v>
      </c>
      <c r="R36" s="226">
        <v>414</v>
      </c>
      <c r="S36" s="191">
        <f t="shared" si="0"/>
        <v>12</v>
      </c>
      <c r="T36" s="192">
        <f t="shared" si="1"/>
        <v>102.98507462686568</v>
      </c>
      <c r="U36" s="186">
        <f t="shared" si="2"/>
        <v>12</v>
      </c>
      <c r="V36" s="193">
        <f t="shared" si="3"/>
        <v>102.98507462686568</v>
      </c>
      <c r="W36" s="186">
        <f t="shared" si="4"/>
        <v>54</v>
      </c>
      <c r="X36" s="193">
        <f t="shared" si="5"/>
        <v>115.51724137931035</v>
      </c>
      <c r="Y36" s="186">
        <f t="shared" si="6"/>
        <v>184</v>
      </c>
      <c r="Z36" s="193">
        <f t="shared" si="7"/>
        <v>180</v>
      </c>
    </row>
    <row r="37" spans="1:26" ht="20.25" thickBot="1">
      <c r="A37" s="62" t="s">
        <v>77</v>
      </c>
      <c r="B37" s="195"/>
      <c r="C37" s="195"/>
      <c r="D37" s="195"/>
      <c r="E37" s="196"/>
      <c r="F37" s="196">
        <v>284</v>
      </c>
      <c r="G37" s="212">
        <v>280</v>
      </c>
      <c r="H37" s="200">
        <v>282</v>
      </c>
      <c r="I37" s="199">
        <v>292</v>
      </c>
      <c r="J37" s="199">
        <v>292</v>
      </c>
      <c r="K37" s="242">
        <v>264</v>
      </c>
      <c r="L37" s="242">
        <v>264</v>
      </c>
      <c r="M37" s="234">
        <v>264</v>
      </c>
      <c r="N37" s="234">
        <v>264</v>
      </c>
      <c r="O37" s="234">
        <v>264</v>
      </c>
      <c r="P37" s="227">
        <v>264</v>
      </c>
      <c r="Q37" s="227">
        <v>264</v>
      </c>
      <c r="R37" s="227">
        <v>264</v>
      </c>
      <c r="S37" s="200">
        <f t="shared" si="0"/>
        <v>0</v>
      </c>
      <c r="T37" s="201">
        <f t="shared" si="1"/>
        <v>100</v>
      </c>
      <c r="U37" s="195">
        <f t="shared" si="2"/>
        <v>0</v>
      </c>
      <c r="V37" s="202">
        <f t="shared" si="3"/>
        <v>100</v>
      </c>
      <c r="W37" s="195">
        <f t="shared" si="4"/>
        <v>0</v>
      </c>
      <c r="X37" s="202">
        <f t="shared" si="5"/>
        <v>100</v>
      </c>
      <c r="Y37" s="195">
        <f t="shared" si="6"/>
        <v>264</v>
      </c>
      <c r="Z37" s="202">
        <f t="shared" si="7"/>
      </c>
    </row>
    <row r="38" spans="1:26" s="66" customFormat="1" ht="28.5" thickBot="1">
      <c r="A38" s="64" t="s">
        <v>82</v>
      </c>
      <c r="B38" s="203">
        <f>SUM(B33:B36)</f>
        <v>54617</v>
      </c>
      <c r="C38" s="203">
        <f>SUM(C33:C36)</f>
        <v>53422</v>
      </c>
      <c r="D38" s="203">
        <f>SUM(D33:D36)</f>
        <v>52544</v>
      </c>
      <c r="E38" s="204">
        <f>SUM(E33:E36)</f>
        <v>51209</v>
      </c>
      <c r="F38" s="204">
        <v>50156</v>
      </c>
      <c r="G38" s="205">
        <f>SUM(G33:G37)</f>
        <v>48774.75</v>
      </c>
      <c r="H38" s="206">
        <f>SUM(H33:H37)</f>
        <v>47259.25</v>
      </c>
      <c r="I38" s="207">
        <v>46382.25</v>
      </c>
      <c r="J38" s="207">
        <v>46569.25</v>
      </c>
      <c r="K38" s="243">
        <v>45739</v>
      </c>
      <c r="L38" s="243">
        <v>45965</v>
      </c>
      <c r="M38" s="235">
        <v>45343.75</v>
      </c>
      <c r="N38" s="235">
        <v>45569.75</v>
      </c>
      <c r="O38" s="235">
        <v>45713.75</v>
      </c>
      <c r="P38" s="228">
        <v>44565.5</v>
      </c>
      <c r="Q38" s="228">
        <v>44774.5</v>
      </c>
      <c r="R38" s="228">
        <v>44899.5</v>
      </c>
      <c r="S38" s="208">
        <f t="shared" si="0"/>
        <v>-778.25</v>
      </c>
      <c r="T38" s="209">
        <f t="shared" si="1"/>
        <v>98.28366643694004</v>
      </c>
      <c r="U38" s="203">
        <f t="shared" si="2"/>
        <v>-814.25</v>
      </c>
      <c r="V38" s="210">
        <f t="shared" si="3"/>
        <v>98.21880725164748</v>
      </c>
      <c r="W38" s="203">
        <f t="shared" si="4"/>
        <v>-395.25</v>
      </c>
      <c r="X38" s="211">
        <f t="shared" si="5"/>
        <v>99.14010660285</v>
      </c>
      <c r="Y38" s="203">
        <f t="shared" si="6"/>
        <v>-9717.5</v>
      </c>
      <c r="Z38" s="211">
        <f t="shared" si="7"/>
        <v>82.20792061079884</v>
      </c>
    </row>
    <row r="39" spans="1:26" ht="19.5">
      <c r="A39" s="59" t="s">
        <v>73</v>
      </c>
      <c r="B39" s="178">
        <v>21221</v>
      </c>
      <c r="C39" s="178">
        <v>21202</v>
      </c>
      <c r="D39" s="178">
        <v>21118</v>
      </c>
      <c r="E39" s="179">
        <v>20954</v>
      </c>
      <c r="F39" s="179">
        <v>21103</v>
      </c>
      <c r="G39" s="180">
        <v>21402.5</v>
      </c>
      <c r="H39" s="181">
        <v>21839</v>
      </c>
      <c r="I39" s="182">
        <v>22518</v>
      </c>
      <c r="J39" s="182">
        <v>22518</v>
      </c>
      <c r="K39" s="240">
        <v>23258</v>
      </c>
      <c r="L39" s="240">
        <v>23258</v>
      </c>
      <c r="M39" s="232">
        <v>24240.5</v>
      </c>
      <c r="N39" s="232">
        <v>24240.5</v>
      </c>
      <c r="O39" s="232">
        <v>24240.5</v>
      </c>
      <c r="P39" s="225">
        <v>24962.5</v>
      </c>
      <c r="Q39" s="225">
        <v>24962.5</v>
      </c>
      <c r="R39" s="225">
        <v>24962.5</v>
      </c>
      <c r="S39" s="183">
        <f t="shared" si="0"/>
        <v>722</v>
      </c>
      <c r="T39" s="184">
        <f t="shared" si="1"/>
        <v>102.97848641735938</v>
      </c>
      <c r="U39" s="178">
        <f t="shared" si="2"/>
        <v>722</v>
      </c>
      <c r="V39" s="185">
        <f t="shared" si="3"/>
        <v>102.97848641735938</v>
      </c>
      <c r="W39" s="178">
        <f t="shared" si="4"/>
        <v>982.5</v>
      </c>
      <c r="X39" s="185">
        <f t="shared" si="5"/>
        <v>104.22435291082638</v>
      </c>
      <c r="Y39" s="178">
        <f t="shared" si="6"/>
        <v>3741.5</v>
      </c>
      <c r="Z39" s="185">
        <f t="shared" si="7"/>
        <v>117.63112011686536</v>
      </c>
    </row>
    <row r="40" spans="1:26" ht="19.5">
      <c r="A40" s="60" t="s">
        <v>74</v>
      </c>
      <c r="B40" s="186">
        <v>91616</v>
      </c>
      <c r="C40" s="186">
        <v>88595</v>
      </c>
      <c r="D40" s="186">
        <v>86222</v>
      </c>
      <c r="E40" s="187">
        <v>83569</v>
      </c>
      <c r="F40" s="187">
        <v>80585</v>
      </c>
      <c r="G40" s="188">
        <v>77631.25</v>
      </c>
      <c r="H40" s="189">
        <v>75293.5</v>
      </c>
      <c r="I40" s="190">
        <v>72830.25</v>
      </c>
      <c r="J40" s="190">
        <v>72830.25</v>
      </c>
      <c r="K40" s="241">
        <v>70914</v>
      </c>
      <c r="L40" s="241">
        <v>70914</v>
      </c>
      <c r="M40" s="233">
        <v>70515.5</v>
      </c>
      <c r="N40" s="233">
        <v>70515.5</v>
      </c>
      <c r="O40" s="233">
        <v>70515.5</v>
      </c>
      <c r="P40" s="226">
        <v>70773.75</v>
      </c>
      <c r="Q40" s="226">
        <v>70773.75</v>
      </c>
      <c r="R40" s="226">
        <v>70773.75</v>
      </c>
      <c r="S40" s="191">
        <f t="shared" si="0"/>
        <v>258.25</v>
      </c>
      <c r="T40" s="192">
        <f t="shared" si="1"/>
        <v>100.36623153774701</v>
      </c>
      <c r="U40" s="186">
        <f t="shared" si="2"/>
        <v>258.25</v>
      </c>
      <c r="V40" s="193">
        <f t="shared" si="3"/>
        <v>100.36623153774701</v>
      </c>
      <c r="W40" s="186">
        <f t="shared" si="4"/>
        <v>-398.5</v>
      </c>
      <c r="X40" s="193">
        <f t="shared" si="5"/>
        <v>99.43805172462419</v>
      </c>
      <c r="Y40" s="186">
        <f t="shared" si="6"/>
        <v>-20842.25</v>
      </c>
      <c r="Z40" s="193">
        <f t="shared" si="7"/>
        <v>77.25042568983584</v>
      </c>
    </row>
    <row r="41" spans="1:26" ht="19.5">
      <c r="A41" s="60" t="s">
        <v>75</v>
      </c>
      <c r="B41" s="186">
        <v>32571</v>
      </c>
      <c r="C41" s="186">
        <v>33478</v>
      </c>
      <c r="D41" s="186">
        <v>33681</v>
      </c>
      <c r="E41" s="187">
        <f>'[1]List1'!S92</f>
        <v>33630</v>
      </c>
      <c r="F41" s="187">
        <v>33363</v>
      </c>
      <c r="G41" s="188">
        <v>33229</v>
      </c>
      <c r="H41" s="189">
        <v>32767</v>
      </c>
      <c r="I41" s="190">
        <v>32571</v>
      </c>
      <c r="J41" s="190">
        <v>33319</v>
      </c>
      <c r="K41" s="241">
        <v>32501</v>
      </c>
      <c r="L41" s="241">
        <v>33230</v>
      </c>
      <c r="M41" s="233">
        <v>31552</v>
      </c>
      <c r="N41" s="233">
        <v>32287</v>
      </c>
      <c r="O41" s="233">
        <v>32738</v>
      </c>
      <c r="P41" s="226">
        <v>29866</v>
      </c>
      <c r="Q41" s="226">
        <v>30546</v>
      </c>
      <c r="R41" s="226">
        <v>31003</v>
      </c>
      <c r="S41" s="191">
        <f t="shared" si="0"/>
        <v>-1686</v>
      </c>
      <c r="T41" s="192">
        <f t="shared" si="1"/>
        <v>94.6564401622718</v>
      </c>
      <c r="U41" s="186">
        <f t="shared" si="2"/>
        <v>-1735</v>
      </c>
      <c r="V41" s="193">
        <f t="shared" si="3"/>
        <v>94.70034821919482</v>
      </c>
      <c r="W41" s="186">
        <f t="shared" si="4"/>
        <v>-943</v>
      </c>
      <c r="X41" s="193">
        <f t="shared" si="5"/>
        <v>97.16220282876918</v>
      </c>
      <c r="Y41" s="186">
        <f t="shared" si="6"/>
        <v>-1568</v>
      </c>
      <c r="Z41" s="193">
        <f t="shared" si="7"/>
        <v>95.1859015688803</v>
      </c>
    </row>
    <row r="42" spans="1:26" ht="19.5">
      <c r="A42" s="60" t="s">
        <v>76</v>
      </c>
      <c r="B42" s="186">
        <v>1120</v>
      </c>
      <c r="C42" s="186">
        <v>1078</v>
      </c>
      <c r="D42" s="186">
        <v>1298</v>
      </c>
      <c r="E42" s="187">
        <v>1242</v>
      </c>
      <c r="F42" s="187">
        <v>1241</v>
      </c>
      <c r="G42" s="188">
        <v>1124</v>
      </c>
      <c r="H42" s="189">
        <v>1126</v>
      </c>
      <c r="I42" s="190">
        <v>1127</v>
      </c>
      <c r="J42" s="190">
        <v>1127</v>
      </c>
      <c r="K42" s="241">
        <v>1258</v>
      </c>
      <c r="L42" s="241">
        <v>1258</v>
      </c>
      <c r="M42" s="233">
        <v>1372</v>
      </c>
      <c r="N42" s="233">
        <v>1372</v>
      </c>
      <c r="O42" s="233">
        <v>1372</v>
      </c>
      <c r="P42" s="226">
        <v>1364</v>
      </c>
      <c r="Q42" s="226">
        <v>1364</v>
      </c>
      <c r="R42" s="226">
        <v>1364</v>
      </c>
      <c r="S42" s="191">
        <f t="shared" si="0"/>
        <v>-8</v>
      </c>
      <c r="T42" s="192">
        <f t="shared" si="1"/>
        <v>99.41690962099126</v>
      </c>
      <c r="U42" s="186">
        <f t="shared" si="2"/>
        <v>-8</v>
      </c>
      <c r="V42" s="193">
        <f t="shared" si="3"/>
        <v>99.41690962099126</v>
      </c>
      <c r="W42" s="186">
        <f t="shared" si="4"/>
        <v>114</v>
      </c>
      <c r="X42" s="193">
        <f t="shared" si="5"/>
        <v>109.06200317965025</v>
      </c>
      <c r="Y42" s="186">
        <f t="shared" si="6"/>
        <v>244</v>
      </c>
      <c r="Z42" s="193">
        <f t="shared" si="7"/>
        <v>121.78571428571428</v>
      </c>
    </row>
    <row r="43" spans="1:26" ht="20.25" thickBot="1">
      <c r="A43" s="62" t="s">
        <v>77</v>
      </c>
      <c r="B43" s="195"/>
      <c r="C43" s="195"/>
      <c r="D43" s="195"/>
      <c r="E43" s="196"/>
      <c r="F43" s="196">
        <v>812</v>
      </c>
      <c r="G43" s="197">
        <v>806</v>
      </c>
      <c r="H43" s="198">
        <v>805</v>
      </c>
      <c r="I43" s="199">
        <v>804</v>
      </c>
      <c r="J43" s="199">
        <v>804</v>
      </c>
      <c r="K43" s="242">
        <v>804</v>
      </c>
      <c r="L43" s="242">
        <v>804</v>
      </c>
      <c r="M43" s="234">
        <v>782</v>
      </c>
      <c r="N43" s="234">
        <v>782</v>
      </c>
      <c r="O43" s="234">
        <v>782</v>
      </c>
      <c r="P43" s="227">
        <v>782</v>
      </c>
      <c r="Q43" s="227">
        <v>782</v>
      </c>
      <c r="R43" s="227">
        <v>782</v>
      </c>
      <c r="S43" s="200">
        <f t="shared" si="0"/>
        <v>0</v>
      </c>
      <c r="T43" s="201">
        <f t="shared" si="1"/>
        <v>100</v>
      </c>
      <c r="U43" s="195">
        <f t="shared" si="2"/>
        <v>0</v>
      </c>
      <c r="V43" s="202">
        <f t="shared" si="3"/>
        <v>100</v>
      </c>
      <c r="W43" s="195">
        <f t="shared" si="4"/>
        <v>-22</v>
      </c>
      <c r="X43" s="202">
        <f t="shared" si="5"/>
        <v>97.2636815920398</v>
      </c>
      <c r="Y43" s="195">
        <f t="shared" si="6"/>
        <v>782</v>
      </c>
      <c r="Z43" s="202">
        <f t="shared" si="7"/>
      </c>
    </row>
    <row r="44" spans="1:26" s="66" customFormat="1" ht="28.5" thickBot="1">
      <c r="A44" s="64" t="s">
        <v>83</v>
      </c>
      <c r="B44" s="203">
        <f>SUM(B39:B42)</f>
        <v>146528</v>
      </c>
      <c r="C44" s="203">
        <f>SUM(C39:C42)</f>
        <v>144353</v>
      </c>
      <c r="D44" s="203">
        <f>SUM(D39:D42)</f>
        <v>142319</v>
      </c>
      <c r="E44" s="204">
        <f>SUM(E39:E42)</f>
        <v>139395</v>
      </c>
      <c r="F44" s="204">
        <v>137104</v>
      </c>
      <c r="G44" s="205">
        <f>SUM(G39:G43)</f>
        <v>134192.75</v>
      </c>
      <c r="H44" s="206">
        <f>SUM(H39:H43)</f>
        <v>131830.5</v>
      </c>
      <c r="I44" s="207">
        <v>129850.25</v>
      </c>
      <c r="J44" s="207">
        <v>130598.25</v>
      </c>
      <c r="K44" s="243">
        <v>128735</v>
      </c>
      <c r="L44" s="243">
        <v>129464</v>
      </c>
      <c r="M44" s="235">
        <v>128462</v>
      </c>
      <c r="N44" s="235">
        <v>129197</v>
      </c>
      <c r="O44" s="235">
        <v>129648</v>
      </c>
      <c r="P44" s="228">
        <v>127748.25</v>
      </c>
      <c r="Q44" s="228">
        <v>128428.25</v>
      </c>
      <c r="R44" s="228">
        <v>128885.25</v>
      </c>
      <c r="S44" s="208">
        <f t="shared" si="0"/>
        <v>-713.75</v>
      </c>
      <c r="T44" s="209">
        <f t="shared" si="1"/>
        <v>99.44438822375488</v>
      </c>
      <c r="U44" s="203">
        <f t="shared" si="2"/>
        <v>-762.75</v>
      </c>
      <c r="V44" s="210">
        <f t="shared" si="3"/>
        <v>99.41167623102555</v>
      </c>
      <c r="W44" s="203">
        <f t="shared" si="4"/>
        <v>-267</v>
      </c>
      <c r="X44" s="211">
        <f t="shared" si="5"/>
        <v>99.7937650621022</v>
      </c>
      <c r="Y44" s="203">
        <f t="shared" si="6"/>
        <v>-17642.75</v>
      </c>
      <c r="Z44" s="211">
        <f t="shared" si="7"/>
        <v>87.95946849748853</v>
      </c>
    </row>
    <row r="45" spans="1:26" ht="19.5">
      <c r="A45" s="59" t="s">
        <v>73</v>
      </c>
      <c r="B45" s="178">
        <v>11904</v>
      </c>
      <c r="C45" s="178">
        <v>11855</v>
      </c>
      <c r="D45" s="178">
        <v>12062</v>
      </c>
      <c r="E45" s="179">
        <v>12163</v>
      </c>
      <c r="F45" s="179">
        <v>12165</v>
      </c>
      <c r="G45" s="180">
        <v>12301.5</v>
      </c>
      <c r="H45" s="181">
        <v>12543</v>
      </c>
      <c r="I45" s="182">
        <v>13063.5</v>
      </c>
      <c r="J45" s="182">
        <v>13063.5</v>
      </c>
      <c r="K45" s="240">
        <v>13335</v>
      </c>
      <c r="L45" s="240">
        <v>13335</v>
      </c>
      <c r="M45" s="232">
        <v>14048</v>
      </c>
      <c r="N45" s="232">
        <v>14048</v>
      </c>
      <c r="O45" s="232">
        <v>14048</v>
      </c>
      <c r="P45" s="225">
        <v>14805.5</v>
      </c>
      <c r="Q45" s="225">
        <v>14805.5</v>
      </c>
      <c r="R45" s="225">
        <v>14805.5</v>
      </c>
      <c r="S45" s="183">
        <f t="shared" si="0"/>
        <v>757.5</v>
      </c>
      <c r="T45" s="184">
        <f t="shared" si="1"/>
        <v>105.39222665148064</v>
      </c>
      <c r="U45" s="178">
        <f t="shared" si="2"/>
        <v>757.5</v>
      </c>
      <c r="V45" s="185">
        <f t="shared" si="3"/>
        <v>105.39222665148064</v>
      </c>
      <c r="W45" s="178">
        <f t="shared" si="4"/>
        <v>713</v>
      </c>
      <c r="X45" s="185">
        <f t="shared" si="5"/>
        <v>105.34683164604424</v>
      </c>
      <c r="Y45" s="178">
        <f t="shared" si="6"/>
        <v>2901.5</v>
      </c>
      <c r="Z45" s="185">
        <f t="shared" si="7"/>
        <v>124.37415994623655</v>
      </c>
    </row>
    <row r="46" spans="1:26" ht="19.5">
      <c r="A46" s="60" t="s">
        <v>74</v>
      </c>
      <c r="B46" s="186">
        <v>47666</v>
      </c>
      <c r="C46" s="186">
        <v>46303</v>
      </c>
      <c r="D46" s="186">
        <v>44605</v>
      </c>
      <c r="E46" s="187">
        <v>43013</v>
      </c>
      <c r="F46" s="187">
        <v>41534</v>
      </c>
      <c r="G46" s="188">
        <v>39969</v>
      </c>
      <c r="H46" s="189">
        <v>38785</v>
      </c>
      <c r="I46" s="190">
        <v>37505.5</v>
      </c>
      <c r="J46" s="190">
        <v>37505.5</v>
      </c>
      <c r="K46" s="241">
        <v>36351.75</v>
      </c>
      <c r="L46" s="241">
        <v>36351.75</v>
      </c>
      <c r="M46" s="233">
        <v>36098.75</v>
      </c>
      <c r="N46" s="233">
        <v>36098.75</v>
      </c>
      <c r="O46" s="233">
        <v>36098.75</v>
      </c>
      <c r="P46" s="226">
        <v>36224.75</v>
      </c>
      <c r="Q46" s="226">
        <v>36224.75</v>
      </c>
      <c r="R46" s="226">
        <v>36224.75</v>
      </c>
      <c r="S46" s="191">
        <f t="shared" si="0"/>
        <v>126</v>
      </c>
      <c r="T46" s="192">
        <f t="shared" si="1"/>
        <v>100.34904255687525</v>
      </c>
      <c r="U46" s="186">
        <f t="shared" si="2"/>
        <v>126</v>
      </c>
      <c r="V46" s="193">
        <f t="shared" si="3"/>
        <v>100.34904255687525</v>
      </c>
      <c r="W46" s="186">
        <f t="shared" si="4"/>
        <v>-253</v>
      </c>
      <c r="X46" s="193">
        <f t="shared" si="5"/>
        <v>99.30402250235547</v>
      </c>
      <c r="Y46" s="186">
        <f t="shared" si="6"/>
        <v>-11441.25</v>
      </c>
      <c r="Z46" s="193">
        <f t="shared" si="7"/>
        <v>75.99704191667016</v>
      </c>
    </row>
    <row r="47" spans="1:26" ht="19.5">
      <c r="A47" s="60" t="s">
        <v>75</v>
      </c>
      <c r="B47" s="186">
        <v>17012</v>
      </c>
      <c r="C47" s="186">
        <v>17233</v>
      </c>
      <c r="D47" s="186">
        <v>17256</v>
      </c>
      <c r="E47" s="187">
        <f>'[1]List1'!V92</f>
        <v>17021</v>
      </c>
      <c r="F47" s="187">
        <v>16936</v>
      </c>
      <c r="G47" s="188">
        <v>16916</v>
      </c>
      <c r="H47" s="189">
        <v>16568</v>
      </c>
      <c r="I47" s="190">
        <v>16240</v>
      </c>
      <c r="J47" s="190">
        <v>16608</v>
      </c>
      <c r="K47" s="241">
        <v>15788</v>
      </c>
      <c r="L47" s="241">
        <v>16253</v>
      </c>
      <c r="M47" s="233">
        <v>15061</v>
      </c>
      <c r="N47" s="233">
        <v>15496</v>
      </c>
      <c r="O47" s="233">
        <v>15852</v>
      </c>
      <c r="P47" s="226">
        <v>14315</v>
      </c>
      <c r="Q47" s="226">
        <v>14655</v>
      </c>
      <c r="R47" s="226">
        <v>14971</v>
      </c>
      <c r="S47" s="191">
        <f t="shared" si="0"/>
        <v>-746</v>
      </c>
      <c r="T47" s="192">
        <f t="shared" si="1"/>
        <v>95.04680964079411</v>
      </c>
      <c r="U47" s="186">
        <f t="shared" si="2"/>
        <v>-881</v>
      </c>
      <c r="V47" s="193">
        <f t="shared" si="3"/>
        <v>94.44234166035832</v>
      </c>
      <c r="W47" s="186">
        <f t="shared" si="4"/>
        <v>-757</v>
      </c>
      <c r="X47" s="193">
        <f t="shared" si="5"/>
        <v>95.34239832646281</v>
      </c>
      <c r="Y47" s="186">
        <f t="shared" si="6"/>
        <v>-2041</v>
      </c>
      <c r="Z47" s="193">
        <f t="shared" si="7"/>
        <v>88.00258640959323</v>
      </c>
    </row>
    <row r="48" spans="1:26" ht="19.5">
      <c r="A48" s="60" t="s">
        <v>76</v>
      </c>
      <c r="B48" s="186">
        <v>474</v>
      </c>
      <c r="C48" s="186">
        <v>520</v>
      </c>
      <c r="D48" s="186">
        <v>589</v>
      </c>
      <c r="E48" s="187">
        <v>529</v>
      </c>
      <c r="F48" s="187">
        <v>500</v>
      </c>
      <c r="G48" s="188">
        <v>488</v>
      </c>
      <c r="H48" s="189">
        <v>530</v>
      </c>
      <c r="I48" s="190">
        <v>501</v>
      </c>
      <c r="J48" s="190">
        <v>501</v>
      </c>
      <c r="K48" s="241">
        <v>489</v>
      </c>
      <c r="L48" s="241">
        <v>489</v>
      </c>
      <c r="M48" s="233">
        <v>470</v>
      </c>
      <c r="N48" s="233">
        <v>470</v>
      </c>
      <c r="O48" s="233">
        <v>470</v>
      </c>
      <c r="P48" s="226">
        <v>492</v>
      </c>
      <c r="Q48" s="226">
        <v>492</v>
      </c>
      <c r="R48" s="226">
        <v>492</v>
      </c>
      <c r="S48" s="191">
        <f t="shared" si="0"/>
        <v>22</v>
      </c>
      <c r="T48" s="192">
        <f t="shared" si="1"/>
        <v>104.68085106382978</v>
      </c>
      <c r="U48" s="186">
        <f t="shared" si="2"/>
        <v>22</v>
      </c>
      <c r="V48" s="193">
        <f t="shared" si="3"/>
        <v>104.68085106382978</v>
      </c>
      <c r="W48" s="186">
        <f t="shared" si="4"/>
        <v>-19</v>
      </c>
      <c r="X48" s="193">
        <f t="shared" si="5"/>
        <v>96.11451942740287</v>
      </c>
      <c r="Y48" s="186">
        <f t="shared" si="6"/>
        <v>18</v>
      </c>
      <c r="Z48" s="193">
        <f t="shared" si="7"/>
        <v>103.79746835443038</v>
      </c>
    </row>
    <row r="49" spans="1:26" ht="20.25" thickBot="1">
      <c r="A49" s="62" t="s">
        <v>77</v>
      </c>
      <c r="B49" s="195"/>
      <c r="C49" s="195"/>
      <c r="D49" s="195"/>
      <c r="E49" s="196"/>
      <c r="F49" s="196">
        <v>290</v>
      </c>
      <c r="G49" s="212">
        <v>297</v>
      </c>
      <c r="H49" s="200">
        <v>297</v>
      </c>
      <c r="I49" s="199">
        <v>240</v>
      </c>
      <c r="J49" s="199">
        <v>240</v>
      </c>
      <c r="K49" s="242">
        <v>240</v>
      </c>
      <c r="L49" s="242">
        <v>240</v>
      </c>
      <c r="M49" s="234">
        <v>240</v>
      </c>
      <c r="N49" s="234">
        <v>240</v>
      </c>
      <c r="O49" s="234">
        <v>240</v>
      </c>
      <c r="P49" s="227">
        <v>240</v>
      </c>
      <c r="Q49" s="227">
        <v>240</v>
      </c>
      <c r="R49" s="227">
        <v>240</v>
      </c>
      <c r="S49" s="200">
        <f t="shared" si="0"/>
        <v>0</v>
      </c>
      <c r="T49" s="201">
        <f t="shared" si="1"/>
        <v>100</v>
      </c>
      <c r="U49" s="195">
        <f t="shared" si="2"/>
        <v>0</v>
      </c>
      <c r="V49" s="202">
        <f t="shared" si="3"/>
        <v>100</v>
      </c>
      <c r="W49" s="195">
        <f t="shared" si="4"/>
        <v>0</v>
      </c>
      <c r="X49" s="202">
        <f t="shared" si="5"/>
        <v>100</v>
      </c>
      <c r="Y49" s="195">
        <f t="shared" si="6"/>
        <v>240</v>
      </c>
      <c r="Z49" s="202">
        <f t="shared" si="7"/>
      </c>
    </row>
    <row r="50" spans="1:26" s="66" customFormat="1" ht="28.5" thickBot="1">
      <c r="A50" s="64" t="s">
        <v>84</v>
      </c>
      <c r="B50" s="203">
        <f>SUM(B45:B48)</f>
        <v>77056</v>
      </c>
      <c r="C50" s="203">
        <f>SUM(C45:C48)</f>
        <v>75911</v>
      </c>
      <c r="D50" s="203">
        <f>SUM(D45:D48)</f>
        <v>74512</v>
      </c>
      <c r="E50" s="204">
        <f>SUM(E45:E48)</f>
        <v>72726</v>
      </c>
      <c r="F50" s="204">
        <v>71425</v>
      </c>
      <c r="G50" s="205">
        <f>SUM(G45:G49)</f>
        <v>69971.5</v>
      </c>
      <c r="H50" s="206">
        <f>SUM(H45:H49)</f>
        <v>68723</v>
      </c>
      <c r="I50" s="207">
        <v>67550</v>
      </c>
      <c r="J50" s="207">
        <v>67918</v>
      </c>
      <c r="K50" s="243">
        <v>66203.75</v>
      </c>
      <c r="L50" s="243">
        <v>66668.75</v>
      </c>
      <c r="M50" s="235">
        <v>65917.75</v>
      </c>
      <c r="N50" s="235">
        <v>66352.75</v>
      </c>
      <c r="O50" s="235">
        <v>66708.75</v>
      </c>
      <c r="P50" s="228">
        <v>66077.25</v>
      </c>
      <c r="Q50" s="228">
        <v>66417.25</v>
      </c>
      <c r="R50" s="228">
        <v>66733.25</v>
      </c>
      <c r="S50" s="208">
        <f t="shared" si="0"/>
        <v>159.5</v>
      </c>
      <c r="T50" s="209">
        <f t="shared" si="1"/>
        <v>100.2419682103834</v>
      </c>
      <c r="U50" s="203">
        <f t="shared" si="2"/>
        <v>24.5</v>
      </c>
      <c r="V50" s="210">
        <f t="shared" si="3"/>
        <v>100.03672681619729</v>
      </c>
      <c r="W50" s="203">
        <f t="shared" si="4"/>
        <v>-316</v>
      </c>
      <c r="X50" s="211">
        <f t="shared" si="5"/>
        <v>99.52601481203712</v>
      </c>
      <c r="Y50" s="203">
        <f t="shared" si="6"/>
        <v>-10322.75</v>
      </c>
      <c r="Z50" s="211">
        <f t="shared" si="7"/>
        <v>86.60357402408638</v>
      </c>
    </row>
    <row r="51" spans="1:26" ht="19.5">
      <c r="A51" s="67" t="s">
        <v>73</v>
      </c>
      <c r="B51" s="213">
        <v>15393</v>
      </c>
      <c r="C51" s="213">
        <v>15277</v>
      </c>
      <c r="D51" s="213">
        <v>15360</v>
      </c>
      <c r="E51" s="214">
        <v>15834</v>
      </c>
      <c r="F51" s="214">
        <v>15640</v>
      </c>
      <c r="G51" s="180">
        <v>15501.5</v>
      </c>
      <c r="H51" s="215">
        <v>16063.5</v>
      </c>
      <c r="I51" s="216">
        <v>16659</v>
      </c>
      <c r="J51" s="216">
        <v>16659</v>
      </c>
      <c r="K51" s="244">
        <v>17459.5</v>
      </c>
      <c r="L51" s="244">
        <v>17459.5</v>
      </c>
      <c r="M51" s="236">
        <v>18245</v>
      </c>
      <c r="N51" s="236">
        <v>18245</v>
      </c>
      <c r="O51" s="236">
        <v>18245</v>
      </c>
      <c r="P51" s="229">
        <v>18982.5</v>
      </c>
      <c r="Q51" s="229">
        <v>18982.5</v>
      </c>
      <c r="R51" s="229">
        <v>18982.5</v>
      </c>
      <c r="S51" s="217">
        <f t="shared" si="0"/>
        <v>737.5</v>
      </c>
      <c r="T51" s="218">
        <f t="shared" si="1"/>
        <v>104.04220334338174</v>
      </c>
      <c r="U51" s="213">
        <f t="shared" si="2"/>
        <v>737.5</v>
      </c>
      <c r="V51" s="219">
        <f t="shared" si="3"/>
        <v>104.04220334338174</v>
      </c>
      <c r="W51" s="213">
        <f t="shared" si="4"/>
        <v>785.5</v>
      </c>
      <c r="X51" s="219">
        <f t="shared" si="5"/>
        <v>104.49898336149374</v>
      </c>
      <c r="Y51" s="213">
        <f t="shared" si="6"/>
        <v>3589.5</v>
      </c>
      <c r="Z51" s="219">
        <f t="shared" si="7"/>
        <v>123.31904112258817</v>
      </c>
    </row>
    <row r="52" spans="1:26" ht="19.5">
      <c r="A52" s="60" t="s">
        <v>74</v>
      </c>
      <c r="B52" s="186">
        <v>59874</v>
      </c>
      <c r="C52" s="186">
        <v>58238</v>
      </c>
      <c r="D52" s="186">
        <v>56293</v>
      </c>
      <c r="E52" s="187">
        <v>53924</v>
      </c>
      <c r="F52" s="187">
        <v>52340</v>
      </c>
      <c r="G52" s="188">
        <v>50344.5</v>
      </c>
      <c r="H52" s="189">
        <v>48353.25</v>
      </c>
      <c r="I52" s="190">
        <v>46575.75</v>
      </c>
      <c r="J52" s="190">
        <v>46575.75</v>
      </c>
      <c r="K52" s="241">
        <v>45186.75</v>
      </c>
      <c r="L52" s="241">
        <v>45186.75</v>
      </c>
      <c r="M52" s="233">
        <v>44854.5</v>
      </c>
      <c r="N52" s="233">
        <v>44854.5</v>
      </c>
      <c r="O52" s="233">
        <v>44854.5</v>
      </c>
      <c r="P52" s="226">
        <v>44656.75</v>
      </c>
      <c r="Q52" s="226">
        <v>44656.75</v>
      </c>
      <c r="R52" s="226">
        <v>44656.75</v>
      </c>
      <c r="S52" s="191">
        <f t="shared" si="0"/>
        <v>-197.75</v>
      </c>
      <c r="T52" s="192">
        <f t="shared" si="1"/>
        <v>99.55913007613506</v>
      </c>
      <c r="U52" s="186">
        <f t="shared" si="2"/>
        <v>-197.75</v>
      </c>
      <c r="V52" s="193">
        <f t="shared" si="3"/>
        <v>99.55913007613506</v>
      </c>
      <c r="W52" s="186">
        <f t="shared" si="4"/>
        <v>-332.25</v>
      </c>
      <c r="X52" s="193">
        <f t="shared" si="5"/>
        <v>99.26471808660725</v>
      </c>
      <c r="Y52" s="186">
        <f t="shared" si="6"/>
        <v>-15217.25</v>
      </c>
      <c r="Z52" s="193">
        <f t="shared" si="7"/>
        <v>74.58454420950663</v>
      </c>
    </row>
    <row r="53" spans="1:26" ht="19.5">
      <c r="A53" s="60" t="s">
        <v>75</v>
      </c>
      <c r="B53" s="186">
        <v>24233</v>
      </c>
      <c r="C53" s="186">
        <v>24043</v>
      </c>
      <c r="D53" s="186">
        <v>23967</v>
      </c>
      <c r="E53" s="187">
        <f>'[1]List1'!Y92</f>
        <v>24170</v>
      </c>
      <c r="F53" s="187">
        <v>23914</v>
      </c>
      <c r="G53" s="188">
        <v>23653</v>
      </c>
      <c r="H53" s="189">
        <v>23501</v>
      </c>
      <c r="I53" s="190">
        <v>23156</v>
      </c>
      <c r="J53" s="190">
        <v>23629</v>
      </c>
      <c r="K53" s="241">
        <v>22860</v>
      </c>
      <c r="L53" s="241">
        <v>23447</v>
      </c>
      <c r="M53" s="233">
        <v>22041</v>
      </c>
      <c r="N53" s="233">
        <v>22537</v>
      </c>
      <c r="O53" s="233">
        <v>22989</v>
      </c>
      <c r="P53" s="226">
        <v>21016</v>
      </c>
      <c r="Q53" s="226">
        <v>21514</v>
      </c>
      <c r="R53" s="226">
        <v>21851</v>
      </c>
      <c r="S53" s="191">
        <f t="shared" si="0"/>
        <v>-1025</v>
      </c>
      <c r="T53" s="192">
        <f t="shared" si="1"/>
        <v>95.34957579057212</v>
      </c>
      <c r="U53" s="186">
        <f t="shared" si="2"/>
        <v>-1138</v>
      </c>
      <c r="V53" s="193">
        <f t="shared" si="3"/>
        <v>95.04980642916178</v>
      </c>
      <c r="W53" s="186">
        <f t="shared" si="4"/>
        <v>-910</v>
      </c>
      <c r="X53" s="193">
        <f t="shared" si="5"/>
        <v>96.11890646991085</v>
      </c>
      <c r="Y53" s="186">
        <f t="shared" si="6"/>
        <v>-2382</v>
      </c>
      <c r="Z53" s="193">
        <f t="shared" si="7"/>
        <v>90.17042875417819</v>
      </c>
    </row>
    <row r="54" spans="1:26" ht="19.5">
      <c r="A54" s="60" t="s">
        <v>76</v>
      </c>
      <c r="B54" s="186">
        <v>751</v>
      </c>
      <c r="C54" s="186">
        <v>805</v>
      </c>
      <c r="D54" s="186">
        <v>960</v>
      </c>
      <c r="E54" s="187">
        <v>939</v>
      </c>
      <c r="F54" s="187">
        <v>948</v>
      </c>
      <c r="G54" s="188">
        <v>850</v>
      </c>
      <c r="H54" s="189">
        <v>846</v>
      </c>
      <c r="I54" s="190">
        <v>805</v>
      </c>
      <c r="J54" s="190">
        <v>805</v>
      </c>
      <c r="K54" s="241">
        <v>825</v>
      </c>
      <c r="L54" s="241">
        <v>825</v>
      </c>
      <c r="M54" s="233">
        <v>797</v>
      </c>
      <c r="N54" s="233">
        <v>797</v>
      </c>
      <c r="O54" s="233">
        <v>797</v>
      </c>
      <c r="P54" s="226">
        <v>779</v>
      </c>
      <c r="Q54" s="226">
        <v>779</v>
      </c>
      <c r="R54" s="226">
        <v>779</v>
      </c>
      <c r="S54" s="191">
        <f t="shared" si="0"/>
        <v>-18</v>
      </c>
      <c r="T54" s="192">
        <f t="shared" si="1"/>
        <v>97.74153074027603</v>
      </c>
      <c r="U54" s="186">
        <f t="shared" si="2"/>
        <v>-18</v>
      </c>
      <c r="V54" s="193">
        <f t="shared" si="3"/>
        <v>97.74153074027603</v>
      </c>
      <c r="W54" s="186">
        <f t="shared" si="4"/>
        <v>-28</v>
      </c>
      <c r="X54" s="193">
        <f t="shared" si="5"/>
        <v>96.60606060606061</v>
      </c>
      <c r="Y54" s="186">
        <f t="shared" si="6"/>
        <v>28</v>
      </c>
      <c r="Z54" s="193">
        <f t="shared" si="7"/>
        <v>103.72836218375498</v>
      </c>
    </row>
    <row r="55" spans="1:26" ht="20.25" thickBot="1">
      <c r="A55" s="62" t="s">
        <v>77</v>
      </c>
      <c r="B55" s="195"/>
      <c r="C55" s="195"/>
      <c r="D55" s="195"/>
      <c r="E55" s="196"/>
      <c r="F55" s="196">
        <v>325</v>
      </c>
      <c r="G55" s="197">
        <v>326</v>
      </c>
      <c r="H55" s="198">
        <v>311</v>
      </c>
      <c r="I55" s="199">
        <v>304</v>
      </c>
      <c r="J55" s="199">
        <v>304</v>
      </c>
      <c r="K55" s="242">
        <v>302</v>
      </c>
      <c r="L55" s="242">
        <v>302</v>
      </c>
      <c r="M55" s="234">
        <v>302</v>
      </c>
      <c r="N55" s="234">
        <v>302</v>
      </c>
      <c r="O55" s="234">
        <v>302</v>
      </c>
      <c r="P55" s="227">
        <v>302</v>
      </c>
      <c r="Q55" s="227">
        <v>302</v>
      </c>
      <c r="R55" s="227">
        <v>302</v>
      </c>
      <c r="S55" s="200">
        <f t="shared" si="0"/>
        <v>0</v>
      </c>
      <c r="T55" s="201">
        <f t="shared" si="1"/>
        <v>100</v>
      </c>
      <c r="U55" s="195">
        <f t="shared" si="2"/>
        <v>0</v>
      </c>
      <c r="V55" s="202">
        <f t="shared" si="3"/>
        <v>100</v>
      </c>
      <c r="W55" s="195">
        <f t="shared" si="4"/>
        <v>0</v>
      </c>
      <c r="X55" s="202">
        <f t="shared" si="5"/>
        <v>100</v>
      </c>
      <c r="Y55" s="195">
        <f t="shared" si="6"/>
        <v>302</v>
      </c>
      <c r="Z55" s="202">
        <f t="shared" si="7"/>
      </c>
    </row>
    <row r="56" spans="1:26" s="66" customFormat="1" ht="28.5" thickBot="1">
      <c r="A56" s="64" t="s">
        <v>85</v>
      </c>
      <c r="B56" s="203">
        <f>SUM(B51:B54)</f>
        <v>100251</v>
      </c>
      <c r="C56" s="203">
        <f>SUM(C51:C54)</f>
        <v>98363</v>
      </c>
      <c r="D56" s="203">
        <f>SUM(D51:D54)</f>
        <v>96580</v>
      </c>
      <c r="E56" s="204">
        <f>SUM(E51:E54)</f>
        <v>94867</v>
      </c>
      <c r="F56" s="204">
        <v>93167</v>
      </c>
      <c r="G56" s="205">
        <f>SUM(G51:G55)</f>
        <v>90675</v>
      </c>
      <c r="H56" s="206">
        <f>SUM(H51:H55)</f>
        <v>89074.75</v>
      </c>
      <c r="I56" s="207">
        <v>87499.75</v>
      </c>
      <c r="J56" s="207">
        <v>87972.75</v>
      </c>
      <c r="K56" s="243">
        <v>86633.25</v>
      </c>
      <c r="L56" s="243">
        <v>87220.25</v>
      </c>
      <c r="M56" s="235">
        <v>86239.5</v>
      </c>
      <c r="N56" s="235">
        <v>86735.5</v>
      </c>
      <c r="O56" s="235">
        <v>87187.5</v>
      </c>
      <c r="P56" s="228">
        <v>85736.25</v>
      </c>
      <c r="Q56" s="228">
        <v>86234.25</v>
      </c>
      <c r="R56" s="228">
        <v>86571.25</v>
      </c>
      <c r="S56" s="208">
        <f t="shared" si="0"/>
        <v>-503.25</v>
      </c>
      <c r="T56" s="209">
        <f t="shared" si="1"/>
        <v>99.41645069834588</v>
      </c>
      <c r="U56" s="203">
        <f t="shared" si="2"/>
        <v>-616.25</v>
      </c>
      <c r="V56" s="210">
        <f t="shared" si="3"/>
        <v>99.2931899641577</v>
      </c>
      <c r="W56" s="203">
        <f t="shared" si="4"/>
        <v>-484.75</v>
      </c>
      <c r="X56" s="211">
        <f t="shared" si="5"/>
        <v>99.44422310185995</v>
      </c>
      <c r="Y56" s="203">
        <f t="shared" si="6"/>
        <v>-13679.75</v>
      </c>
      <c r="Z56" s="211">
        <f t="shared" si="7"/>
        <v>86.35450020448674</v>
      </c>
    </row>
    <row r="57" spans="1:26" ht="19.5">
      <c r="A57" s="67" t="s">
        <v>73</v>
      </c>
      <c r="B57" s="213">
        <v>14342</v>
      </c>
      <c r="C57" s="213">
        <v>14748</v>
      </c>
      <c r="D57" s="213">
        <v>14701</v>
      </c>
      <c r="E57" s="214">
        <v>14666</v>
      </c>
      <c r="F57" s="214">
        <v>14993</v>
      </c>
      <c r="G57" s="180">
        <v>15076</v>
      </c>
      <c r="H57" s="215">
        <v>15265.5</v>
      </c>
      <c r="I57" s="216">
        <v>15863</v>
      </c>
      <c r="J57" s="216">
        <v>15863</v>
      </c>
      <c r="K57" s="244">
        <v>16554</v>
      </c>
      <c r="L57" s="244">
        <v>16554</v>
      </c>
      <c r="M57" s="236">
        <v>17374</v>
      </c>
      <c r="N57" s="236">
        <v>17374</v>
      </c>
      <c r="O57" s="236">
        <v>17374</v>
      </c>
      <c r="P57" s="229">
        <v>17854</v>
      </c>
      <c r="Q57" s="229">
        <v>17854</v>
      </c>
      <c r="R57" s="229">
        <v>17854</v>
      </c>
      <c r="S57" s="217">
        <f t="shared" si="0"/>
        <v>480</v>
      </c>
      <c r="T57" s="218">
        <f t="shared" si="1"/>
        <v>102.7627489351905</v>
      </c>
      <c r="U57" s="213">
        <f t="shared" si="2"/>
        <v>480</v>
      </c>
      <c r="V57" s="219">
        <f t="shared" si="3"/>
        <v>102.7627489351905</v>
      </c>
      <c r="W57" s="213">
        <f t="shared" si="4"/>
        <v>820</v>
      </c>
      <c r="X57" s="219">
        <f t="shared" si="5"/>
        <v>104.95348556240182</v>
      </c>
      <c r="Y57" s="213">
        <f t="shared" si="6"/>
        <v>3512</v>
      </c>
      <c r="Z57" s="219">
        <f t="shared" si="7"/>
        <v>124.48751917445267</v>
      </c>
    </row>
    <row r="58" spans="1:26" ht="19.5">
      <c r="A58" s="60" t="s">
        <v>74</v>
      </c>
      <c r="B58" s="186">
        <v>56307</v>
      </c>
      <c r="C58" s="186">
        <v>54653</v>
      </c>
      <c r="D58" s="186">
        <v>52884</v>
      </c>
      <c r="E58" s="187">
        <v>51213</v>
      </c>
      <c r="F58" s="187">
        <v>49720</v>
      </c>
      <c r="G58" s="188">
        <v>47798.5</v>
      </c>
      <c r="H58" s="189">
        <v>45979.75</v>
      </c>
      <c r="I58" s="190">
        <v>44380.5</v>
      </c>
      <c r="J58" s="190">
        <v>44380.5</v>
      </c>
      <c r="K58" s="241">
        <v>43127.75</v>
      </c>
      <c r="L58" s="241">
        <v>43127.75</v>
      </c>
      <c r="M58" s="233">
        <v>42791.5</v>
      </c>
      <c r="N58" s="233">
        <v>42791.5</v>
      </c>
      <c r="O58" s="233">
        <v>42791.5</v>
      </c>
      <c r="P58" s="226">
        <v>42930.25</v>
      </c>
      <c r="Q58" s="226">
        <v>42930.25</v>
      </c>
      <c r="R58" s="226">
        <v>42930.25</v>
      </c>
      <c r="S58" s="191">
        <f t="shared" si="0"/>
        <v>138.75</v>
      </c>
      <c r="T58" s="192">
        <f t="shared" si="1"/>
        <v>100.32424663776685</v>
      </c>
      <c r="U58" s="186">
        <f t="shared" si="2"/>
        <v>138.75</v>
      </c>
      <c r="V58" s="193">
        <f t="shared" si="3"/>
        <v>100.32424663776685</v>
      </c>
      <c r="W58" s="186">
        <f t="shared" si="4"/>
        <v>-336.25</v>
      </c>
      <c r="X58" s="193">
        <f t="shared" si="5"/>
        <v>99.220339572549</v>
      </c>
      <c r="Y58" s="186">
        <f t="shared" si="6"/>
        <v>-13376.75</v>
      </c>
      <c r="Z58" s="193">
        <f t="shared" si="7"/>
        <v>76.2431846839647</v>
      </c>
    </row>
    <row r="59" spans="1:26" ht="19.5">
      <c r="A59" s="60" t="s">
        <v>75</v>
      </c>
      <c r="B59" s="186">
        <v>21278</v>
      </c>
      <c r="C59" s="186">
        <v>21795</v>
      </c>
      <c r="D59" s="186">
        <f>21825+0</f>
        <v>21825</v>
      </c>
      <c r="E59" s="187">
        <f>'[1]List1'!AB92</f>
        <v>21588</v>
      </c>
      <c r="F59" s="187">
        <v>21400</v>
      </c>
      <c r="G59" s="188">
        <v>21252</v>
      </c>
      <c r="H59" s="189">
        <v>20968</v>
      </c>
      <c r="I59" s="190">
        <v>20786</v>
      </c>
      <c r="J59" s="190">
        <v>21010</v>
      </c>
      <c r="K59" s="241">
        <v>20550</v>
      </c>
      <c r="L59" s="241">
        <v>20788</v>
      </c>
      <c r="M59" s="233">
        <v>20008</v>
      </c>
      <c r="N59" s="233">
        <v>20351</v>
      </c>
      <c r="O59" s="233">
        <v>20522</v>
      </c>
      <c r="P59" s="226">
        <v>18663</v>
      </c>
      <c r="Q59" s="226">
        <v>19033</v>
      </c>
      <c r="R59" s="226">
        <v>19240</v>
      </c>
      <c r="S59" s="191">
        <f t="shared" si="0"/>
        <v>-1345</v>
      </c>
      <c r="T59" s="192">
        <f t="shared" si="1"/>
        <v>93.27768892443022</v>
      </c>
      <c r="U59" s="186">
        <f t="shared" si="2"/>
        <v>-1282</v>
      </c>
      <c r="V59" s="193">
        <f t="shared" si="3"/>
        <v>93.75304551213331</v>
      </c>
      <c r="W59" s="186">
        <f t="shared" si="4"/>
        <v>-437</v>
      </c>
      <c r="X59" s="193">
        <f t="shared" si="5"/>
        <v>97.89782566865499</v>
      </c>
      <c r="Y59" s="186">
        <f t="shared" si="6"/>
        <v>-2038</v>
      </c>
      <c r="Z59" s="220">
        <f t="shared" si="7"/>
        <v>90.42203214587838</v>
      </c>
    </row>
    <row r="60" spans="1:26" ht="19.5">
      <c r="A60" s="60" t="s">
        <v>76</v>
      </c>
      <c r="B60" s="186">
        <v>1309</v>
      </c>
      <c r="C60" s="186">
        <v>1330</v>
      </c>
      <c r="D60" s="186">
        <v>1419</v>
      </c>
      <c r="E60" s="187">
        <v>1377</v>
      </c>
      <c r="F60" s="187">
        <v>1350</v>
      </c>
      <c r="G60" s="188">
        <v>1315</v>
      </c>
      <c r="H60" s="189">
        <v>1223</v>
      </c>
      <c r="I60" s="190">
        <v>1025</v>
      </c>
      <c r="J60" s="190">
        <v>1025</v>
      </c>
      <c r="K60" s="241">
        <v>992</v>
      </c>
      <c r="L60" s="241">
        <v>992</v>
      </c>
      <c r="M60" s="233">
        <v>1028</v>
      </c>
      <c r="N60" s="233">
        <v>1028</v>
      </c>
      <c r="O60" s="233">
        <v>1028</v>
      </c>
      <c r="P60" s="226">
        <v>1084</v>
      </c>
      <c r="Q60" s="226">
        <v>1084</v>
      </c>
      <c r="R60" s="226">
        <v>1084</v>
      </c>
      <c r="S60" s="191">
        <f t="shared" si="0"/>
        <v>56</v>
      </c>
      <c r="T60" s="192">
        <f t="shared" si="1"/>
        <v>105.44747081712063</v>
      </c>
      <c r="U60" s="186">
        <f t="shared" si="2"/>
        <v>56</v>
      </c>
      <c r="V60" s="193">
        <f t="shared" si="3"/>
        <v>105.44747081712063</v>
      </c>
      <c r="W60" s="186">
        <f t="shared" si="4"/>
        <v>36</v>
      </c>
      <c r="X60" s="193">
        <f t="shared" si="5"/>
        <v>103.62903225806453</v>
      </c>
      <c r="Y60" s="186">
        <f t="shared" si="6"/>
        <v>-225</v>
      </c>
      <c r="Z60" s="193">
        <f t="shared" si="7"/>
        <v>82.8113063407181</v>
      </c>
    </row>
    <row r="61" spans="1:26" ht="20.25" thickBot="1">
      <c r="A61" s="62" t="s">
        <v>77</v>
      </c>
      <c r="B61" s="195"/>
      <c r="C61" s="195"/>
      <c r="D61" s="195"/>
      <c r="E61" s="196"/>
      <c r="F61" s="196">
        <v>179</v>
      </c>
      <c r="G61" s="197">
        <v>179</v>
      </c>
      <c r="H61" s="198">
        <v>176</v>
      </c>
      <c r="I61" s="199">
        <v>179</v>
      </c>
      <c r="J61" s="199">
        <v>179</v>
      </c>
      <c r="K61" s="242">
        <v>179</v>
      </c>
      <c r="L61" s="242">
        <v>179</v>
      </c>
      <c r="M61" s="234">
        <v>179</v>
      </c>
      <c r="N61" s="234">
        <v>179</v>
      </c>
      <c r="O61" s="234">
        <v>179</v>
      </c>
      <c r="P61" s="227">
        <v>179</v>
      </c>
      <c r="Q61" s="227">
        <v>179</v>
      </c>
      <c r="R61" s="227">
        <v>179</v>
      </c>
      <c r="S61" s="200">
        <f t="shared" si="0"/>
        <v>0</v>
      </c>
      <c r="T61" s="201">
        <f t="shared" si="1"/>
        <v>100</v>
      </c>
      <c r="U61" s="195">
        <f t="shared" si="2"/>
        <v>0</v>
      </c>
      <c r="V61" s="202">
        <f t="shared" si="3"/>
        <v>100</v>
      </c>
      <c r="W61" s="195">
        <f t="shared" si="4"/>
        <v>0</v>
      </c>
      <c r="X61" s="202">
        <f t="shared" si="5"/>
        <v>100</v>
      </c>
      <c r="Y61" s="195">
        <f t="shared" si="6"/>
        <v>179</v>
      </c>
      <c r="Z61" s="202">
        <f t="shared" si="7"/>
      </c>
    </row>
    <row r="62" spans="1:26" s="66" customFormat="1" ht="28.5" thickBot="1">
      <c r="A62" s="64" t="s">
        <v>86</v>
      </c>
      <c r="B62" s="203">
        <f>SUM(B57:B60)</f>
        <v>93236</v>
      </c>
      <c r="C62" s="203">
        <f>SUM(C57:C60)</f>
        <v>92526</v>
      </c>
      <c r="D62" s="203">
        <f>SUM(D57:D60)</f>
        <v>90829</v>
      </c>
      <c r="E62" s="204">
        <f>SUM(E57:E60)</f>
        <v>88844</v>
      </c>
      <c r="F62" s="204">
        <v>87642</v>
      </c>
      <c r="G62" s="205">
        <f>SUM(G57:G61)</f>
        <v>85620.5</v>
      </c>
      <c r="H62" s="206">
        <f>SUM(H57:H61)</f>
        <v>83612.25</v>
      </c>
      <c r="I62" s="207">
        <v>82233.5</v>
      </c>
      <c r="J62" s="207">
        <v>82457.5</v>
      </c>
      <c r="K62" s="243">
        <v>81402.75</v>
      </c>
      <c r="L62" s="243">
        <v>81640.75</v>
      </c>
      <c r="M62" s="235">
        <v>81380.5</v>
      </c>
      <c r="N62" s="235">
        <v>81723.5</v>
      </c>
      <c r="O62" s="235">
        <v>81894.5</v>
      </c>
      <c r="P62" s="228">
        <v>80710.25</v>
      </c>
      <c r="Q62" s="228">
        <v>81080.25</v>
      </c>
      <c r="R62" s="228">
        <v>81287.25</v>
      </c>
      <c r="S62" s="208">
        <f t="shared" si="0"/>
        <v>-670.25</v>
      </c>
      <c r="T62" s="209">
        <f t="shared" si="1"/>
        <v>99.1763997517833</v>
      </c>
      <c r="U62" s="203">
        <f t="shared" si="2"/>
        <v>-607.25</v>
      </c>
      <c r="V62" s="210">
        <f t="shared" si="3"/>
        <v>99.25849721287754</v>
      </c>
      <c r="W62" s="203">
        <f t="shared" si="4"/>
        <v>82.75</v>
      </c>
      <c r="X62" s="211">
        <f t="shared" si="5"/>
        <v>100.10135869648428</v>
      </c>
      <c r="Y62" s="203">
        <f t="shared" si="6"/>
        <v>-11948.75</v>
      </c>
      <c r="Z62" s="211">
        <f t="shared" si="7"/>
        <v>87.18440302029259</v>
      </c>
    </row>
    <row r="63" spans="1:26" ht="19.5">
      <c r="A63" s="67" t="s">
        <v>73</v>
      </c>
      <c r="B63" s="213">
        <v>14751</v>
      </c>
      <c r="C63" s="213">
        <v>14634</v>
      </c>
      <c r="D63" s="213">
        <v>14489</v>
      </c>
      <c r="E63" s="214">
        <v>14098</v>
      </c>
      <c r="F63" s="214">
        <v>14151</v>
      </c>
      <c r="G63" s="180">
        <v>13971</v>
      </c>
      <c r="H63" s="215">
        <v>14314</v>
      </c>
      <c r="I63" s="216">
        <v>15019.5</v>
      </c>
      <c r="J63" s="216">
        <v>15019.5</v>
      </c>
      <c r="K63" s="244">
        <v>15612</v>
      </c>
      <c r="L63" s="244">
        <v>15612</v>
      </c>
      <c r="M63" s="236">
        <v>16235</v>
      </c>
      <c r="N63" s="236">
        <v>16235</v>
      </c>
      <c r="O63" s="236">
        <v>16235</v>
      </c>
      <c r="P63" s="229">
        <v>16899</v>
      </c>
      <c r="Q63" s="229">
        <v>16899</v>
      </c>
      <c r="R63" s="229">
        <v>16899</v>
      </c>
      <c r="S63" s="217">
        <f t="shared" si="0"/>
        <v>664</v>
      </c>
      <c r="T63" s="218">
        <f t="shared" si="1"/>
        <v>104.08992916538342</v>
      </c>
      <c r="U63" s="213">
        <f t="shared" si="2"/>
        <v>664</v>
      </c>
      <c r="V63" s="219">
        <f t="shared" si="3"/>
        <v>104.08992916538342</v>
      </c>
      <c r="W63" s="213">
        <f t="shared" si="4"/>
        <v>623</v>
      </c>
      <c r="X63" s="219">
        <f t="shared" si="5"/>
        <v>103.9905201127338</v>
      </c>
      <c r="Y63" s="213">
        <f t="shared" si="6"/>
        <v>2148</v>
      </c>
      <c r="Z63" s="219">
        <f t="shared" si="7"/>
        <v>114.56172462883872</v>
      </c>
    </row>
    <row r="64" spans="1:26" ht="19.5">
      <c r="A64" s="60" t="s">
        <v>74</v>
      </c>
      <c r="B64" s="186">
        <v>59448</v>
      </c>
      <c r="C64" s="186">
        <v>57682</v>
      </c>
      <c r="D64" s="186">
        <v>55710</v>
      </c>
      <c r="E64" s="187">
        <f>'[1]List1'!AE20</f>
        <v>53125</v>
      </c>
      <c r="F64" s="187">
        <v>51223</v>
      </c>
      <c r="G64" s="188">
        <v>48991</v>
      </c>
      <c r="H64" s="189">
        <v>46930.5</v>
      </c>
      <c r="I64" s="190">
        <v>45007</v>
      </c>
      <c r="J64" s="190">
        <v>45007</v>
      </c>
      <c r="K64" s="241">
        <v>43504.25</v>
      </c>
      <c r="L64" s="241">
        <v>43504.25</v>
      </c>
      <c r="M64" s="233">
        <v>42728.25</v>
      </c>
      <c r="N64" s="233">
        <v>42728.25</v>
      </c>
      <c r="O64" s="233">
        <v>42728.25</v>
      </c>
      <c r="P64" s="226">
        <v>42504.75</v>
      </c>
      <c r="Q64" s="226">
        <v>42504.75</v>
      </c>
      <c r="R64" s="226">
        <v>42504.75</v>
      </c>
      <c r="S64" s="191">
        <f t="shared" si="0"/>
        <v>-223.5</v>
      </c>
      <c r="T64" s="192">
        <f t="shared" si="1"/>
        <v>99.476926857524</v>
      </c>
      <c r="U64" s="186">
        <f t="shared" si="2"/>
        <v>-223.5</v>
      </c>
      <c r="V64" s="193">
        <f t="shared" si="3"/>
        <v>99.476926857524</v>
      </c>
      <c r="W64" s="186">
        <f t="shared" si="4"/>
        <v>-776</v>
      </c>
      <c r="X64" s="193">
        <f t="shared" si="5"/>
        <v>98.21626622686288</v>
      </c>
      <c r="Y64" s="186">
        <f t="shared" si="6"/>
        <v>-16943.25</v>
      </c>
      <c r="Z64" s="193">
        <f t="shared" si="7"/>
        <v>71.49904117884537</v>
      </c>
    </row>
    <row r="65" spans="1:26" ht="19.5">
      <c r="A65" s="60" t="s">
        <v>75</v>
      </c>
      <c r="B65" s="186">
        <v>21092</v>
      </c>
      <c r="C65" s="186">
        <v>21003</v>
      </c>
      <c r="D65" s="186">
        <v>20896</v>
      </c>
      <c r="E65" s="187">
        <f>'[1]List1'!AE92</f>
        <v>20802</v>
      </c>
      <c r="F65" s="187">
        <v>20646</v>
      </c>
      <c r="G65" s="188">
        <v>20761</v>
      </c>
      <c r="H65" s="189">
        <v>20667</v>
      </c>
      <c r="I65" s="190">
        <v>20516</v>
      </c>
      <c r="J65" s="190">
        <v>21051</v>
      </c>
      <c r="K65" s="241">
        <v>20368</v>
      </c>
      <c r="L65" s="241">
        <v>20913</v>
      </c>
      <c r="M65" s="233">
        <v>19184</v>
      </c>
      <c r="N65" s="233">
        <v>19746</v>
      </c>
      <c r="O65" s="233">
        <v>20123</v>
      </c>
      <c r="P65" s="226">
        <v>18348</v>
      </c>
      <c r="Q65" s="226">
        <v>18812</v>
      </c>
      <c r="R65" s="226">
        <v>19177</v>
      </c>
      <c r="S65" s="191">
        <f t="shared" si="0"/>
        <v>-836</v>
      </c>
      <c r="T65" s="192">
        <f t="shared" si="1"/>
        <v>95.64220183486239</v>
      </c>
      <c r="U65" s="186">
        <f t="shared" si="2"/>
        <v>-946</v>
      </c>
      <c r="V65" s="193">
        <f t="shared" si="3"/>
        <v>95.2989116930875</v>
      </c>
      <c r="W65" s="186">
        <f t="shared" si="4"/>
        <v>-1167</v>
      </c>
      <c r="X65" s="193">
        <f t="shared" si="5"/>
        <v>94.41973891837613</v>
      </c>
      <c r="Y65" s="186">
        <f t="shared" si="6"/>
        <v>-1915</v>
      </c>
      <c r="Z65" s="193">
        <f t="shared" si="7"/>
        <v>90.92072823819458</v>
      </c>
    </row>
    <row r="66" spans="1:26" ht="19.5">
      <c r="A66" s="60" t="s">
        <v>76</v>
      </c>
      <c r="B66" s="186">
        <v>1530</v>
      </c>
      <c r="C66" s="186">
        <v>1531</v>
      </c>
      <c r="D66" s="186">
        <v>1769</v>
      </c>
      <c r="E66" s="187">
        <v>1675</v>
      </c>
      <c r="F66" s="187">
        <v>1268</v>
      </c>
      <c r="G66" s="188">
        <v>935</v>
      </c>
      <c r="H66" s="189">
        <v>909</v>
      </c>
      <c r="I66" s="190">
        <v>868</v>
      </c>
      <c r="J66" s="190">
        <v>868</v>
      </c>
      <c r="K66" s="241">
        <v>857</v>
      </c>
      <c r="L66" s="241">
        <v>857</v>
      </c>
      <c r="M66" s="233">
        <v>788</v>
      </c>
      <c r="N66" s="233">
        <v>788</v>
      </c>
      <c r="O66" s="233">
        <v>788</v>
      </c>
      <c r="P66" s="226">
        <v>674</v>
      </c>
      <c r="Q66" s="226">
        <v>674</v>
      </c>
      <c r="R66" s="226">
        <v>674</v>
      </c>
      <c r="S66" s="191">
        <f t="shared" si="0"/>
        <v>-114</v>
      </c>
      <c r="T66" s="192">
        <f t="shared" si="1"/>
        <v>85.53299492385787</v>
      </c>
      <c r="U66" s="186">
        <f t="shared" si="2"/>
        <v>-114</v>
      </c>
      <c r="V66" s="193">
        <f t="shared" si="3"/>
        <v>85.53299492385787</v>
      </c>
      <c r="W66" s="186">
        <f t="shared" si="4"/>
        <v>-69</v>
      </c>
      <c r="X66" s="193">
        <f t="shared" si="5"/>
        <v>91.94865810968494</v>
      </c>
      <c r="Y66" s="186">
        <f t="shared" si="6"/>
        <v>-856</v>
      </c>
      <c r="Z66" s="193">
        <f t="shared" si="7"/>
        <v>44.052287581699346</v>
      </c>
    </row>
    <row r="67" spans="1:26" ht="20.25" thickBot="1">
      <c r="A67" s="62" t="s">
        <v>77</v>
      </c>
      <c r="B67" s="195"/>
      <c r="C67" s="195"/>
      <c r="D67" s="195"/>
      <c r="E67" s="196"/>
      <c r="F67" s="196">
        <v>279</v>
      </c>
      <c r="G67" s="197">
        <v>278</v>
      </c>
      <c r="H67" s="198">
        <v>239</v>
      </c>
      <c r="I67" s="199">
        <v>239</v>
      </c>
      <c r="J67" s="199">
        <v>239</v>
      </c>
      <c r="K67" s="242">
        <v>239</v>
      </c>
      <c r="L67" s="242">
        <v>239</v>
      </c>
      <c r="M67" s="234">
        <v>239</v>
      </c>
      <c r="N67" s="234">
        <v>239</v>
      </c>
      <c r="O67" s="234">
        <v>239</v>
      </c>
      <c r="P67" s="227">
        <v>239</v>
      </c>
      <c r="Q67" s="227">
        <v>239</v>
      </c>
      <c r="R67" s="227">
        <v>239</v>
      </c>
      <c r="S67" s="200">
        <f t="shared" si="0"/>
        <v>0</v>
      </c>
      <c r="T67" s="201">
        <f t="shared" si="1"/>
        <v>100</v>
      </c>
      <c r="U67" s="195">
        <f t="shared" si="2"/>
        <v>0</v>
      </c>
      <c r="V67" s="202">
        <f t="shared" si="3"/>
        <v>100</v>
      </c>
      <c r="W67" s="195">
        <f t="shared" si="4"/>
        <v>0</v>
      </c>
      <c r="X67" s="202">
        <f t="shared" si="5"/>
        <v>100</v>
      </c>
      <c r="Y67" s="195">
        <f t="shared" si="6"/>
        <v>239</v>
      </c>
      <c r="Z67" s="202">
        <f t="shared" si="7"/>
      </c>
    </row>
    <row r="68" spans="1:26" s="66" customFormat="1" ht="28.5" thickBot="1">
      <c r="A68" s="64" t="s">
        <v>87</v>
      </c>
      <c r="B68" s="203">
        <f>SUM(B63:B66)</f>
        <v>96821</v>
      </c>
      <c r="C68" s="203">
        <f>SUM(C63:C66)</f>
        <v>94850</v>
      </c>
      <c r="D68" s="203">
        <f>SUM(D63:D66)</f>
        <v>92864</v>
      </c>
      <c r="E68" s="204">
        <f>SUM(E63:E66)</f>
        <v>89700</v>
      </c>
      <c r="F68" s="204">
        <v>87567</v>
      </c>
      <c r="G68" s="205">
        <f>SUM(G63:G67)</f>
        <v>84936</v>
      </c>
      <c r="H68" s="206">
        <f>SUM(H63:H67)</f>
        <v>83059.5</v>
      </c>
      <c r="I68" s="207">
        <v>81649.5</v>
      </c>
      <c r="J68" s="207">
        <v>82184.5</v>
      </c>
      <c r="K68" s="243">
        <v>80580.25</v>
      </c>
      <c r="L68" s="243">
        <v>81125.25</v>
      </c>
      <c r="M68" s="235">
        <v>79174.25</v>
      </c>
      <c r="N68" s="235">
        <v>79736.25</v>
      </c>
      <c r="O68" s="235">
        <v>80113.25</v>
      </c>
      <c r="P68" s="228">
        <v>78664.75</v>
      </c>
      <c r="Q68" s="228">
        <v>79128.75</v>
      </c>
      <c r="R68" s="228">
        <v>79493.75</v>
      </c>
      <c r="S68" s="208">
        <f t="shared" si="0"/>
        <v>-509.5</v>
      </c>
      <c r="T68" s="209">
        <f t="shared" si="1"/>
        <v>99.35648269481555</v>
      </c>
      <c r="U68" s="203">
        <f t="shared" si="2"/>
        <v>-619.5</v>
      </c>
      <c r="V68" s="210">
        <f t="shared" si="3"/>
        <v>99.22671967496014</v>
      </c>
      <c r="W68" s="203">
        <f t="shared" si="4"/>
        <v>-1389</v>
      </c>
      <c r="X68" s="211">
        <f t="shared" si="5"/>
        <v>98.28783270313497</v>
      </c>
      <c r="Y68" s="203">
        <f t="shared" si="6"/>
        <v>-17327.25</v>
      </c>
      <c r="Z68" s="211">
        <f t="shared" si="7"/>
        <v>82.10383078051248</v>
      </c>
    </row>
    <row r="69" spans="1:26" ht="19.5">
      <c r="A69" s="67" t="s">
        <v>73</v>
      </c>
      <c r="B69" s="213">
        <v>30142</v>
      </c>
      <c r="C69" s="213">
        <v>29827</v>
      </c>
      <c r="D69" s="213">
        <v>30140</v>
      </c>
      <c r="E69" s="214">
        <v>29880</v>
      </c>
      <c r="F69" s="214">
        <v>29730</v>
      </c>
      <c r="G69" s="180">
        <v>30056</v>
      </c>
      <c r="H69" s="215">
        <v>30591</v>
      </c>
      <c r="I69" s="216">
        <v>32010.5</v>
      </c>
      <c r="J69" s="216">
        <v>32010.5</v>
      </c>
      <c r="K69" s="244">
        <v>34038.5</v>
      </c>
      <c r="L69" s="244">
        <v>34038.5</v>
      </c>
      <c r="M69" s="236">
        <v>35669.5</v>
      </c>
      <c r="N69" s="236">
        <v>35669.5</v>
      </c>
      <c r="O69" s="236">
        <v>35669.5</v>
      </c>
      <c r="P69" s="229">
        <v>37302.5</v>
      </c>
      <c r="Q69" s="229">
        <v>37302.5</v>
      </c>
      <c r="R69" s="229">
        <v>37302.5</v>
      </c>
      <c r="S69" s="217">
        <f t="shared" si="0"/>
        <v>1633</v>
      </c>
      <c r="T69" s="218">
        <f t="shared" si="1"/>
        <v>104.57814098879996</v>
      </c>
      <c r="U69" s="213">
        <f t="shared" si="2"/>
        <v>1633</v>
      </c>
      <c r="V69" s="219">
        <f t="shared" si="3"/>
        <v>104.57814098879996</v>
      </c>
      <c r="W69" s="213">
        <f t="shared" si="4"/>
        <v>1631</v>
      </c>
      <c r="X69" s="219">
        <f t="shared" si="5"/>
        <v>104.79163300380452</v>
      </c>
      <c r="Y69" s="213">
        <f t="shared" si="6"/>
        <v>7160.5</v>
      </c>
      <c r="Z69" s="219">
        <f t="shared" si="7"/>
        <v>123.75588879304624</v>
      </c>
    </row>
    <row r="70" spans="1:26" ht="19.5">
      <c r="A70" s="60" t="s">
        <v>74</v>
      </c>
      <c r="B70" s="186">
        <v>120241</v>
      </c>
      <c r="C70" s="186">
        <v>115699</v>
      </c>
      <c r="D70" s="186">
        <v>111191</v>
      </c>
      <c r="E70" s="187">
        <v>108007</v>
      </c>
      <c r="F70" s="187">
        <v>103903</v>
      </c>
      <c r="G70" s="188">
        <v>99429.25</v>
      </c>
      <c r="H70" s="189">
        <v>95247.75</v>
      </c>
      <c r="I70" s="190">
        <v>91480.5</v>
      </c>
      <c r="J70" s="190">
        <v>91480.5</v>
      </c>
      <c r="K70" s="241">
        <v>88835.75</v>
      </c>
      <c r="L70" s="241">
        <v>88835.75</v>
      </c>
      <c r="M70" s="233">
        <v>88127</v>
      </c>
      <c r="N70" s="233">
        <v>88127</v>
      </c>
      <c r="O70" s="233">
        <v>88127</v>
      </c>
      <c r="P70" s="226">
        <v>88867</v>
      </c>
      <c r="Q70" s="226">
        <v>88867</v>
      </c>
      <c r="R70" s="226">
        <v>88867</v>
      </c>
      <c r="S70" s="191">
        <f t="shared" si="0"/>
        <v>740</v>
      </c>
      <c r="T70" s="192">
        <f t="shared" si="1"/>
        <v>100.83969725509776</v>
      </c>
      <c r="U70" s="186">
        <f t="shared" si="2"/>
        <v>740</v>
      </c>
      <c r="V70" s="193">
        <f t="shared" si="3"/>
        <v>100.83969725509776</v>
      </c>
      <c r="W70" s="186">
        <f t="shared" si="4"/>
        <v>-708.75</v>
      </c>
      <c r="X70" s="193">
        <f t="shared" si="5"/>
        <v>99.20217930281446</v>
      </c>
      <c r="Y70" s="186">
        <f t="shared" si="6"/>
        <v>-31374</v>
      </c>
      <c r="Z70" s="193">
        <f t="shared" si="7"/>
        <v>73.90740263304531</v>
      </c>
    </row>
    <row r="71" spans="1:26" ht="19.5">
      <c r="A71" s="60" t="s">
        <v>75</v>
      </c>
      <c r="B71" s="186">
        <v>47899</v>
      </c>
      <c r="C71" s="186">
        <v>47461</v>
      </c>
      <c r="D71" s="186">
        <v>46899</v>
      </c>
      <c r="E71" s="187">
        <f>'[1]List1'!AH92</f>
        <v>46935</v>
      </c>
      <c r="F71" s="187">
        <v>46477</v>
      </c>
      <c r="G71" s="188">
        <v>46346</v>
      </c>
      <c r="H71" s="189">
        <v>45710</v>
      </c>
      <c r="I71" s="190">
        <v>45398</v>
      </c>
      <c r="J71" s="190">
        <v>46442</v>
      </c>
      <c r="K71" s="241">
        <v>44819</v>
      </c>
      <c r="L71" s="241">
        <v>45881</v>
      </c>
      <c r="M71" s="233">
        <v>43029</v>
      </c>
      <c r="N71" s="233">
        <v>44034</v>
      </c>
      <c r="O71" s="233">
        <v>44800</v>
      </c>
      <c r="P71" s="226">
        <v>40796</v>
      </c>
      <c r="Q71" s="226">
        <v>41676</v>
      </c>
      <c r="R71" s="226">
        <v>42354</v>
      </c>
      <c r="S71" s="191">
        <f t="shared" si="0"/>
        <v>-2233</v>
      </c>
      <c r="T71" s="192">
        <f t="shared" si="1"/>
        <v>94.81047665527899</v>
      </c>
      <c r="U71" s="186">
        <f t="shared" si="2"/>
        <v>-2446</v>
      </c>
      <c r="V71" s="193">
        <f t="shared" si="3"/>
        <v>94.54017857142857</v>
      </c>
      <c r="W71" s="186">
        <f t="shared" si="4"/>
        <v>-1847</v>
      </c>
      <c r="X71" s="193">
        <f t="shared" si="5"/>
        <v>95.97436847496785</v>
      </c>
      <c r="Y71" s="186">
        <f t="shared" si="6"/>
        <v>-5545</v>
      </c>
      <c r="Z71" s="193">
        <f t="shared" si="7"/>
        <v>88.42355790308774</v>
      </c>
    </row>
    <row r="72" spans="1:26" ht="19.5">
      <c r="A72" s="60" t="s">
        <v>76</v>
      </c>
      <c r="B72" s="186">
        <v>1831</v>
      </c>
      <c r="C72" s="186">
        <v>1874</v>
      </c>
      <c r="D72" s="186">
        <v>2224</v>
      </c>
      <c r="E72" s="187">
        <v>2175</v>
      </c>
      <c r="F72" s="187">
        <v>2059</v>
      </c>
      <c r="G72" s="188">
        <v>2020</v>
      </c>
      <c r="H72" s="189">
        <v>2078</v>
      </c>
      <c r="I72" s="190">
        <v>1991</v>
      </c>
      <c r="J72" s="190">
        <v>1991</v>
      </c>
      <c r="K72" s="241">
        <v>1985</v>
      </c>
      <c r="L72" s="241">
        <v>1985</v>
      </c>
      <c r="M72" s="233">
        <v>2061</v>
      </c>
      <c r="N72" s="233">
        <v>2061</v>
      </c>
      <c r="O72" s="233">
        <v>2061</v>
      </c>
      <c r="P72" s="226">
        <v>2056</v>
      </c>
      <c r="Q72" s="226">
        <v>2056</v>
      </c>
      <c r="R72" s="226">
        <v>2056</v>
      </c>
      <c r="S72" s="191">
        <f t="shared" si="0"/>
        <v>-5</v>
      </c>
      <c r="T72" s="192">
        <f t="shared" si="1"/>
        <v>99.7573993207181</v>
      </c>
      <c r="U72" s="186">
        <f t="shared" si="2"/>
        <v>-5</v>
      </c>
      <c r="V72" s="193">
        <f t="shared" si="3"/>
        <v>99.7573993207181</v>
      </c>
      <c r="W72" s="186">
        <f t="shared" si="4"/>
        <v>76</v>
      </c>
      <c r="X72" s="193">
        <f t="shared" si="5"/>
        <v>103.8287153652393</v>
      </c>
      <c r="Y72" s="186">
        <f t="shared" si="6"/>
        <v>225</v>
      </c>
      <c r="Z72" s="193">
        <f t="shared" si="7"/>
        <v>112.28836701256144</v>
      </c>
    </row>
    <row r="73" spans="1:26" ht="20.25" thickBot="1">
      <c r="A73" s="62" t="s">
        <v>77</v>
      </c>
      <c r="B73" s="195"/>
      <c r="C73" s="195"/>
      <c r="D73" s="195"/>
      <c r="E73" s="196"/>
      <c r="F73" s="196">
        <v>380</v>
      </c>
      <c r="G73" s="197">
        <v>386</v>
      </c>
      <c r="H73" s="198">
        <v>397</v>
      </c>
      <c r="I73" s="199">
        <v>397</v>
      </c>
      <c r="J73" s="199">
        <v>397</v>
      </c>
      <c r="K73" s="242">
        <v>397</v>
      </c>
      <c r="L73" s="242">
        <v>397</v>
      </c>
      <c r="M73" s="234">
        <v>397</v>
      </c>
      <c r="N73" s="234">
        <v>397</v>
      </c>
      <c r="O73" s="234">
        <v>397</v>
      </c>
      <c r="P73" s="227">
        <v>389</v>
      </c>
      <c r="Q73" s="227">
        <v>389</v>
      </c>
      <c r="R73" s="227">
        <v>389</v>
      </c>
      <c r="S73" s="200">
        <f t="shared" si="0"/>
        <v>-8</v>
      </c>
      <c r="T73" s="201">
        <f t="shared" si="1"/>
        <v>97.98488664987406</v>
      </c>
      <c r="U73" s="195">
        <f t="shared" si="2"/>
        <v>-8</v>
      </c>
      <c r="V73" s="202">
        <f t="shared" si="3"/>
        <v>97.98488664987406</v>
      </c>
      <c r="W73" s="195">
        <f t="shared" si="4"/>
        <v>0</v>
      </c>
      <c r="X73" s="202">
        <f t="shared" si="5"/>
        <v>100</v>
      </c>
      <c r="Y73" s="195">
        <f t="shared" si="6"/>
        <v>389</v>
      </c>
      <c r="Z73" s="202">
        <f t="shared" si="7"/>
      </c>
    </row>
    <row r="74" spans="1:26" s="66" customFormat="1" ht="28.5" thickBot="1">
      <c r="A74" s="64" t="s">
        <v>88</v>
      </c>
      <c r="B74" s="203">
        <f>SUM(B69:B72)</f>
        <v>200113</v>
      </c>
      <c r="C74" s="203">
        <f>SUM(C69:C72)</f>
        <v>194861</v>
      </c>
      <c r="D74" s="203">
        <f>SUM(D69:D72)</f>
        <v>190454</v>
      </c>
      <c r="E74" s="204">
        <f>SUM(E69:E72)</f>
        <v>186997</v>
      </c>
      <c r="F74" s="204">
        <v>182549</v>
      </c>
      <c r="G74" s="205">
        <f>SUM(G69:G73)</f>
        <v>178237.25</v>
      </c>
      <c r="H74" s="206">
        <f>SUM(H69:H73)</f>
        <v>174023.75</v>
      </c>
      <c r="I74" s="207">
        <v>171277</v>
      </c>
      <c r="J74" s="207">
        <v>172321</v>
      </c>
      <c r="K74" s="243">
        <v>170075.25</v>
      </c>
      <c r="L74" s="243">
        <v>171137.25</v>
      </c>
      <c r="M74" s="235">
        <v>169283.5</v>
      </c>
      <c r="N74" s="235">
        <v>170288.5</v>
      </c>
      <c r="O74" s="235">
        <v>171054.5</v>
      </c>
      <c r="P74" s="228">
        <v>169410.5</v>
      </c>
      <c r="Q74" s="228">
        <v>170290.5</v>
      </c>
      <c r="R74" s="228">
        <v>170968.5</v>
      </c>
      <c r="S74" s="208">
        <f aca="true" t="shared" si="8" ref="S74:S98">+P74-M74</f>
        <v>127</v>
      </c>
      <c r="T74" s="209">
        <f aca="true" t="shared" si="9" ref="T74:T98">+P74/M74*100</f>
        <v>100.07502207834787</v>
      </c>
      <c r="U74" s="203">
        <f aca="true" t="shared" si="10" ref="U74:U98">+R74-O74</f>
        <v>-86</v>
      </c>
      <c r="V74" s="210">
        <f aca="true" t="shared" si="11" ref="V74:V98">+R74/O74*100</f>
        <v>99.94972362609577</v>
      </c>
      <c r="W74" s="203">
        <f aca="true" t="shared" si="12" ref="W74:W98">+N74-L74</f>
        <v>-848.75</v>
      </c>
      <c r="X74" s="211">
        <f aca="true" t="shared" si="13" ref="X74:X98">+N74/L74*100</f>
        <v>99.50405303345707</v>
      </c>
      <c r="Y74" s="203">
        <f aca="true" t="shared" si="14" ref="Y74:Y98">+R74-B74</f>
        <v>-29144.5</v>
      </c>
      <c r="Z74" s="211">
        <f aca="true" t="shared" si="15" ref="Z74:Z98">+IF(B74=0,"",R74/B74*100)</f>
        <v>85.4359786720503</v>
      </c>
    </row>
    <row r="75" spans="1:26" ht="19.5">
      <c r="A75" s="67" t="s">
        <v>73</v>
      </c>
      <c r="B75" s="213">
        <v>17346</v>
      </c>
      <c r="C75" s="213">
        <v>17174</v>
      </c>
      <c r="D75" s="213">
        <v>17089</v>
      </c>
      <c r="E75" s="214">
        <v>17071</v>
      </c>
      <c r="F75" s="214">
        <v>17389</v>
      </c>
      <c r="G75" s="180">
        <v>17524.5</v>
      </c>
      <c r="H75" s="215">
        <v>17964.5</v>
      </c>
      <c r="I75" s="216">
        <v>18623.5</v>
      </c>
      <c r="J75" s="216">
        <v>18623.5</v>
      </c>
      <c r="K75" s="244">
        <v>19517</v>
      </c>
      <c r="L75" s="244">
        <v>19517</v>
      </c>
      <c r="M75" s="236">
        <v>20397</v>
      </c>
      <c r="N75" s="236">
        <v>20397</v>
      </c>
      <c r="O75" s="236">
        <v>20397</v>
      </c>
      <c r="P75" s="229">
        <v>21396</v>
      </c>
      <c r="Q75" s="229">
        <v>21396</v>
      </c>
      <c r="R75" s="229">
        <v>21396</v>
      </c>
      <c r="S75" s="217">
        <f t="shared" si="8"/>
        <v>999</v>
      </c>
      <c r="T75" s="218">
        <f t="shared" si="9"/>
        <v>104.89777908515958</v>
      </c>
      <c r="U75" s="213">
        <f t="shared" si="10"/>
        <v>999</v>
      </c>
      <c r="V75" s="219">
        <f t="shared" si="11"/>
        <v>104.89777908515958</v>
      </c>
      <c r="W75" s="213">
        <f t="shared" si="12"/>
        <v>880</v>
      </c>
      <c r="X75" s="219">
        <f t="shared" si="13"/>
        <v>104.50888968591485</v>
      </c>
      <c r="Y75" s="213">
        <f t="shared" si="14"/>
        <v>4050</v>
      </c>
      <c r="Z75" s="219">
        <f t="shared" si="15"/>
        <v>123.34832237979938</v>
      </c>
    </row>
    <row r="76" spans="1:26" ht="19.5">
      <c r="A76" s="60" t="s">
        <v>74</v>
      </c>
      <c r="B76" s="186">
        <v>70445</v>
      </c>
      <c r="C76" s="186">
        <v>67979</v>
      </c>
      <c r="D76" s="186">
        <v>65394</v>
      </c>
      <c r="E76" s="187">
        <v>62966</v>
      </c>
      <c r="F76" s="187">
        <v>60548</v>
      </c>
      <c r="G76" s="188">
        <v>57735</v>
      </c>
      <c r="H76" s="189">
        <v>55313</v>
      </c>
      <c r="I76" s="190">
        <v>53183.25</v>
      </c>
      <c r="J76" s="190">
        <v>53183.25</v>
      </c>
      <c r="K76" s="241">
        <v>51632</v>
      </c>
      <c r="L76" s="241">
        <v>51632</v>
      </c>
      <c r="M76" s="233">
        <v>50971.5</v>
      </c>
      <c r="N76" s="233">
        <v>50971.5</v>
      </c>
      <c r="O76" s="233">
        <v>50971.5</v>
      </c>
      <c r="P76" s="226">
        <v>50880</v>
      </c>
      <c r="Q76" s="226">
        <v>50880</v>
      </c>
      <c r="R76" s="226">
        <v>50880</v>
      </c>
      <c r="S76" s="191">
        <f t="shared" si="8"/>
        <v>-91.5</v>
      </c>
      <c r="T76" s="192">
        <f t="shared" si="9"/>
        <v>99.82048791971985</v>
      </c>
      <c r="U76" s="186">
        <f t="shared" si="10"/>
        <v>-91.5</v>
      </c>
      <c r="V76" s="193">
        <f t="shared" si="11"/>
        <v>99.82048791971985</v>
      </c>
      <c r="W76" s="186">
        <f t="shared" si="12"/>
        <v>-660.5</v>
      </c>
      <c r="X76" s="193">
        <f t="shared" si="13"/>
        <v>98.7207545708088</v>
      </c>
      <c r="Y76" s="186">
        <f t="shared" si="14"/>
        <v>-19565</v>
      </c>
      <c r="Z76" s="193">
        <f t="shared" si="15"/>
        <v>72.22655972744695</v>
      </c>
    </row>
    <row r="77" spans="1:26" ht="19.5">
      <c r="A77" s="60" t="s">
        <v>75</v>
      </c>
      <c r="B77" s="186">
        <v>28362</v>
      </c>
      <c r="C77" s="186">
        <v>28242</v>
      </c>
      <c r="D77" s="186">
        <v>27605</v>
      </c>
      <c r="E77" s="187">
        <f>'[1]List1'!AK92</f>
        <v>27590</v>
      </c>
      <c r="F77" s="187">
        <v>27491</v>
      </c>
      <c r="G77" s="188">
        <v>27540</v>
      </c>
      <c r="H77" s="189">
        <v>27082</v>
      </c>
      <c r="I77" s="190">
        <v>26399</v>
      </c>
      <c r="J77" s="190">
        <v>27311</v>
      </c>
      <c r="K77" s="241">
        <v>25761</v>
      </c>
      <c r="L77" s="241">
        <v>26850</v>
      </c>
      <c r="M77" s="233">
        <v>24625</v>
      </c>
      <c r="N77" s="233">
        <v>25580</v>
      </c>
      <c r="O77" s="233">
        <v>26395</v>
      </c>
      <c r="P77" s="226">
        <v>23289</v>
      </c>
      <c r="Q77" s="226">
        <v>24111</v>
      </c>
      <c r="R77" s="226">
        <v>24744</v>
      </c>
      <c r="S77" s="191">
        <f t="shared" si="8"/>
        <v>-1336</v>
      </c>
      <c r="T77" s="192">
        <f t="shared" si="9"/>
        <v>94.5746192893401</v>
      </c>
      <c r="U77" s="186">
        <f t="shared" si="10"/>
        <v>-1651</v>
      </c>
      <c r="V77" s="193">
        <f t="shared" si="11"/>
        <v>93.74502746732335</v>
      </c>
      <c r="W77" s="186">
        <f t="shared" si="12"/>
        <v>-1270</v>
      </c>
      <c r="X77" s="193">
        <f t="shared" si="13"/>
        <v>95.27001862197393</v>
      </c>
      <c r="Y77" s="186">
        <f t="shared" si="14"/>
        <v>-3618</v>
      </c>
      <c r="Z77" s="193">
        <f t="shared" si="15"/>
        <v>87.24349481700867</v>
      </c>
    </row>
    <row r="78" spans="1:26" ht="19.5">
      <c r="A78" s="60" t="s">
        <v>76</v>
      </c>
      <c r="B78" s="186">
        <v>609</v>
      </c>
      <c r="C78" s="186">
        <v>561</v>
      </c>
      <c r="D78" s="186">
        <v>640</v>
      </c>
      <c r="E78" s="187">
        <v>648</v>
      </c>
      <c r="F78" s="187">
        <v>704</v>
      </c>
      <c r="G78" s="188">
        <v>697</v>
      </c>
      <c r="H78" s="189">
        <v>668</v>
      </c>
      <c r="I78" s="190">
        <v>628</v>
      </c>
      <c r="J78" s="190">
        <v>628</v>
      </c>
      <c r="K78" s="241">
        <v>600</v>
      </c>
      <c r="L78" s="241">
        <v>600</v>
      </c>
      <c r="M78" s="233">
        <v>626</v>
      </c>
      <c r="N78" s="233">
        <v>626</v>
      </c>
      <c r="O78" s="233">
        <v>626</v>
      </c>
      <c r="P78" s="226">
        <v>625</v>
      </c>
      <c r="Q78" s="226">
        <v>625</v>
      </c>
      <c r="R78" s="226">
        <v>625</v>
      </c>
      <c r="S78" s="191">
        <f t="shared" si="8"/>
        <v>-1</v>
      </c>
      <c r="T78" s="192">
        <f t="shared" si="9"/>
        <v>99.84025559105432</v>
      </c>
      <c r="U78" s="186">
        <f t="shared" si="10"/>
        <v>-1</v>
      </c>
      <c r="V78" s="193">
        <f t="shared" si="11"/>
        <v>99.84025559105432</v>
      </c>
      <c r="W78" s="186">
        <f t="shared" si="12"/>
        <v>26</v>
      </c>
      <c r="X78" s="193">
        <f t="shared" si="13"/>
        <v>104.33333333333333</v>
      </c>
      <c r="Y78" s="186">
        <f t="shared" si="14"/>
        <v>16</v>
      </c>
      <c r="Z78" s="193">
        <f t="shared" si="15"/>
        <v>102.62725779967158</v>
      </c>
    </row>
    <row r="79" spans="1:26" ht="20.25" thickBot="1">
      <c r="A79" s="62" t="s">
        <v>77</v>
      </c>
      <c r="B79" s="195"/>
      <c r="C79" s="195"/>
      <c r="D79" s="195"/>
      <c r="E79" s="196"/>
      <c r="F79" s="196">
        <v>391</v>
      </c>
      <c r="G79" s="197">
        <v>387</v>
      </c>
      <c r="H79" s="198">
        <v>376</v>
      </c>
      <c r="I79" s="199">
        <v>368</v>
      </c>
      <c r="J79" s="199">
        <v>368</v>
      </c>
      <c r="K79" s="242">
        <v>368</v>
      </c>
      <c r="L79" s="242">
        <v>368</v>
      </c>
      <c r="M79" s="234">
        <v>368</v>
      </c>
      <c r="N79" s="234">
        <v>368</v>
      </c>
      <c r="O79" s="234">
        <v>368</v>
      </c>
      <c r="P79" s="227">
        <v>368</v>
      </c>
      <c r="Q79" s="227">
        <v>368</v>
      </c>
      <c r="R79" s="227">
        <v>368</v>
      </c>
      <c r="S79" s="200">
        <f t="shared" si="8"/>
        <v>0</v>
      </c>
      <c r="T79" s="201">
        <f t="shared" si="9"/>
        <v>100</v>
      </c>
      <c r="U79" s="195">
        <f t="shared" si="10"/>
        <v>0</v>
      </c>
      <c r="V79" s="202">
        <f t="shared" si="11"/>
        <v>100</v>
      </c>
      <c r="W79" s="195">
        <f t="shared" si="12"/>
        <v>0</v>
      </c>
      <c r="X79" s="202">
        <f t="shared" si="13"/>
        <v>100</v>
      </c>
      <c r="Y79" s="195">
        <f t="shared" si="14"/>
        <v>368</v>
      </c>
      <c r="Z79" s="202">
        <f t="shared" si="15"/>
      </c>
    </row>
    <row r="80" spans="1:26" s="66" customFormat="1" ht="28.5" thickBot="1">
      <c r="A80" s="64" t="s">
        <v>89</v>
      </c>
      <c r="B80" s="203">
        <f>SUM(B75:B78)</f>
        <v>116762</v>
      </c>
      <c r="C80" s="203">
        <f>SUM(C75:C78)</f>
        <v>113956</v>
      </c>
      <c r="D80" s="203">
        <f>SUM(D75:D78)</f>
        <v>110728</v>
      </c>
      <c r="E80" s="204">
        <f>SUM(E75:E78)</f>
        <v>108275</v>
      </c>
      <c r="F80" s="204">
        <v>106523</v>
      </c>
      <c r="G80" s="205">
        <f>SUM(G75:G79)</f>
        <v>103883.5</v>
      </c>
      <c r="H80" s="206">
        <f>SUM(H75:H79)</f>
        <v>101403.5</v>
      </c>
      <c r="I80" s="207">
        <v>99201.75</v>
      </c>
      <c r="J80" s="207">
        <v>100113.75</v>
      </c>
      <c r="K80" s="243">
        <v>97878</v>
      </c>
      <c r="L80" s="243">
        <v>98967</v>
      </c>
      <c r="M80" s="235">
        <v>96987.5</v>
      </c>
      <c r="N80" s="235">
        <v>97942.5</v>
      </c>
      <c r="O80" s="235">
        <v>98757.5</v>
      </c>
      <c r="P80" s="228">
        <v>96558</v>
      </c>
      <c r="Q80" s="228">
        <v>97380</v>
      </c>
      <c r="R80" s="228">
        <v>98013</v>
      </c>
      <c r="S80" s="208">
        <f t="shared" si="8"/>
        <v>-429.5</v>
      </c>
      <c r="T80" s="209">
        <f t="shared" si="9"/>
        <v>99.5571594277613</v>
      </c>
      <c r="U80" s="203">
        <f t="shared" si="10"/>
        <v>-744.5</v>
      </c>
      <c r="V80" s="210">
        <f t="shared" si="11"/>
        <v>99.24613320507302</v>
      </c>
      <c r="W80" s="203">
        <f t="shared" si="12"/>
        <v>-1024.5</v>
      </c>
      <c r="X80" s="211">
        <f t="shared" si="13"/>
        <v>98.96480645063505</v>
      </c>
      <c r="Y80" s="203">
        <f t="shared" si="14"/>
        <v>-18749</v>
      </c>
      <c r="Z80" s="211">
        <f t="shared" si="15"/>
        <v>83.94254980216166</v>
      </c>
    </row>
    <row r="81" spans="1:26" ht="19.5">
      <c r="A81" s="67" t="s">
        <v>73</v>
      </c>
      <c r="B81" s="213">
        <v>15798</v>
      </c>
      <c r="C81" s="213">
        <v>15551</v>
      </c>
      <c r="D81" s="213">
        <v>15746</v>
      </c>
      <c r="E81" s="214">
        <v>15859</v>
      </c>
      <c r="F81" s="214">
        <v>16054</v>
      </c>
      <c r="G81" s="180">
        <v>16115</v>
      </c>
      <c r="H81" s="215">
        <v>16288</v>
      </c>
      <c r="I81" s="216">
        <v>16828.5</v>
      </c>
      <c r="J81" s="216">
        <v>16828.5</v>
      </c>
      <c r="K81" s="244">
        <v>17964.5</v>
      </c>
      <c r="L81" s="244">
        <v>17964.5</v>
      </c>
      <c r="M81" s="236">
        <v>18674.5</v>
      </c>
      <c r="N81" s="236">
        <v>18674.5</v>
      </c>
      <c r="O81" s="236">
        <v>18674.5</v>
      </c>
      <c r="P81" s="229">
        <v>19337</v>
      </c>
      <c r="Q81" s="229">
        <v>19337</v>
      </c>
      <c r="R81" s="229">
        <v>19337</v>
      </c>
      <c r="S81" s="217">
        <f t="shared" si="8"/>
        <v>662.5</v>
      </c>
      <c r="T81" s="218">
        <f t="shared" si="9"/>
        <v>103.54761841013146</v>
      </c>
      <c r="U81" s="213">
        <f t="shared" si="10"/>
        <v>662.5</v>
      </c>
      <c r="V81" s="219">
        <f t="shared" si="11"/>
        <v>103.54761841013146</v>
      </c>
      <c r="W81" s="213">
        <f t="shared" si="12"/>
        <v>710</v>
      </c>
      <c r="X81" s="219">
        <f t="shared" si="13"/>
        <v>103.95223913830054</v>
      </c>
      <c r="Y81" s="213">
        <f t="shared" si="14"/>
        <v>3539</v>
      </c>
      <c r="Z81" s="219">
        <f t="shared" si="15"/>
        <v>122.40156981896442</v>
      </c>
    </row>
    <row r="82" spans="1:26" ht="19.5">
      <c r="A82" s="60" t="s">
        <v>74</v>
      </c>
      <c r="B82" s="186">
        <v>65522</v>
      </c>
      <c r="C82" s="186">
        <v>63070</v>
      </c>
      <c r="D82" s="186">
        <v>60484</v>
      </c>
      <c r="E82" s="187">
        <v>57958</v>
      </c>
      <c r="F82" s="187">
        <v>55551</v>
      </c>
      <c r="G82" s="188">
        <v>52963.5</v>
      </c>
      <c r="H82" s="189">
        <v>50824</v>
      </c>
      <c r="I82" s="190">
        <v>48906.75</v>
      </c>
      <c r="J82" s="190">
        <v>48906.75</v>
      </c>
      <c r="K82" s="241">
        <v>47403</v>
      </c>
      <c r="L82" s="241">
        <v>47403</v>
      </c>
      <c r="M82" s="233">
        <v>46701</v>
      </c>
      <c r="N82" s="233">
        <v>46701</v>
      </c>
      <c r="O82" s="233">
        <v>46701</v>
      </c>
      <c r="P82" s="226">
        <v>46541</v>
      </c>
      <c r="Q82" s="226">
        <v>46541</v>
      </c>
      <c r="R82" s="226">
        <v>46541</v>
      </c>
      <c r="S82" s="191">
        <f t="shared" si="8"/>
        <v>-160</v>
      </c>
      <c r="T82" s="192">
        <f t="shared" si="9"/>
        <v>99.65739491659707</v>
      </c>
      <c r="U82" s="186">
        <f t="shared" si="10"/>
        <v>-160</v>
      </c>
      <c r="V82" s="193">
        <f t="shared" si="11"/>
        <v>99.65739491659707</v>
      </c>
      <c r="W82" s="186">
        <f t="shared" si="12"/>
        <v>-702</v>
      </c>
      <c r="X82" s="193">
        <f t="shared" si="13"/>
        <v>98.5190810708183</v>
      </c>
      <c r="Y82" s="186">
        <f t="shared" si="14"/>
        <v>-18981</v>
      </c>
      <c r="Z82" s="193">
        <f t="shared" si="15"/>
        <v>71.03110405665272</v>
      </c>
    </row>
    <row r="83" spans="1:26" ht="19.5">
      <c r="A83" s="60" t="s">
        <v>75</v>
      </c>
      <c r="B83" s="186">
        <v>26569</v>
      </c>
      <c r="C83" s="186">
        <v>26489</v>
      </c>
      <c r="D83" s="186">
        <v>26331</v>
      </c>
      <c r="E83" s="187">
        <f>'[1]List1'!AN92</f>
        <v>26590</v>
      </c>
      <c r="F83" s="187">
        <v>26438</v>
      </c>
      <c r="G83" s="188">
        <v>26136</v>
      </c>
      <c r="H83" s="189">
        <v>25701</v>
      </c>
      <c r="I83" s="190">
        <v>25141</v>
      </c>
      <c r="J83" s="190">
        <v>25695</v>
      </c>
      <c r="K83" s="241">
        <v>24786</v>
      </c>
      <c r="L83" s="241">
        <v>25351</v>
      </c>
      <c r="M83" s="233">
        <v>23615</v>
      </c>
      <c r="N83" s="233">
        <v>24138</v>
      </c>
      <c r="O83" s="233">
        <v>24581</v>
      </c>
      <c r="P83" s="226">
        <v>22153</v>
      </c>
      <c r="Q83" s="226">
        <v>22584</v>
      </c>
      <c r="R83" s="226">
        <v>22959</v>
      </c>
      <c r="S83" s="191">
        <f t="shared" si="8"/>
        <v>-1462</v>
      </c>
      <c r="T83" s="192">
        <f t="shared" si="9"/>
        <v>93.80901969087444</v>
      </c>
      <c r="U83" s="186">
        <f t="shared" si="10"/>
        <v>-1622</v>
      </c>
      <c r="V83" s="193">
        <f t="shared" si="11"/>
        <v>93.401407591229</v>
      </c>
      <c r="W83" s="186">
        <f t="shared" si="12"/>
        <v>-1213</v>
      </c>
      <c r="X83" s="193">
        <f t="shared" si="13"/>
        <v>95.21517888840677</v>
      </c>
      <c r="Y83" s="186">
        <f t="shared" si="14"/>
        <v>-3610</v>
      </c>
      <c r="Z83" s="193">
        <f t="shared" si="15"/>
        <v>86.4127366479732</v>
      </c>
    </row>
    <row r="84" spans="1:26" ht="19.5">
      <c r="A84" s="60" t="s">
        <v>76</v>
      </c>
      <c r="B84" s="186">
        <v>889</v>
      </c>
      <c r="C84" s="186">
        <v>815</v>
      </c>
      <c r="D84" s="186">
        <v>851</v>
      </c>
      <c r="E84" s="187">
        <v>837</v>
      </c>
      <c r="F84" s="187">
        <v>792</v>
      </c>
      <c r="G84" s="188">
        <v>762</v>
      </c>
      <c r="H84" s="189">
        <v>793</v>
      </c>
      <c r="I84" s="190">
        <v>738</v>
      </c>
      <c r="J84" s="190">
        <v>738</v>
      </c>
      <c r="K84" s="241">
        <v>832</v>
      </c>
      <c r="L84" s="241">
        <v>832</v>
      </c>
      <c r="M84" s="233">
        <v>866</v>
      </c>
      <c r="N84" s="233">
        <v>866</v>
      </c>
      <c r="O84" s="233">
        <v>866</v>
      </c>
      <c r="P84" s="226">
        <v>835</v>
      </c>
      <c r="Q84" s="226">
        <v>835</v>
      </c>
      <c r="R84" s="226">
        <v>835</v>
      </c>
      <c r="S84" s="191">
        <f t="shared" si="8"/>
        <v>-31</v>
      </c>
      <c r="T84" s="192">
        <f t="shared" si="9"/>
        <v>96.42032332563511</v>
      </c>
      <c r="U84" s="186">
        <f t="shared" si="10"/>
        <v>-31</v>
      </c>
      <c r="V84" s="193">
        <f t="shared" si="11"/>
        <v>96.42032332563511</v>
      </c>
      <c r="W84" s="186">
        <f t="shared" si="12"/>
        <v>34</v>
      </c>
      <c r="X84" s="193">
        <f t="shared" si="13"/>
        <v>104.08653846153845</v>
      </c>
      <c r="Y84" s="186">
        <f t="shared" si="14"/>
        <v>-54</v>
      </c>
      <c r="Z84" s="193">
        <f t="shared" si="15"/>
        <v>93.92575928008999</v>
      </c>
    </row>
    <row r="85" spans="1:26" ht="20.25" thickBot="1">
      <c r="A85" s="62" t="s">
        <v>77</v>
      </c>
      <c r="B85" s="195"/>
      <c r="C85" s="195"/>
      <c r="D85" s="195"/>
      <c r="E85" s="196"/>
      <c r="F85" s="196">
        <v>282</v>
      </c>
      <c r="G85" s="197">
        <v>292</v>
      </c>
      <c r="H85" s="198">
        <v>292</v>
      </c>
      <c r="I85" s="199">
        <v>292</v>
      </c>
      <c r="J85" s="199">
        <v>292</v>
      </c>
      <c r="K85" s="242">
        <v>294</v>
      </c>
      <c r="L85" s="242">
        <v>294</v>
      </c>
      <c r="M85" s="234">
        <v>294</v>
      </c>
      <c r="N85" s="234">
        <v>294</v>
      </c>
      <c r="O85" s="234">
        <v>294</v>
      </c>
      <c r="P85" s="227">
        <v>294</v>
      </c>
      <c r="Q85" s="227">
        <v>294</v>
      </c>
      <c r="R85" s="227">
        <v>294</v>
      </c>
      <c r="S85" s="200">
        <f t="shared" si="8"/>
        <v>0</v>
      </c>
      <c r="T85" s="201">
        <f t="shared" si="9"/>
        <v>100</v>
      </c>
      <c r="U85" s="195">
        <f t="shared" si="10"/>
        <v>0</v>
      </c>
      <c r="V85" s="202">
        <f t="shared" si="11"/>
        <v>100</v>
      </c>
      <c r="W85" s="195">
        <f t="shared" si="12"/>
        <v>0</v>
      </c>
      <c r="X85" s="202">
        <f t="shared" si="13"/>
        <v>100</v>
      </c>
      <c r="Y85" s="195">
        <f t="shared" si="14"/>
        <v>294</v>
      </c>
      <c r="Z85" s="202">
        <f t="shared" si="15"/>
      </c>
    </row>
    <row r="86" spans="1:26" s="66" customFormat="1" ht="28.5" thickBot="1">
      <c r="A86" s="64" t="s">
        <v>90</v>
      </c>
      <c r="B86" s="203">
        <f>SUM(B81:B84)</f>
        <v>108778</v>
      </c>
      <c r="C86" s="203">
        <f>SUM(C81:C84)</f>
        <v>105925</v>
      </c>
      <c r="D86" s="203">
        <f>SUM(D81:D84)</f>
        <v>103412</v>
      </c>
      <c r="E86" s="204">
        <f>SUM(E81:E84)</f>
        <v>101244</v>
      </c>
      <c r="F86" s="204">
        <v>99117</v>
      </c>
      <c r="G86" s="205">
        <f>SUM(G81:G85)</f>
        <v>96268.5</v>
      </c>
      <c r="H86" s="206">
        <f>SUM(H81:H85)</f>
        <v>93898</v>
      </c>
      <c r="I86" s="207">
        <v>91906.25</v>
      </c>
      <c r="J86" s="207">
        <v>92460.25</v>
      </c>
      <c r="K86" s="243">
        <v>91279.5</v>
      </c>
      <c r="L86" s="243">
        <v>91844.5</v>
      </c>
      <c r="M86" s="235">
        <v>90150.5</v>
      </c>
      <c r="N86" s="235">
        <v>90673.5</v>
      </c>
      <c r="O86" s="235">
        <v>91116.5</v>
      </c>
      <c r="P86" s="228">
        <v>89160</v>
      </c>
      <c r="Q86" s="228">
        <v>89591</v>
      </c>
      <c r="R86" s="228">
        <v>89966</v>
      </c>
      <c r="S86" s="208">
        <f t="shared" si="8"/>
        <v>-990.5</v>
      </c>
      <c r="T86" s="209">
        <f t="shared" si="9"/>
        <v>98.90128174552554</v>
      </c>
      <c r="U86" s="203">
        <f t="shared" si="10"/>
        <v>-1150.5</v>
      </c>
      <c r="V86" s="210">
        <f t="shared" si="11"/>
        <v>98.73733077982583</v>
      </c>
      <c r="W86" s="203">
        <f t="shared" si="12"/>
        <v>-1171</v>
      </c>
      <c r="X86" s="211">
        <f t="shared" si="13"/>
        <v>98.72501891784484</v>
      </c>
      <c r="Y86" s="203">
        <f t="shared" si="14"/>
        <v>-18812</v>
      </c>
      <c r="Z86" s="211">
        <f t="shared" si="15"/>
        <v>82.70606188751401</v>
      </c>
    </row>
    <row r="87" spans="1:26" ht="19.5">
      <c r="A87" s="67" t="s">
        <v>73</v>
      </c>
      <c r="B87" s="213">
        <v>32425</v>
      </c>
      <c r="C87" s="213">
        <v>32378</v>
      </c>
      <c r="D87" s="213">
        <v>32091</v>
      </c>
      <c r="E87" s="214">
        <v>31481</v>
      </c>
      <c r="F87" s="214">
        <v>31115</v>
      </c>
      <c r="G87" s="180">
        <v>31742</v>
      </c>
      <c r="H87" s="215">
        <v>32434.5</v>
      </c>
      <c r="I87" s="216">
        <v>33894.5</v>
      </c>
      <c r="J87" s="216">
        <v>33894.5</v>
      </c>
      <c r="K87" s="244">
        <v>35455.5</v>
      </c>
      <c r="L87" s="244">
        <v>35455.5</v>
      </c>
      <c r="M87" s="236">
        <v>36968</v>
      </c>
      <c r="N87" s="236">
        <v>36968</v>
      </c>
      <c r="O87" s="236">
        <v>36968</v>
      </c>
      <c r="P87" s="229">
        <v>38139</v>
      </c>
      <c r="Q87" s="229">
        <v>38139</v>
      </c>
      <c r="R87" s="229">
        <v>38139</v>
      </c>
      <c r="S87" s="217">
        <f t="shared" si="8"/>
        <v>1171</v>
      </c>
      <c r="T87" s="218">
        <f t="shared" si="9"/>
        <v>103.16760441462887</v>
      </c>
      <c r="U87" s="213">
        <f t="shared" si="10"/>
        <v>1171</v>
      </c>
      <c r="V87" s="219">
        <f t="shared" si="11"/>
        <v>103.16760441462887</v>
      </c>
      <c r="W87" s="213">
        <f t="shared" si="12"/>
        <v>1512.5</v>
      </c>
      <c r="X87" s="219">
        <f t="shared" si="13"/>
        <v>104.2659107895813</v>
      </c>
      <c r="Y87" s="213">
        <f t="shared" si="14"/>
        <v>5714</v>
      </c>
      <c r="Z87" s="219">
        <f t="shared" si="15"/>
        <v>117.62220508866615</v>
      </c>
    </row>
    <row r="88" spans="1:26" ht="19.5">
      <c r="A88" s="60" t="s">
        <v>74</v>
      </c>
      <c r="B88" s="186">
        <v>144342</v>
      </c>
      <c r="C88" s="186">
        <v>139235</v>
      </c>
      <c r="D88" s="186">
        <v>133707</v>
      </c>
      <c r="E88" s="187">
        <f>'[1]List1'!AQ20</f>
        <v>127215</v>
      </c>
      <c r="F88" s="187">
        <v>121597</v>
      </c>
      <c r="G88" s="188">
        <v>115250.5</v>
      </c>
      <c r="H88" s="189">
        <v>110299.25</v>
      </c>
      <c r="I88" s="190">
        <v>105572</v>
      </c>
      <c r="J88" s="190">
        <v>105572</v>
      </c>
      <c r="K88" s="241">
        <v>101903.25</v>
      </c>
      <c r="L88" s="241">
        <v>101903.25</v>
      </c>
      <c r="M88" s="233">
        <v>100194</v>
      </c>
      <c r="N88" s="233">
        <v>100194</v>
      </c>
      <c r="O88" s="233">
        <v>100194</v>
      </c>
      <c r="P88" s="226">
        <v>99452</v>
      </c>
      <c r="Q88" s="226">
        <v>99452</v>
      </c>
      <c r="R88" s="226">
        <v>99452</v>
      </c>
      <c r="S88" s="191">
        <f t="shared" si="8"/>
        <v>-742</v>
      </c>
      <c r="T88" s="192">
        <f t="shared" si="9"/>
        <v>99.25943669281594</v>
      </c>
      <c r="U88" s="186">
        <f t="shared" si="10"/>
        <v>-742</v>
      </c>
      <c r="V88" s="193">
        <f t="shared" si="11"/>
        <v>99.25943669281594</v>
      </c>
      <c r="W88" s="186">
        <f t="shared" si="12"/>
        <v>-1709.25</v>
      </c>
      <c r="X88" s="193">
        <f t="shared" si="13"/>
        <v>98.3226737125656</v>
      </c>
      <c r="Y88" s="186">
        <f t="shared" si="14"/>
        <v>-44890</v>
      </c>
      <c r="Z88" s="193">
        <f t="shared" si="15"/>
        <v>68.90025079325491</v>
      </c>
    </row>
    <row r="89" spans="1:26" ht="19.5">
      <c r="A89" s="60" t="s">
        <v>75</v>
      </c>
      <c r="B89" s="186">
        <v>53479</v>
      </c>
      <c r="C89" s="186">
        <v>53659</v>
      </c>
      <c r="D89" s="186">
        <v>53560</v>
      </c>
      <c r="E89" s="187">
        <f>'[1]List1'!AQ92</f>
        <v>53951</v>
      </c>
      <c r="F89" s="187">
        <v>53968</v>
      </c>
      <c r="G89" s="188">
        <v>54039</v>
      </c>
      <c r="H89" s="189">
        <v>53023</v>
      </c>
      <c r="I89" s="190">
        <v>51995</v>
      </c>
      <c r="J89" s="190">
        <v>53084</v>
      </c>
      <c r="K89" s="241">
        <v>49061</v>
      </c>
      <c r="L89" s="241">
        <v>50184</v>
      </c>
      <c r="M89" s="233">
        <v>46297</v>
      </c>
      <c r="N89" s="233">
        <v>47369</v>
      </c>
      <c r="O89" s="233">
        <v>48077</v>
      </c>
      <c r="P89" s="226">
        <v>43401</v>
      </c>
      <c r="Q89" s="226">
        <v>44292</v>
      </c>
      <c r="R89" s="226">
        <v>44920</v>
      </c>
      <c r="S89" s="191">
        <f t="shared" si="8"/>
        <v>-2896</v>
      </c>
      <c r="T89" s="192">
        <f t="shared" si="9"/>
        <v>93.74473508002679</v>
      </c>
      <c r="U89" s="186">
        <f t="shared" si="10"/>
        <v>-3157</v>
      </c>
      <c r="V89" s="193">
        <f t="shared" si="11"/>
        <v>93.43345050647919</v>
      </c>
      <c r="W89" s="186">
        <f t="shared" si="12"/>
        <v>-2815</v>
      </c>
      <c r="X89" s="193">
        <f t="shared" si="13"/>
        <v>94.39064243583613</v>
      </c>
      <c r="Y89" s="186">
        <f t="shared" si="14"/>
        <v>-8559</v>
      </c>
      <c r="Z89" s="193">
        <f t="shared" si="15"/>
        <v>83.99558705286188</v>
      </c>
    </row>
    <row r="90" spans="1:26" ht="19.5">
      <c r="A90" s="60" t="s">
        <v>76</v>
      </c>
      <c r="B90" s="186">
        <v>1008</v>
      </c>
      <c r="C90" s="186">
        <v>1036</v>
      </c>
      <c r="D90" s="186">
        <v>1072</v>
      </c>
      <c r="E90" s="187">
        <v>1054</v>
      </c>
      <c r="F90" s="187">
        <v>987</v>
      </c>
      <c r="G90" s="188">
        <v>914</v>
      </c>
      <c r="H90" s="189">
        <v>917</v>
      </c>
      <c r="I90" s="190">
        <v>858</v>
      </c>
      <c r="J90" s="190">
        <v>858</v>
      </c>
      <c r="K90" s="241">
        <v>948</v>
      </c>
      <c r="L90" s="241">
        <v>948</v>
      </c>
      <c r="M90" s="233">
        <v>990</v>
      </c>
      <c r="N90" s="233">
        <v>990</v>
      </c>
      <c r="O90" s="233">
        <v>990</v>
      </c>
      <c r="P90" s="226">
        <v>929</v>
      </c>
      <c r="Q90" s="226">
        <v>929</v>
      </c>
      <c r="R90" s="226">
        <v>929</v>
      </c>
      <c r="S90" s="191">
        <f t="shared" si="8"/>
        <v>-61</v>
      </c>
      <c r="T90" s="192">
        <f t="shared" si="9"/>
        <v>93.83838383838385</v>
      </c>
      <c r="U90" s="186">
        <f t="shared" si="10"/>
        <v>-61</v>
      </c>
      <c r="V90" s="193">
        <f t="shared" si="11"/>
        <v>93.83838383838385</v>
      </c>
      <c r="W90" s="186">
        <f t="shared" si="12"/>
        <v>42</v>
      </c>
      <c r="X90" s="193">
        <f t="shared" si="13"/>
        <v>104.43037974683544</v>
      </c>
      <c r="Y90" s="186">
        <f t="shared" si="14"/>
        <v>-79</v>
      </c>
      <c r="Z90" s="193">
        <f t="shared" si="15"/>
        <v>92.1626984126984</v>
      </c>
    </row>
    <row r="91" spans="1:26" ht="20.25" thickBot="1">
      <c r="A91" s="62" t="s">
        <v>77</v>
      </c>
      <c r="B91" s="195"/>
      <c r="C91" s="195"/>
      <c r="D91" s="195"/>
      <c r="E91" s="196"/>
      <c r="F91" s="196">
        <v>810</v>
      </c>
      <c r="G91" s="197">
        <v>797</v>
      </c>
      <c r="H91" s="198">
        <v>736</v>
      </c>
      <c r="I91" s="199">
        <v>726</v>
      </c>
      <c r="J91" s="199">
        <v>726</v>
      </c>
      <c r="K91" s="242">
        <v>687</v>
      </c>
      <c r="L91" s="242">
        <v>687</v>
      </c>
      <c r="M91" s="234">
        <v>689</v>
      </c>
      <c r="N91" s="234">
        <v>689</v>
      </c>
      <c r="O91" s="234">
        <v>689</v>
      </c>
      <c r="P91" s="227">
        <v>689</v>
      </c>
      <c r="Q91" s="227">
        <v>689</v>
      </c>
      <c r="R91" s="227">
        <v>689</v>
      </c>
      <c r="S91" s="200">
        <f t="shared" si="8"/>
        <v>0</v>
      </c>
      <c r="T91" s="201">
        <f t="shared" si="9"/>
        <v>100</v>
      </c>
      <c r="U91" s="195">
        <f t="shared" si="10"/>
        <v>0</v>
      </c>
      <c r="V91" s="202">
        <f t="shared" si="11"/>
        <v>100</v>
      </c>
      <c r="W91" s="195">
        <f t="shared" si="12"/>
        <v>2</v>
      </c>
      <c r="X91" s="202">
        <f t="shared" si="13"/>
        <v>100.29112081513829</v>
      </c>
      <c r="Y91" s="195">
        <f t="shared" si="14"/>
        <v>689</v>
      </c>
      <c r="Z91" s="202">
        <f t="shared" si="15"/>
      </c>
    </row>
    <row r="92" spans="1:26" s="66" customFormat="1" ht="28.5" thickBot="1">
      <c r="A92" s="64" t="s">
        <v>91</v>
      </c>
      <c r="B92" s="203">
        <f>SUM(B87:B90)</f>
        <v>231254</v>
      </c>
      <c r="C92" s="203">
        <f>SUM(C87:C90)</f>
        <v>226308</v>
      </c>
      <c r="D92" s="203">
        <f>SUM(D87:D90)</f>
        <v>220430</v>
      </c>
      <c r="E92" s="204">
        <f>SUM(E87:E90)</f>
        <v>213701</v>
      </c>
      <c r="F92" s="204">
        <v>208477</v>
      </c>
      <c r="G92" s="205">
        <f>SUM(G87:G91)</f>
        <v>202742.5</v>
      </c>
      <c r="H92" s="206">
        <f>SUM(H87:H91)</f>
        <v>197409.75</v>
      </c>
      <c r="I92" s="207">
        <v>193045.5</v>
      </c>
      <c r="J92" s="207">
        <v>194134.5</v>
      </c>
      <c r="K92" s="243">
        <v>188054.75</v>
      </c>
      <c r="L92" s="243">
        <v>189177.75</v>
      </c>
      <c r="M92" s="235">
        <v>185138</v>
      </c>
      <c r="N92" s="235">
        <v>186210</v>
      </c>
      <c r="O92" s="235">
        <v>186918</v>
      </c>
      <c r="P92" s="228">
        <v>182610</v>
      </c>
      <c r="Q92" s="228">
        <v>183501</v>
      </c>
      <c r="R92" s="228">
        <v>184129</v>
      </c>
      <c r="S92" s="208">
        <f t="shared" si="8"/>
        <v>-2528</v>
      </c>
      <c r="T92" s="209">
        <f t="shared" si="9"/>
        <v>98.63453207877367</v>
      </c>
      <c r="U92" s="203">
        <f t="shared" si="10"/>
        <v>-2789</v>
      </c>
      <c r="V92" s="210">
        <f t="shared" si="11"/>
        <v>98.50790186070897</v>
      </c>
      <c r="W92" s="203">
        <f t="shared" si="12"/>
        <v>-2967.75</v>
      </c>
      <c r="X92" s="211">
        <f t="shared" si="13"/>
        <v>98.43123728874035</v>
      </c>
      <c r="Y92" s="203">
        <f t="shared" si="14"/>
        <v>-47125</v>
      </c>
      <c r="Z92" s="211">
        <f t="shared" si="15"/>
        <v>79.62197410639384</v>
      </c>
    </row>
    <row r="93" spans="1:26" ht="19.5">
      <c r="A93" s="67" t="s">
        <v>73</v>
      </c>
      <c r="B93" s="213">
        <f aca="true" t="shared" si="16" ref="B93:E96">B9+B15+B21+B27+B33+B39+B45+B51+B57+B63+B69+B75+B81+B87</f>
        <v>268072</v>
      </c>
      <c r="C93" s="213">
        <f t="shared" si="16"/>
        <v>267333</v>
      </c>
      <c r="D93" s="213">
        <f t="shared" si="16"/>
        <v>269054</v>
      </c>
      <c r="E93" s="214">
        <f t="shared" si="16"/>
        <v>268813</v>
      </c>
      <c r="F93" s="214">
        <v>270528</v>
      </c>
      <c r="G93" s="180">
        <f aca="true" t="shared" si="17" ref="G93:H97">G9+G15+G21+G27+G33+G39+G45+G51+G57+G63+G69+G75+G81+G87</f>
        <v>273424</v>
      </c>
      <c r="H93" s="215">
        <f t="shared" si="17"/>
        <v>279592</v>
      </c>
      <c r="I93" s="216">
        <v>292090</v>
      </c>
      <c r="J93" s="216">
        <v>292090</v>
      </c>
      <c r="K93" s="244">
        <v>307260</v>
      </c>
      <c r="L93" s="244">
        <v>307260</v>
      </c>
      <c r="M93" s="236">
        <v>321944.5</v>
      </c>
      <c r="N93" s="236">
        <v>321944.5</v>
      </c>
      <c r="O93" s="236">
        <v>321944.5</v>
      </c>
      <c r="P93" s="229">
        <v>335991</v>
      </c>
      <c r="Q93" s="229">
        <v>335991</v>
      </c>
      <c r="R93" s="229">
        <v>335991</v>
      </c>
      <c r="S93" s="217">
        <f t="shared" si="8"/>
        <v>14046.5</v>
      </c>
      <c r="T93" s="218">
        <f t="shared" si="9"/>
        <v>104.3630190918</v>
      </c>
      <c r="U93" s="213">
        <f t="shared" si="10"/>
        <v>14046.5</v>
      </c>
      <c r="V93" s="219">
        <f t="shared" si="11"/>
        <v>104.3630190918</v>
      </c>
      <c r="W93" s="213">
        <f t="shared" si="12"/>
        <v>14684.5</v>
      </c>
      <c r="X93" s="219">
        <f t="shared" si="13"/>
        <v>104.77917724402785</v>
      </c>
      <c r="Y93" s="213">
        <f t="shared" si="14"/>
        <v>67919</v>
      </c>
      <c r="Z93" s="219">
        <f t="shared" si="15"/>
        <v>125.33610373332537</v>
      </c>
    </row>
    <row r="94" spans="1:27" ht="19.5">
      <c r="A94" s="60" t="s">
        <v>74</v>
      </c>
      <c r="B94" s="186">
        <f t="shared" si="16"/>
        <v>1098806</v>
      </c>
      <c r="C94" s="186">
        <f t="shared" si="16"/>
        <v>1060939</v>
      </c>
      <c r="D94" s="186">
        <f t="shared" si="16"/>
        <v>1023714</v>
      </c>
      <c r="E94" s="187">
        <f t="shared" si="16"/>
        <v>984814</v>
      </c>
      <c r="F94" s="187">
        <v>949028</v>
      </c>
      <c r="G94" s="188">
        <f t="shared" si="17"/>
        <v>909146.75</v>
      </c>
      <c r="H94" s="189">
        <f t="shared" si="17"/>
        <v>877300.5</v>
      </c>
      <c r="I94" s="190">
        <v>847107.5</v>
      </c>
      <c r="J94" s="190">
        <v>847107.5</v>
      </c>
      <c r="K94" s="241">
        <v>824881.5</v>
      </c>
      <c r="L94" s="241">
        <v>824881.5</v>
      </c>
      <c r="M94" s="233">
        <v>819857</v>
      </c>
      <c r="N94" s="233">
        <v>819857</v>
      </c>
      <c r="O94" s="233">
        <v>819857</v>
      </c>
      <c r="P94" s="226">
        <v>823982</v>
      </c>
      <c r="Q94" s="226">
        <v>823982</v>
      </c>
      <c r="R94" s="226">
        <v>823982</v>
      </c>
      <c r="S94" s="191">
        <f t="shared" si="8"/>
        <v>4125</v>
      </c>
      <c r="T94" s="192">
        <f t="shared" si="9"/>
        <v>100.50313652258869</v>
      </c>
      <c r="U94" s="186">
        <f t="shared" si="10"/>
        <v>4125</v>
      </c>
      <c r="V94" s="193">
        <f t="shared" si="11"/>
        <v>100.50313652258869</v>
      </c>
      <c r="W94" s="186">
        <f t="shared" si="12"/>
        <v>-5024.5</v>
      </c>
      <c r="X94" s="193">
        <f t="shared" si="13"/>
        <v>99.39088220550467</v>
      </c>
      <c r="Y94" s="186">
        <f t="shared" si="14"/>
        <v>-274824</v>
      </c>
      <c r="Z94" s="193">
        <f t="shared" si="15"/>
        <v>74.98885153521185</v>
      </c>
      <c r="AA94" s="68"/>
    </row>
    <row r="95" spans="1:27" ht="19.5">
      <c r="A95" s="60" t="s">
        <v>75</v>
      </c>
      <c r="B95" s="186">
        <f t="shared" si="16"/>
        <v>419427</v>
      </c>
      <c r="C95" s="186">
        <f t="shared" si="16"/>
        <v>420300</v>
      </c>
      <c r="D95" s="186">
        <f t="shared" si="16"/>
        <v>418854</v>
      </c>
      <c r="E95" s="187">
        <f t="shared" si="16"/>
        <v>419188</v>
      </c>
      <c r="F95" s="187">
        <v>416630</v>
      </c>
      <c r="G95" s="188">
        <f t="shared" si="17"/>
        <v>415631</v>
      </c>
      <c r="H95" s="189">
        <f t="shared" si="17"/>
        <v>408610</v>
      </c>
      <c r="I95" s="190">
        <v>402552</v>
      </c>
      <c r="J95" s="190">
        <v>411679</v>
      </c>
      <c r="K95" s="241">
        <v>395122</v>
      </c>
      <c r="L95" s="241">
        <v>404804</v>
      </c>
      <c r="M95" s="233">
        <v>378837</v>
      </c>
      <c r="N95" s="233">
        <v>388210</v>
      </c>
      <c r="O95" s="233">
        <v>394939</v>
      </c>
      <c r="P95" s="226">
        <v>359694</v>
      </c>
      <c r="Q95" s="226">
        <v>368161</v>
      </c>
      <c r="R95" s="226">
        <v>374197</v>
      </c>
      <c r="S95" s="191">
        <f t="shared" si="8"/>
        <v>-19143</v>
      </c>
      <c r="T95" s="192">
        <f t="shared" si="9"/>
        <v>94.94690328558193</v>
      </c>
      <c r="U95" s="186">
        <f t="shared" si="10"/>
        <v>-20742</v>
      </c>
      <c r="V95" s="193">
        <f t="shared" si="11"/>
        <v>94.74804969881426</v>
      </c>
      <c r="W95" s="186">
        <f t="shared" si="12"/>
        <v>-16594</v>
      </c>
      <c r="X95" s="193">
        <f t="shared" si="13"/>
        <v>95.9007322062035</v>
      </c>
      <c r="Y95" s="186">
        <f t="shared" si="14"/>
        <v>-45230</v>
      </c>
      <c r="Z95" s="193">
        <f t="shared" si="15"/>
        <v>89.21624025158133</v>
      </c>
      <c r="AA95" s="68"/>
    </row>
    <row r="96" spans="1:27" ht="19.5">
      <c r="A96" s="60" t="s">
        <v>76</v>
      </c>
      <c r="B96" s="186">
        <f t="shared" si="16"/>
        <v>15725</v>
      </c>
      <c r="C96" s="186">
        <f t="shared" si="16"/>
        <v>16091</v>
      </c>
      <c r="D96" s="186">
        <f t="shared" si="16"/>
        <v>17864</v>
      </c>
      <c r="E96" s="187">
        <f t="shared" si="16"/>
        <v>17447</v>
      </c>
      <c r="F96" s="187">
        <v>16401</v>
      </c>
      <c r="G96" s="188">
        <f t="shared" si="17"/>
        <v>15515</v>
      </c>
      <c r="H96" s="189">
        <f t="shared" si="17"/>
        <v>15514</v>
      </c>
      <c r="I96" s="190">
        <v>14653</v>
      </c>
      <c r="J96" s="190">
        <v>14653</v>
      </c>
      <c r="K96" s="241">
        <v>15160</v>
      </c>
      <c r="L96" s="241">
        <v>15160</v>
      </c>
      <c r="M96" s="233">
        <v>15659</v>
      </c>
      <c r="N96" s="233">
        <v>15659</v>
      </c>
      <c r="O96" s="233">
        <v>15659</v>
      </c>
      <c r="P96" s="226">
        <v>15347</v>
      </c>
      <c r="Q96" s="226">
        <v>15347</v>
      </c>
      <c r="R96" s="226">
        <v>15347</v>
      </c>
      <c r="S96" s="191">
        <f t="shared" si="8"/>
        <v>-312</v>
      </c>
      <c r="T96" s="192">
        <f t="shared" si="9"/>
        <v>98.00753560252889</v>
      </c>
      <c r="U96" s="186">
        <f t="shared" si="10"/>
        <v>-312</v>
      </c>
      <c r="V96" s="193">
        <f t="shared" si="11"/>
        <v>98.00753560252889</v>
      </c>
      <c r="W96" s="186">
        <f t="shared" si="12"/>
        <v>499</v>
      </c>
      <c r="X96" s="193">
        <f t="shared" si="13"/>
        <v>103.29155672823218</v>
      </c>
      <c r="Y96" s="186">
        <f t="shared" si="14"/>
        <v>-378</v>
      </c>
      <c r="Z96" s="193">
        <f t="shared" si="15"/>
        <v>97.59618441971382</v>
      </c>
      <c r="AA96" s="68"/>
    </row>
    <row r="97" spans="1:27" ht="20.25" thickBot="1">
      <c r="A97" s="62" t="s">
        <v>77</v>
      </c>
      <c r="B97" s="195"/>
      <c r="C97" s="195"/>
      <c r="D97" s="195"/>
      <c r="E97" s="196"/>
      <c r="F97" s="196">
        <v>5221</v>
      </c>
      <c r="G97" s="197">
        <f t="shared" si="17"/>
        <v>5214</v>
      </c>
      <c r="H97" s="198">
        <f t="shared" si="17"/>
        <v>5139</v>
      </c>
      <c r="I97" s="199">
        <v>5035</v>
      </c>
      <c r="J97" s="199">
        <v>5035</v>
      </c>
      <c r="K97" s="242">
        <v>4982</v>
      </c>
      <c r="L97" s="242">
        <v>4982</v>
      </c>
      <c r="M97" s="234">
        <v>4979</v>
      </c>
      <c r="N97" s="234">
        <v>4979</v>
      </c>
      <c r="O97" s="234">
        <v>4979</v>
      </c>
      <c r="P97" s="227">
        <v>4977</v>
      </c>
      <c r="Q97" s="227">
        <v>4977</v>
      </c>
      <c r="R97" s="227">
        <v>4977</v>
      </c>
      <c r="S97" s="200">
        <f t="shared" si="8"/>
        <v>-2</v>
      </c>
      <c r="T97" s="201">
        <f t="shared" si="9"/>
        <v>99.95983129142398</v>
      </c>
      <c r="U97" s="195">
        <f t="shared" si="10"/>
        <v>-2</v>
      </c>
      <c r="V97" s="202">
        <f t="shared" si="11"/>
        <v>99.95983129142398</v>
      </c>
      <c r="W97" s="195">
        <f t="shared" si="12"/>
        <v>-3</v>
      </c>
      <c r="X97" s="202">
        <f t="shared" si="13"/>
        <v>99.93978321959052</v>
      </c>
      <c r="Y97" s="195">
        <f t="shared" si="14"/>
        <v>4977</v>
      </c>
      <c r="Z97" s="202">
        <f t="shared" si="15"/>
      </c>
      <c r="AA97" s="68"/>
    </row>
    <row r="98" spans="1:27" s="66" customFormat="1" ht="28.5" thickBot="1">
      <c r="A98" s="64" t="s">
        <v>92</v>
      </c>
      <c r="B98" s="203">
        <f>SUM(B93:B96)</f>
        <v>1802030</v>
      </c>
      <c r="C98" s="203">
        <f>SUM(C93:C96)</f>
        <v>1764663</v>
      </c>
      <c r="D98" s="203">
        <f>SUM(D93:D96)</f>
        <v>1729486</v>
      </c>
      <c r="E98" s="204">
        <f>SUM(E93:E96)</f>
        <v>1690262</v>
      </c>
      <c r="F98" s="204">
        <v>1657808</v>
      </c>
      <c r="G98" s="205">
        <f>SUM(G93:G97)</f>
        <v>1618930.75</v>
      </c>
      <c r="H98" s="206">
        <f>SUM(H93:H97)</f>
        <v>1586155.5</v>
      </c>
      <c r="I98" s="207">
        <v>1561437.5</v>
      </c>
      <c r="J98" s="207">
        <v>1570564.5</v>
      </c>
      <c r="K98" s="243">
        <v>1547405.5</v>
      </c>
      <c r="L98" s="243">
        <v>1557087.5</v>
      </c>
      <c r="M98" s="235">
        <v>1541276.5</v>
      </c>
      <c r="N98" s="235">
        <v>1550649.5</v>
      </c>
      <c r="O98" s="235">
        <v>1557378.5</v>
      </c>
      <c r="P98" s="228">
        <v>1539991</v>
      </c>
      <c r="Q98" s="228">
        <v>1548458</v>
      </c>
      <c r="R98" s="228">
        <v>1554494</v>
      </c>
      <c r="S98" s="208">
        <f t="shared" si="8"/>
        <v>-1285.5</v>
      </c>
      <c r="T98" s="209">
        <f t="shared" si="9"/>
        <v>99.91659510801598</v>
      </c>
      <c r="U98" s="203">
        <f t="shared" si="10"/>
        <v>-2884.5</v>
      </c>
      <c r="V98" s="211">
        <f t="shared" si="11"/>
        <v>99.81478490938458</v>
      </c>
      <c r="W98" s="203">
        <f t="shared" si="12"/>
        <v>-6438</v>
      </c>
      <c r="X98" s="211">
        <f t="shared" si="13"/>
        <v>99.58653575987219</v>
      </c>
      <c r="Y98" s="203">
        <f t="shared" si="14"/>
        <v>-247536</v>
      </c>
      <c r="Z98" s="211">
        <f t="shared" si="15"/>
        <v>86.26349172877255</v>
      </c>
      <c r="AA98" s="68"/>
    </row>
    <row r="99" spans="1:18" ht="19.5">
      <c r="A99" s="69" t="s">
        <v>93</v>
      </c>
      <c r="N99" s="70"/>
      <c r="O99" s="70"/>
      <c r="P99" s="70"/>
      <c r="Q99" s="70"/>
      <c r="R99" s="70"/>
    </row>
    <row r="100" ht="12.75">
      <c r="Y100" s="70"/>
    </row>
    <row r="101" spans="1:25" ht="15.75">
      <c r="A101" s="359"/>
      <c r="B101" s="361"/>
      <c r="C101" s="361"/>
      <c r="D101" s="361"/>
      <c r="E101" s="361"/>
      <c r="F101" s="72"/>
      <c r="G101" s="72"/>
      <c r="H101" s="72"/>
      <c r="I101" s="363"/>
      <c r="J101" s="363"/>
      <c r="K101" s="363"/>
      <c r="L101" s="363"/>
      <c r="M101" s="363"/>
      <c r="N101" s="363"/>
      <c r="O101" s="363"/>
      <c r="P101" s="363"/>
      <c r="Q101" s="363"/>
      <c r="R101" s="363"/>
      <c r="S101" s="363"/>
      <c r="T101" s="363"/>
      <c r="U101" s="364"/>
      <c r="V101" s="363"/>
      <c r="W101" s="364"/>
      <c r="X101" s="363"/>
      <c r="Y101" s="364"/>
    </row>
    <row r="102" spans="1:25" ht="15.75">
      <c r="A102" s="360"/>
      <c r="B102" s="362"/>
      <c r="C102" s="362"/>
      <c r="D102" s="362"/>
      <c r="E102" s="362"/>
      <c r="F102" s="74"/>
      <c r="G102" s="74"/>
      <c r="H102" s="74"/>
      <c r="I102" s="365"/>
      <c r="J102" s="75"/>
      <c r="K102" s="75"/>
      <c r="L102" s="75"/>
      <c r="M102" s="75"/>
      <c r="N102" s="75"/>
      <c r="O102" s="75"/>
      <c r="P102" s="75"/>
      <c r="Q102" s="75"/>
      <c r="R102" s="75"/>
      <c r="S102" s="76"/>
      <c r="T102" s="76"/>
      <c r="U102" s="366"/>
      <c r="V102" s="366"/>
      <c r="W102" s="365"/>
      <c r="X102" s="365"/>
      <c r="Y102" s="365"/>
    </row>
    <row r="103" spans="1:25" ht="12.75">
      <c r="A103" s="360"/>
      <c r="B103" s="362"/>
      <c r="C103" s="362"/>
      <c r="D103" s="362"/>
      <c r="E103" s="362"/>
      <c r="F103" s="74"/>
      <c r="G103" s="74"/>
      <c r="H103" s="74"/>
      <c r="I103" s="360"/>
      <c r="J103" s="73"/>
      <c r="K103" s="73"/>
      <c r="L103" s="73"/>
      <c r="M103" s="73"/>
      <c r="N103" s="73"/>
      <c r="O103" s="73"/>
      <c r="P103" s="73"/>
      <c r="Q103" s="73"/>
      <c r="R103" s="73"/>
      <c r="S103" s="77"/>
      <c r="T103" s="77"/>
      <c r="U103" s="367"/>
      <c r="V103" s="367"/>
      <c r="W103" s="360"/>
      <c r="X103" s="360"/>
      <c r="Y103" s="360"/>
    </row>
    <row r="104" spans="1:25" ht="15.75">
      <c r="A104" s="71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9"/>
      <c r="T104" s="79"/>
      <c r="U104" s="80"/>
      <c r="V104" s="79"/>
      <c r="W104" s="81"/>
      <c r="X104" s="78"/>
      <c r="Y104" s="81"/>
    </row>
    <row r="105" spans="1:25" ht="15.75">
      <c r="A105" s="71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9"/>
      <c r="T105" s="79"/>
      <c r="U105" s="80"/>
      <c r="V105" s="79"/>
      <c r="W105" s="81"/>
      <c r="X105" s="78"/>
      <c r="Y105" s="81"/>
    </row>
    <row r="106" spans="1:25" ht="15.75">
      <c r="A106" s="71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9"/>
      <c r="T106" s="79"/>
      <c r="U106" s="80"/>
      <c r="V106" s="79"/>
      <c r="W106" s="81"/>
      <c r="X106" s="78"/>
      <c r="Y106" s="81"/>
    </row>
    <row r="107" spans="1:25" ht="15.75">
      <c r="A107" s="71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9"/>
      <c r="T107" s="79"/>
      <c r="U107" s="80"/>
      <c r="V107" s="80"/>
      <c r="W107" s="78"/>
      <c r="X107" s="81"/>
      <c r="Y107" s="14"/>
    </row>
    <row r="108" spans="1:25" ht="15.75">
      <c r="A108" s="82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4"/>
      <c r="T108" s="84"/>
      <c r="U108" s="85"/>
      <c r="W108" s="86"/>
      <c r="X108" s="83"/>
      <c r="Y108" s="86"/>
    </row>
    <row r="113" spans="16:18" ht="25.5">
      <c r="P113" s="87"/>
      <c r="Q113" s="87"/>
      <c r="R113" s="87"/>
    </row>
  </sheetData>
  <sheetProtection/>
  <mergeCells count="19">
    <mergeCell ref="I101:U101"/>
    <mergeCell ref="V101:W101"/>
    <mergeCell ref="X101:Y101"/>
    <mergeCell ref="I102:I103"/>
    <mergeCell ref="U102:U103"/>
    <mergeCell ref="V102:V103"/>
    <mergeCell ref="W102:W103"/>
    <mergeCell ref="X102:X103"/>
    <mergeCell ref="Y102:Y103"/>
    <mergeCell ref="A4:Z4"/>
    <mergeCell ref="S6:T6"/>
    <mergeCell ref="U6:V6"/>
    <mergeCell ref="W6:X6"/>
    <mergeCell ref="Y6:Z6"/>
    <mergeCell ref="A101:A103"/>
    <mergeCell ref="B101:B103"/>
    <mergeCell ref="C101:C103"/>
    <mergeCell ref="D101:D103"/>
    <mergeCell ref="E101:E103"/>
  </mergeCells>
  <printOptions horizontalCentered="1"/>
  <pageMargins left="0.2755905511811024" right="0.1968503937007874" top="0.9055118110236221" bottom="0.2362204724409449" header="0.5118110236220472" footer="0.15748031496062992"/>
  <pageSetup horizontalDpi="300" verticalDpi="300" orientation="landscape" paperSize="9" scale="35" r:id="rId1"/>
  <headerFooter alignWithMargins="0">
    <oddHeader>&amp;R&amp;"Arial,Kurzíva"&amp;22Kapitola B.3.II&amp;"Arial,Obyčejné"
&amp;"Arial,Tučné"Tabulka č.2/str.&amp;P&amp;16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zoomScale="40" zoomScaleNormal="40" workbookViewId="0" topLeftCell="A1">
      <selection activeCell="C6" sqref="C6"/>
    </sheetView>
  </sheetViews>
  <sheetFormatPr defaultColWidth="24.421875" defaultRowHeight="12.75"/>
  <cols>
    <col min="1" max="1" width="29.7109375" style="1" customWidth="1"/>
    <col min="2" max="2" width="25.8515625" style="1" customWidth="1"/>
    <col min="3" max="4" width="24.140625" style="1" customWidth="1"/>
    <col min="5" max="5" width="18.7109375" style="1" customWidth="1"/>
    <col min="6" max="6" width="20.00390625" style="1" customWidth="1"/>
    <col min="7" max="8" width="24.57421875" style="1" customWidth="1"/>
    <col min="9" max="9" width="21.7109375" style="1" bestFit="1" customWidth="1"/>
    <col min="10" max="10" width="22.00390625" style="1" customWidth="1"/>
    <col min="11" max="11" width="27.57421875" style="2" customWidth="1"/>
    <col min="12" max="12" width="27.57421875" style="1" customWidth="1"/>
    <col min="13" max="241" width="10.28125" style="1" customWidth="1"/>
    <col min="242" max="242" width="29.7109375" style="1" customWidth="1"/>
    <col min="243" max="243" width="25.8515625" style="1" customWidth="1"/>
    <col min="244" max="244" width="24.140625" style="1" customWidth="1"/>
    <col min="245" max="246" width="18.00390625" style="1" customWidth="1"/>
    <col min="247" max="247" width="18.7109375" style="1" customWidth="1"/>
    <col min="248" max="248" width="15.00390625" style="1" customWidth="1"/>
    <col min="249" max="249" width="18.7109375" style="1" customWidth="1"/>
    <col min="250" max="250" width="20.00390625" style="1" customWidth="1"/>
    <col min="251" max="251" width="24.57421875" style="1" customWidth="1"/>
    <col min="252" max="252" width="24.421875" style="1" bestFit="1" customWidth="1"/>
    <col min="253" max="16384" width="24.421875" style="1" customWidth="1"/>
  </cols>
  <sheetData>
    <row r="1" ht="37.5">
      <c r="A1" s="89" t="s">
        <v>94</v>
      </c>
    </row>
    <row r="2" ht="13.5" thickBot="1">
      <c r="A2" s="88"/>
    </row>
    <row r="3" spans="1:10" ht="26.25">
      <c r="A3" s="90"/>
      <c r="B3" s="91" t="s">
        <v>51</v>
      </c>
      <c r="C3" s="368" t="s">
        <v>95</v>
      </c>
      <c r="D3" s="369"/>
      <c r="E3" s="369"/>
      <c r="F3" s="370"/>
      <c r="G3" s="371" t="s">
        <v>96</v>
      </c>
      <c r="H3" s="372"/>
      <c r="I3" s="372"/>
      <c r="J3" s="373"/>
    </row>
    <row r="4" spans="1:10" ht="23.25">
      <c r="A4" s="92" t="s">
        <v>59</v>
      </c>
      <c r="B4" s="93" t="s">
        <v>97</v>
      </c>
      <c r="C4" s="94" t="s">
        <v>98</v>
      </c>
      <c r="D4" s="95" t="s">
        <v>99</v>
      </c>
      <c r="E4" s="96" t="s">
        <v>100</v>
      </c>
      <c r="F4" s="97" t="s">
        <v>101</v>
      </c>
      <c r="G4" s="98" t="s">
        <v>98</v>
      </c>
      <c r="H4" s="95" t="s">
        <v>99</v>
      </c>
      <c r="I4" s="96" t="s">
        <v>100</v>
      </c>
      <c r="J4" s="97" t="s">
        <v>101</v>
      </c>
    </row>
    <row r="5" spans="1:10" ht="29.25" customHeight="1">
      <c r="A5" s="99"/>
      <c r="B5" s="100" t="s">
        <v>102</v>
      </c>
      <c r="C5" s="101" t="s">
        <v>103</v>
      </c>
      <c r="D5" s="102" t="s">
        <v>103</v>
      </c>
      <c r="E5" s="103" t="s">
        <v>103</v>
      </c>
      <c r="F5" s="104"/>
      <c r="G5" s="105" t="s">
        <v>103</v>
      </c>
      <c r="H5" s="102" t="s">
        <v>103</v>
      </c>
      <c r="I5" s="103" t="s">
        <v>103</v>
      </c>
      <c r="J5" s="104"/>
    </row>
    <row r="6" spans="1:11" ht="23.25">
      <c r="A6" s="99"/>
      <c r="B6" s="106" t="s">
        <v>104</v>
      </c>
      <c r="C6" s="107" t="s">
        <v>105</v>
      </c>
      <c r="D6" s="107" t="s">
        <v>105</v>
      </c>
      <c r="E6" s="108" t="s">
        <v>105</v>
      </c>
      <c r="F6" s="109" t="s">
        <v>106</v>
      </c>
      <c r="G6" s="95" t="s">
        <v>107</v>
      </c>
      <c r="H6" s="108" t="s">
        <v>107</v>
      </c>
      <c r="I6" s="108" t="s">
        <v>107</v>
      </c>
      <c r="J6" s="109" t="s">
        <v>101</v>
      </c>
      <c r="K6" s="110"/>
    </row>
    <row r="7" spans="1:12" s="12" customFormat="1" ht="25.5">
      <c r="A7" s="111" t="s">
        <v>73</v>
      </c>
      <c r="B7" s="112">
        <v>35936.5</v>
      </c>
      <c r="C7" s="61">
        <v>38833</v>
      </c>
      <c r="D7" s="61">
        <v>38625</v>
      </c>
      <c r="E7" s="61">
        <v>208</v>
      </c>
      <c r="F7" s="113">
        <v>128.60655</v>
      </c>
      <c r="G7" s="61">
        <f>+H7+I7</f>
        <v>1395522</v>
      </c>
      <c r="H7" s="61">
        <f aca="true" t="shared" si="0" ref="H7:I11">+ROUND($B7*D7/1000,0)</f>
        <v>1388047</v>
      </c>
      <c r="I7" s="61">
        <f t="shared" si="0"/>
        <v>7475</v>
      </c>
      <c r="J7" s="114">
        <f>+ROUND($B7*F7/1000,1)</f>
        <v>4621.7</v>
      </c>
      <c r="K7" s="115"/>
      <c r="L7" s="13"/>
    </row>
    <row r="8" spans="1:12" s="12" customFormat="1" ht="25.5">
      <c r="A8" s="111" t="s">
        <v>74</v>
      </c>
      <c r="B8" s="116">
        <v>81172.25</v>
      </c>
      <c r="C8" s="61">
        <v>49825</v>
      </c>
      <c r="D8" s="61">
        <v>49380</v>
      </c>
      <c r="E8" s="61">
        <v>445</v>
      </c>
      <c r="F8" s="113">
        <v>130.60045</v>
      </c>
      <c r="G8" s="61">
        <f>+H8+I8</f>
        <v>4044408</v>
      </c>
      <c r="H8" s="61">
        <f t="shared" si="0"/>
        <v>4008286</v>
      </c>
      <c r="I8" s="61">
        <f t="shared" si="0"/>
        <v>36122</v>
      </c>
      <c r="J8" s="114">
        <f>+ROUND($B8*F8/1000,1)</f>
        <v>10601.1</v>
      </c>
      <c r="K8" s="115"/>
      <c r="L8" s="13"/>
    </row>
    <row r="9" spans="1:12" s="12" customFormat="1" ht="25.5">
      <c r="A9" s="111" t="s">
        <v>75</v>
      </c>
      <c r="B9" s="116">
        <v>41786</v>
      </c>
      <c r="C9" s="61">
        <v>57718</v>
      </c>
      <c r="D9" s="61">
        <v>57210</v>
      </c>
      <c r="E9" s="61">
        <v>508</v>
      </c>
      <c r="F9" s="113">
        <v>145.5547</v>
      </c>
      <c r="G9" s="61">
        <f>+H9+I9</f>
        <v>2411804</v>
      </c>
      <c r="H9" s="61">
        <f t="shared" si="0"/>
        <v>2390577</v>
      </c>
      <c r="I9" s="61">
        <f t="shared" si="0"/>
        <v>21227</v>
      </c>
      <c r="J9" s="114">
        <f>+ROUND($B9*F9/1000,1)</f>
        <v>6082.1</v>
      </c>
      <c r="K9" s="115"/>
      <c r="L9" s="13"/>
    </row>
    <row r="10" spans="1:12" s="12" customFormat="1" ht="25.5">
      <c r="A10" s="111" t="s">
        <v>76</v>
      </c>
      <c r="B10" s="116">
        <v>2612</v>
      </c>
      <c r="C10" s="61">
        <v>49245</v>
      </c>
      <c r="D10" s="61">
        <v>48911</v>
      </c>
      <c r="E10" s="61">
        <v>334</v>
      </c>
      <c r="F10" s="113">
        <v>128.60655</v>
      </c>
      <c r="G10" s="61">
        <f>+H10+I10</f>
        <v>128628</v>
      </c>
      <c r="H10" s="61">
        <f t="shared" si="0"/>
        <v>127756</v>
      </c>
      <c r="I10" s="61">
        <f t="shared" si="0"/>
        <v>872</v>
      </c>
      <c r="J10" s="114">
        <f>+ROUND($B10*F10/1000,1)</f>
        <v>335.9</v>
      </c>
      <c r="K10" s="115"/>
      <c r="L10" s="13"/>
    </row>
    <row r="11" spans="1:12" s="12" customFormat="1" ht="26.25" thickBot="1">
      <c r="A11" s="62" t="s">
        <v>77</v>
      </c>
      <c r="B11" s="117">
        <v>119</v>
      </c>
      <c r="C11" s="63">
        <v>236720</v>
      </c>
      <c r="D11" s="63">
        <v>235570</v>
      </c>
      <c r="E11" s="63">
        <v>1150</v>
      </c>
      <c r="F11" s="118">
        <v>698.86195</v>
      </c>
      <c r="G11" s="63">
        <f>+H11+I11</f>
        <v>28170</v>
      </c>
      <c r="H11" s="63">
        <f t="shared" si="0"/>
        <v>28033</v>
      </c>
      <c r="I11" s="63">
        <f t="shared" si="0"/>
        <v>137</v>
      </c>
      <c r="J11" s="119">
        <f>+ROUND($B11*F11/1000,1)</f>
        <v>83.2</v>
      </c>
      <c r="K11" s="115"/>
      <c r="L11" s="13"/>
    </row>
    <row r="12" spans="1:12" s="125" customFormat="1" ht="28.5" thickBot="1">
      <c r="A12" s="120" t="s">
        <v>78</v>
      </c>
      <c r="B12" s="121">
        <v>161625.75</v>
      </c>
      <c r="C12" s="65"/>
      <c r="D12" s="65"/>
      <c r="E12" s="65"/>
      <c r="F12" s="122"/>
      <c r="G12" s="65">
        <f>ROUND(SUM(G7:G11),0)</f>
        <v>8008532</v>
      </c>
      <c r="H12" s="65">
        <f>ROUND(SUM(H7:H11),0)</f>
        <v>7942699</v>
      </c>
      <c r="I12" s="65">
        <f>ROUND(SUM(I7:I11),0)</f>
        <v>65833</v>
      </c>
      <c r="J12" s="123">
        <f>ROUND(SUM(J7:J11),1)</f>
        <v>21724</v>
      </c>
      <c r="K12" s="124"/>
      <c r="L12" s="13"/>
    </row>
    <row r="13" spans="1:12" s="12" customFormat="1" ht="25.5">
      <c r="A13" s="126" t="s">
        <v>73</v>
      </c>
      <c r="B13" s="127">
        <v>41267</v>
      </c>
      <c r="C13" s="128">
        <v>38833</v>
      </c>
      <c r="D13" s="128">
        <v>38625</v>
      </c>
      <c r="E13" s="128">
        <v>208</v>
      </c>
      <c r="F13" s="129">
        <v>128.60655</v>
      </c>
      <c r="G13" s="128">
        <f>+H13+I13</f>
        <v>1602522</v>
      </c>
      <c r="H13" s="128">
        <f aca="true" t="shared" si="1" ref="H13:I17">+ROUND($B13*D13/1000,0)</f>
        <v>1593938</v>
      </c>
      <c r="I13" s="128">
        <f t="shared" si="1"/>
        <v>8584</v>
      </c>
      <c r="J13" s="130">
        <f>+ROUND($B13*F13/1000,1)</f>
        <v>5307.2</v>
      </c>
      <c r="K13" s="115"/>
      <c r="L13" s="13"/>
    </row>
    <row r="14" spans="1:12" s="12" customFormat="1" ht="25.5">
      <c r="A14" s="111" t="s">
        <v>74</v>
      </c>
      <c r="B14" s="116">
        <v>100607</v>
      </c>
      <c r="C14" s="61">
        <v>49825</v>
      </c>
      <c r="D14" s="61">
        <v>49380</v>
      </c>
      <c r="E14" s="61">
        <v>445</v>
      </c>
      <c r="F14" s="113">
        <v>130.60045</v>
      </c>
      <c r="G14" s="61">
        <f>+H14+I14</f>
        <v>5012744</v>
      </c>
      <c r="H14" s="61">
        <f t="shared" si="1"/>
        <v>4967974</v>
      </c>
      <c r="I14" s="61">
        <f t="shared" si="1"/>
        <v>44770</v>
      </c>
      <c r="J14" s="114">
        <f>+ROUND($B14*F14/1000,1)</f>
        <v>13139.3</v>
      </c>
      <c r="K14" s="115"/>
      <c r="L14" s="13"/>
    </row>
    <row r="15" spans="1:12" s="12" customFormat="1" ht="25.5">
      <c r="A15" s="111" t="s">
        <v>75</v>
      </c>
      <c r="B15" s="116">
        <v>34035</v>
      </c>
      <c r="C15" s="61">
        <v>57718</v>
      </c>
      <c r="D15" s="61">
        <v>57210</v>
      </c>
      <c r="E15" s="61">
        <v>508</v>
      </c>
      <c r="F15" s="113">
        <v>145.5547</v>
      </c>
      <c r="G15" s="61">
        <f>+H15+I15</f>
        <v>1964432</v>
      </c>
      <c r="H15" s="61">
        <f t="shared" si="1"/>
        <v>1947142</v>
      </c>
      <c r="I15" s="61">
        <f t="shared" si="1"/>
        <v>17290</v>
      </c>
      <c r="J15" s="114">
        <f>+ROUND($B15*F15/1000,1)</f>
        <v>4954</v>
      </c>
      <c r="K15" s="115"/>
      <c r="L15" s="13"/>
    </row>
    <row r="16" spans="1:12" s="12" customFormat="1" ht="25.5">
      <c r="A16" s="111" t="s">
        <v>76</v>
      </c>
      <c r="B16" s="116">
        <v>1244</v>
      </c>
      <c r="C16" s="61">
        <v>49245</v>
      </c>
      <c r="D16" s="61">
        <v>48911</v>
      </c>
      <c r="E16" s="61">
        <v>334</v>
      </c>
      <c r="F16" s="113">
        <v>128.60655</v>
      </c>
      <c r="G16" s="61">
        <f>+H16+I16</f>
        <v>61260</v>
      </c>
      <c r="H16" s="61">
        <f t="shared" si="1"/>
        <v>60845</v>
      </c>
      <c r="I16" s="61">
        <f t="shared" si="1"/>
        <v>415</v>
      </c>
      <c r="J16" s="114">
        <f>+ROUND($B16*F16/1000,1)</f>
        <v>160</v>
      </c>
      <c r="K16" s="115"/>
      <c r="L16" s="13"/>
    </row>
    <row r="17" spans="1:12" s="12" customFormat="1" ht="26.25" thickBot="1">
      <c r="A17" s="62" t="s">
        <v>77</v>
      </c>
      <c r="B17" s="117">
        <v>524</v>
      </c>
      <c r="C17" s="61">
        <v>236720</v>
      </c>
      <c r="D17" s="61">
        <v>235570</v>
      </c>
      <c r="E17" s="61">
        <v>1150</v>
      </c>
      <c r="F17" s="113">
        <v>698.86195</v>
      </c>
      <c r="G17" s="61">
        <f>+H17+I17</f>
        <v>124042</v>
      </c>
      <c r="H17" s="61">
        <f t="shared" si="1"/>
        <v>123439</v>
      </c>
      <c r="I17" s="61">
        <f t="shared" si="1"/>
        <v>603</v>
      </c>
      <c r="J17" s="114">
        <f>+ROUND($B17*F17/1000,1)</f>
        <v>366.2</v>
      </c>
      <c r="K17" s="115"/>
      <c r="L17" s="13"/>
    </row>
    <row r="18" spans="1:12" s="125" customFormat="1" ht="28.5" thickBot="1">
      <c r="A18" s="120" t="s">
        <v>79</v>
      </c>
      <c r="B18" s="121">
        <v>177677</v>
      </c>
      <c r="C18" s="65"/>
      <c r="D18" s="65"/>
      <c r="E18" s="65"/>
      <c r="F18" s="122"/>
      <c r="G18" s="65">
        <f>ROUND(SUM(G13:G17),0)</f>
        <v>8765000</v>
      </c>
      <c r="H18" s="65">
        <f>ROUND(SUM(H13:H17),0)</f>
        <v>8693338</v>
      </c>
      <c r="I18" s="65">
        <f>ROUND(SUM(I13:I17),0)</f>
        <v>71662</v>
      </c>
      <c r="J18" s="123">
        <f>ROUND(SUM(J13:J17),1)</f>
        <v>23926.7</v>
      </c>
      <c r="K18" s="124"/>
      <c r="L18" s="13"/>
    </row>
    <row r="19" spans="1:12" s="12" customFormat="1" ht="25.5">
      <c r="A19" s="111" t="s">
        <v>73</v>
      </c>
      <c r="B19" s="127">
        <v>21629</v>
      </c>
      <c r="C19" s="61">
        <v>38833</v>
      </c>
      <c r="D19" s="61">
        <v>38625</v>
      </c>
      <c r="E19" s="61">
        <v>208</v>
      </c>
      <c r="F19" s="113">
        <v>128.60655</v>
      </c>
      <c r="G19" s="61">
        <f>+H19+I19</f>
        <v>839919</v>
      </c>
      <c r="H19" s="61">
        <f aca="true" t="shared" si="2" ref="H19:I23">+ROUND($B19*D19/1000,0)</f>
        <v>835420</v>
      </c>
      <c r="I19" s="61">
        <f t="shared" si="2"/>
        <v>4499</v>
      </c>
      <c r="J19" s="114">
        <f>+ROUND($B19*F19/1000,1)</f>
        <v>2781.6</v>
      </c>
      <c r="K19" s="115"/>
      <c r="L19" s="13"/>
    </row>
    <row r="20" spans="1:12" s="12" customFormat="1" ht="25.5">
      <c r="A20" s="111" t="s">
        <v>74</v>
      </c>
      <c r="B20" s="116">
        <v>50768.75</v>
      </c>
      <c r="C20" s="61">
        <v>49825</v>
      </c>
      <c r="D20" s="61">
        <v>49380</v>
      </c>
      <c r="E20" s="61">
        <v>445</v>
      </c>
      <c r="F20" s="113">
        <v>130.60045</v>
      </c>
      <c r="G20" s="61">
        <f>+H20+I20</f>
        <v>2529553</v>
      </c>
      <c r="H20" s="61">
        <f t="shared" si="2"/>
        <v>2506961</v>
      </c>
      <c r="I20" s="61">
        <f t="shared" si="2"/>
        <v>22592</v>
      </c>
      <c r="J20" s="114">
        <f>+ROUND($B20*F20/1000,1)</f>
        <v>6630.4</v>
      </c>
      <c r="K20" s="115"/>
      <c r="L20" s="13"/>
    </row>
    <row r="21" spans="1:12" s="12" customFormat="1" ht="25.5">
      <c r="A21" s="111" t="s">
        <v>75</v>
      </c>
      <c r="B21" s="116">
        <v>26071</v>
      </c>
      <c r="C21" s="61">
        <v>57718</v>
      </c>
      <c r="D21" s="61">
        <v>57210</v>
      </c>
      <c r="E21" s="61">
        <v>508</v>
      </c>
      <c r="F21" s="113">
        <v>145.5547</v>
      </c>
      <c r="G21" s="61">
        <f>+H21+I21</f>
        <v>1504766</v>
      </c>
      <c r="H21" s="61">
        <f t="shared" si="2"/>
        <v>1491522</v>
      </c>
      <c r="I21" s="61">
        <f t="shared" si="2"/>
        <v>13244</v>
      </c>
      <c r="J21" s="114">
        <f>+ROUND($B21*F21/1000,1)</f>
        <v>3794.8</v>
      </c>
      <c r="K21" s="115"/>
      <c r="L21" s="13"/>
    </row>
    <row r="22" spans="1:12" s="12" customFormat="1" ht="25.5">
      <c r="A22" s="111" t="s">
        <v>76</v>
      </c>
      <c r="B22" s="116">
        <v>1367</v>
      </c>
      <c r="C22" s="61">
        <v>49245</v>
      </c>
      <c r="D22" s="61">
        <v>48911</v>
      </c>
      <c r="E22" s="61">
        <v>334</v>
      </c>
      <c r="F22" s="113">
        <v>128.60655</v>
      </c>
      <c r="G22" s="61">
        <f>+H22+I22</f>
        <v>67318</v>
      </c>
      <c r="H22" s="61">
        <f t="shared" si="2"/>
        <v>66861</v>
      </c>
      <c r="I22" s="61">
        <f t="shared" si="2"/>
        <v>457</v>
      </c>
      <c r="J22" s="114">
        <f>+ROUND($B22*F22/1000,1)</f>
        <v>175.8</v>
      </c>
      <c r="K22" s="115"/>
      <c r="L22" s="13"/>
    </row>
    <row r="23" spans="1:12" s="12" customFormat="1" ht="26.25" thickBot="1">
      <c r="A23" s="62" t="s">
        <v>77</v>
      </c>
      <c r="B23" s="117">
        <v>298</v>
      </c>
      <c r="C23" s="61">
        <v>236720</v>
      </c>
      <c r="D23" s="61">
        <v>235570</v>
      </c>
      <c r="E23" s="61">
        <v>1150</v>
      </c>
      <c r="F23" s="113">
        <v>698.86195</v>
      </c>
      <c r="G23" s="61">
        <f>+H23+I23</f>
        <v>70543</v>
      </c>
      <c r="H23" s="61">
        <f t="shared" si="2"/>
        <v>70200</v>
      </c>
      <c r="I23" s="61">
        <f t="shared" si="2"/>
        <v>343</v>
      </c>
      <c r="J23" s="114">
        <f>+ROUND($B23*F23/1000,1)</f>
        <v>208.3</v>
      </c>
      <c r="K23" s="115"/>
      <c r="L23" s="13"/>
    </row>
    <row r="24" spans="1:12" s="125" customFormat="1" ht="28.5" thickBot="1">
      <c r="A24" s="120" t="s">
        <v>80</v>
      </c>
      <c r="B24" s="121">
        <v>100133.75</v>
      </c>
      <c r="C24" s="65"/>
      <c r="D24" s="65"/>
      <c r="E24" s="65"/>
      <c r="F24" s="122"/>
      <c r="G24" s="65">
        <f>ROUND(SUM(G19:G23),0)</f>
        <v>5012099</v>
      </c>
      <c r="H24" s="65">
        <f>ROUND(SUM(H19:H23),0)</f>
        <v>4970964</v>
      </c>
      <c r="I24" s="65">
        <f>ROUND(SUM(I19:I23),0)</f>
        <v>41135</v>
      </c>
      <c r="J24" s="123">
        <f>ROUND(SUM(J19:J23),1)</f>
        <v>13590.9</v>
      </c>
      <c r="K24" s="124"/>
      <c r="L24" s="13"/>
    </row>
    <row r="25" spans="1:12" s="12" customFormat="1" ht="25.5">
      <c r="A25" s="111" t="s">
        <v>73</v>
      </c>
      <c r="B25" s="127">
        <v>18291</v>
      </c>
      <c r="C25" s="61">
        <v>38833</v>
      </c>
      <c r="D25" s="61">
        <v>38625</v>
      </c>
      <c r="E25" s="61">
        <v>208</v>
      </c>
      <c r="F25" s="113">
        <v>128.60655</v>
      </c>
      <c r="G25" s="61">
        <f>+H25+I25</f>
        <v>710295</v>
      </c>
      <c r="H25" s="61">
        <f aca="true" t="shared" si="3" ref="H25:I29">+ROUND($B25*D25/1000,0)</f>
        <v>706490</v>
      </c>
      <c r="I25" s="61">
        <f t="shared" si="3"/>
        <v>3805</v>
      </c>
      <c r="J25" s="114">
        <f>+ROUND($B25*F25/1000,1)</f>
        <v>2352.3</v>
      </c>
      <c r="K25" s="115"/>
      <c r="L25" s="13"/>
    </row>
    <row r="26" spans="1:12" s="12" customFormat="1" ht="25.5">
      <c r="A26" s="111" t="s">
        <v>74</v>
      </c>
      <c r="B26" s="116">
        <v>44131.75</v>
      </c>
      <c r="C26" s="61">
        <v>49825</v>
      </c>
      <c r="D26" s="61">
        <v>49380</v>
      </c>
      <c r="E26" s="61">
        <v>445</v>
      </c>
      <c r="F26" s="113">
        <v>130.60045</v>
      </c>
      <c r="G26" s="61">
        <f>+H26+I26</f>
        <v>2198865</v>
      </c>
      <c r="H26" s="61">
        <f t="shared" si="3"/>
        <v>2179226</v>
      </c>
      <c r="I26" s="61">
        <f t="shared" si="3"/>
        <v>19639</v>
      </c>
      <c r="J26" s="114">
        <f>+ROUND($B26*F26/1000,1)</f>
        <v>5763.6</v>
      </c>
      <c r="K26" s="115"/>
      <c r="L26" s="13"/>
    </row>
    <row r="27" spans="1:12" s="12" customFormat="1" ht="25.5">
      <c r="A27" s="111" t="s">
        <v>75</v>
      </c>
      <c r="B27" s="116">
        <v>20526</v>
      </c>
      <c r="C27" s="61">
        <v>57718</v>
      </c>
      <c r="D27" s="61">
        <v>57210</v>
      </c>
      <c r="E27" s="61">
        <v>508</v>
      </c>
      <c r="F27" s="113">
        <v>145.5547</v>
      </c>
      <c r="G27" s="61">
        <f>+H27+I27</f>
        <v>1184719</v>
      </c>
      <c r="H27" s="61">
        <f t="shared" si="3"/>
        <v>1174292</v>
      </c>
      <c r="I27" s="61">
        <f t="shared" si="3"/>
        <v>10427</v>
      </c>
      <c r="J27" s="114">
        <f>+ROUND($B27*F27/1000,1)</f>
        <v>2987.7</v>
      </c>
      <c r="K27" s="115"/>
      <c r="L27" s="13"/>
    </row>
    <row r="28" spans="1:12" s="12" customFormat="1" ht="25.5">
      <c r="A28" s="111" t="s">
        <v>76</v>
      </c>
      <c r="B28" s="116">
        <v>872</v>
      </c>
      <c r="C28" s="61">
        <v>49245</v>
      </c>
      <c r="D28" s="61">
        <v>48911</v>
      </c>
      <c r="E28" s="61">
        <v>334</v>
      </c>
      <c r="F28" s="113">
        <v>128.60655</v>
      </c>
      <c r="G28" s="61">
        <f>+H28+I28</f>
        <v>42941</v>
      </c>
      <c r="H28" s="61">
        <f t="shared" si="3"/>
        <v>42650</v>
      </c>
      <c r="I28" s="61">
        <f t="shared" si="3"/>
        <v>291</v>
      </c>
      <c r="J28" s="114">
        <f>+ROUND($B28*F28/1000,1)</f>
        <v>112.1</v>
      </c>
      <c r="K28" s="115"/>
      <c r="L28" s="13"/>
    </row>
    <row r="29" spans="1:12" s="12" customFormat="1" ht="26.25" thickBot="1">
      <c r="A29" s="62" t="s">
        <v>77</v>
      </c>
      <c r="B29" s="117">
        <v>290</v>
      </c>
      <c r="C29" s="61">
        <v>236720</v>
      </c>
      <c r="D29" s="61">
        <v>235570</v>
      </c>
      <c r="E29" s="61">
        <v>1150</v>
      </c>
      <c r="F29" s="113">
        <v>698.86195</v>
      </c>
      <c r="G29" s="61">
        <f>+H29+I29</f>
        <v>68649</v>
      </c>
      <c r="H29" s="61">
        <f t="shared" si="3"/>
        <v>68315</v>
      </c>
      <c r="I29" s="61">
        <f t="shared" si="3"/>
        <v>334</v>
      </c>
      <c r="J29" s="114">
        <f>+ROUND($B29*F29/1000,1)</f>
        <v>202.7</v>
      </c>
      <c r="K29" s="115"/>
      <c r="L29" s="13"/>
    </row>
    <row r="30" spans="1:12" s="125" customFormat="1" ht="28.5" thickBot="1">
      <c r="A30" s="120" t="s">
        <v>81</v>
      </c>
      <c r="B30" s="121">
        <v>84110.75</v>
      </c>
      <c r="C30" s="65"/>
      <c r="D30" s="65"/>
      <c r="E30" s="65"/>
      <c r="F30" s="122"/>
      <c r="G30" s="65">
        <f>ROUND(SUM(G25:G29),0)</f>
        <v>4205469</v>
      </c>
      <c r="H30" s="65">
        <f>ROUND(SUM(H25:H29),0)</f>
        <v>4170973</v>
      </c>
      <c r="I30" s="65">
        <f>ROUND(SUM(I25:I29),0)</f>
        <v>34496</v>
      </c>
      <c r="J30" s="123">
        <f>ROUND(SUM(J25:J29),1)</f>
        <v>11418.4</v>
      </c>
      <c r="K30" s="124"/>
      <c r="L30" s="13"/>
    </row>
    <row r="31" spans="1:12" s="12" customFormat="1" ht="25.5">
      <c r="A31" s="111" t="s">
        <v>73</v>
      </c>
      <c r="B31" s="127">
        <v>9189.5</v>
      </c>
      <c r="C31" s="61">
        <v>38833</v>
      </c>
      <c r="D31" s="61">
        <v>38625</v>
      </c>
      <c r="E31" s="61">
        <v>208</v>
      </c>
      <c r="F31" s="113">
        <v>128.60655</v>
      </c>
      <c r="G31" s="61">
        <f>+H31+I31</f>
        <v>356855</v>
      </c>
      <c r="H31" s="61">
        <f aca="true" t="shared" si="4" ref="H31:I35">+ROUND($B31*D31/1000,0)</f>
        <v>354944</v>
      </c>
      <c r="I31" s="61">
        <f t="shared" si="4"/>
        <v>1911</v>
      </c>
      <c r="J31" s="114">
        <f>+ROUND($B31*F31/1000,1)</f>
        <v>1181.8</v>
      </c>
      <c r="K31" s="115"/>
      <c r="L31" s="13"/>
    </row>
    <row r="32" spans="1:12" s="12" customFormat="1" ht="25.5">
      <c r="A32" s="111" t="s">
        <v>74</v>
      </c>
      <c r="B32" s="116">
        <v>24472</v>
      </c>
      <c r="C32" s="61">
        <v>49825</v>
      </c>
      <c r="D32" s="61">
        <v>49380</v>
      </c>
      <c r="E32" s="61">
        <v>445</v>
      </c>
      <c r="F32" s="113">
        <v>130.60045</v>
      </c>
      <c r="G32" s="61">
        <f>+H32+I32</f>
        <v>1219317</v>
      </c>
      <c r="H32" s="61">
        <f t="shared" si="4"/>
        <v>1208427</v>
      </c>
      <c r="I32" s="61">
        <f t="shared" si="4"/>
        <v>10890</v>
      </c>
      <c r="J32" s="114">
        <f>+ROUND($B32*F32/1000,1)</f>
        <v>3196.1</v>
      </c>
      <c r="K32" s="115"/>
      <c r="L32" s="13"/>
    </row>
    <row r="33" spans="1:12" s="12" customFormat="1" ht="25.5">
      <c r="A33" s="111" t="s">
        <v>75</v>
      </c>
      <c r="B33" s="116">
        <v>10560</v>
      </c>
      <c r="C33" s="61">
        <v>57718</v>
      </c>
      <c r="D33" s="61">
        <v>57210</v>
      </c>
      <c r="E33" s="61">
        <v>508</v>
      </c>
      <c r="F33" s="113">
        <v>145.5547</v>
      </c>
      <c r="G33" s="61">
        <f>+H33+I33</f>
        <v>609502</v>
      </c>
      <c r="H33" s="61">
        <f t="shared" si="4"/>
        <v>604138</v>
      </c>
      <c r="I33" s="61">
        <f t="shared" si="4"/>
        <v>5364</v>
      </c>
      <c r="J33" s="114">
        <f>+ROUND($B33*F33/1000,1)</f>
        <v>1537.1</v>
      </c>
      <c r="K33" s="115"/>
      <c r="L33" s="13"/>
    </row>
    <row r="34" spans="1:12" s="12" customFormat="1" ht="25.5">
      <c r="A34" s="111" t="s">
        <v>76</v>
      </c>
      <c r="B34" s="116">
        <v>414</v>
      </c>
      <c r="C34" s="61">
        <v>49245</v>
      </c>
      <c r="D34" s="61">
        <v>48911</v>
      </c>
      <c r="E34" s="61">
        <v>334</v>
      </c>
      <c r="F34" s="113">
        <v>128.60655</v>
      </c>
      <c r="G34" s="61">
        <f>+H34+I34</f>
        <v>20387</v>
      </c>
      <c r="H34" s="61">
        <f t="shared" si="4"/>
        <v>20249</v>
      </c>
      <c r="I34" s="61">
        <f t="shared" si="4"/>
        <v>138</v>
      </c>
      <c r="J34" s="114">
        <f>+ROUND($B34*F34/1000,1)</f>
        <v>53.2</v>
      </c>
      <c r="K34" s="115"/>
      <c r="L34" s="13"/>
    </row>
    <row r="35" spans="1:12" s="12" customFormat="1" ht="26.25" thickBot="1">
      <c r="A35" s="62" t="s">
        <v>77</v>
      </c>
      <c r="B35" s="117">
        <v>264</v>
      </c>
      <c r="C35" s="61">
        <v>236720</v>
      </c>
      <c r="D35" s="61">
        <v>235570</v>
      </c>
      <c r="E35" s="61">
        <v>1150</v>
      </c>
      <c r="F35" s="113">
        <v>698.86195</v>
      </c>
      <c r="G35" s="61">
        <f>+H35+I35</f>
        <v>62494</v>
      </c>
      <c r="H35" s="61">
        <f t="shared" si="4"/>
        <v>62190</v>
      </c>
      <c r="I35" s="61">
        <f t="shared" si="4"/>
        <v>304</v>
      </c>
      <c r="J35" s="114">
        <f>+ROUND($B35*F35/1000,1)</f>
        <v>184.5</v>
      </c>
      <c r="K35" s="115"/>
      <c r="L35" s="13"/>
    </row>
    <row r="36" spans="1:12" s="125" customFormat="1" ht="28.5" thickBot="1">
      <c r="A36" s="120" t="s">
        <v>82</v>
      </c>
      <c r="B36" s="121">
        <v>44899.5</v>
      </c>
      <c r="C36" s="65"/>
      <c r="D36" s="65"/>
      <c r="E36" s="65"/>
      <c r="F36" s="122"/>
      <c r="G36" s="65">
        <f>ROUND(SUM(G31:G35),0)</f>
        <v>2268555</v>
      </c>
      <c r="H36" s="65">
        <f>ROUND(SUM(H31:H35),0)</f>
        <v>2249948</v>
      </c>
      <c r="I36" s="65">
        <f>ROUND(SUM(I31:I35),0)</f>
        <v>18607</v>
      </c>
      <c r="J36" s="123">
        <f>ROUND(SUM(J31:J35),1)</f>
        <v>6152.7</v>
      </c>
      <c r="K36" s="124"/>
      <c r="L36" s="13"/>
    </row>
    <row r="37" spans="1:12" s="12" customFormat="1" ht="25.5">
      <c r="A37" s="111" t="s">
        <v>73</v>
      </c>
      <c r="B37" s="127">
        <v>24962.5</v>
      </c>
      <c r="C37" s="61">
        <v>38833</v>
      </c>
      <c r="D37" s="61">
        <v>38625</v>
      </c>
      <c r="E37" s="61">
        <v>208</v>
      </c>
      <c r="F37" s="113">
        <v>128.60655</v>
      </c>
      <c r="G37" s="61">
        <f>+H37+I37</f>
        <v>969369</v>
      </c>
      <c r="H37" s="61">
        <f aca="true" t="shared" si="5" ref="H37:I41">+ROUND($B37*D37/1000,0)</f>
        <v>964177</v>
      </c>
      <c r="I37" s="61">
        <f t="shared" si="5"/>
        <v>5192</v>
      </c>
      <c r="J37" s="114">
        <f>+ROUND($B37*F37/1000,1)</f>
        <v>3210.3</v>
      </c>
      <c r="K37" s="115"/>
      <c r="L37" s="13"/>
    </row>
    <row r="38" spans="1:12" s="12" customFormat="1" ht="25.5">
      <c r="A38" s="111" t="s">
        <v>74</v>
      </c>
      <c r="B38" s="116">
        <v>70773.75</v>
      </c>
      <c r="C38" s="61">
        <v>49825</v>
      </c>
      <c r="D38" s="61">
        <v>49380</v>
      </c>
      <c r="E38" s="61">
        <v>445</v>
      </c>
      <c r="F38" s="113">
        <v>130.60045</v>
      </c>
      <c r="G38" s="61">
        <f>+H38+I38</f>
        <v>3526302</v>
      </c>
      <c r="H38" s="61">
        <f t="shared" si="5"/>
        <v>3494808</v>
      </c>
      <c r="I38" s="61">
        <f t="shared" si="5"/>
        <v>31494</v>
      </c>
      <c r="J38" s="114">
        <f>+ROUND($B38*F38/1000,1)</f>
        <v>9243.1</v>
      </c>
      <c r="K38" s="115"/>
      <c r="L38" s="13"/>
    </row>
    <row r="39" spans="1:12" s="12" customFormat="1" ht="25.5">
      <c r="A39" s="111" t="s">
        <v>75</v>
      </c>
      <c r="B39" s="116">
        <v>31003</v>
      </c>
      <c r="C39" s="61">
        <v>57718</v>
      </c>
      <c r="D39" s="61">
        <v>57210</v>
      </c>
      <c r="E39" s="61">
        <v>508</v>
      </c>
      <c r="F39" s="113">
        <v>145.5547</v>
      </c>
      <c r="G39" s="61">
        <f>+H39+I39</f>
        <v>1789432</v>
      </c>
      <c r="H39" s="61">
        <f t="shared" si="5"/>
        <v>1773682</v>
      </c>
      <c r="I39" s="61">
        <f t="shared" si="5"/>
        <v>15750</v>
      </c>
      <c r="J39" s="114">
        <f>+ROUND($B39*F39/1000,1)</f>
        <v>4512.6</v>
      </c>
      <c r="K39" s="115"/>
      <c r="L39" s="13"/>
    </row>
    <row r="40" spans="1:12" s="12" customFormat="1" ht="25.5">
      <c r="A40" s="111" t="s">
        <v>76</v>
      </c>
      <c r="B40" s="116">
        <v>1364</v>
      </c>
      <c r="C40" s="61">
        <v>49245</v>
      </c>
      <c r="D40" s="61">
        <v>48911</v>
      </c>
      <c r="E40" s="61">
        <v>334</v>
      </c>
      <c r="F40" s="113">
        <v>128.60655</v>
      </c>
      <c r="G40" s="61">
        <f>+H40+I40</f>
        <v>67171</v>
      </c>
      <c r="H40" s="61">
        <f t="shared" si="5"/>
        <v>66715</v>
      </c>
      <c r="I40" s="61">
        <f t="shared" si="5"/>
        <v>456</v>
      </c>
      <c r="J40" s="114">
        <f>+ROUND($B40*F40/1000,1)</f>
        <v>175.4</v>
      </c>
      <c r="K40" s="115"/>
      <c r="L40" s="13"/>
    </row>
    <row r="41" spans="1:12" s="12" customFormat="1" ht="26.25" thickBot="1">
      <c r="A41" s="62" t="s">
        <v>77</v>
      </c>
      <c r="B41" s="117">
        <v>782</v>
      </c>
      <c r="C41" s="61">
        <v>236720</v>
      </c>
      <c r="D41" s="61">
        <v>235570</v>
      </c>
      <c r="E41" s="61">
        <v>1150</v>
      </c>
      <c r="F41" s="113">
        <v>698.86195</v>
      </c>
      <c r="G41" s="61">
        <f>+H41+I41</f>
        <v>185115</v>
      </c>
      <c r="H41" s="61">
        <f t="shared" si="5"/>
        <v>184216</v>
      </c>
      <c r="I41" s="61">
        <f t="shared" si="5"/>
        <v>899</v>
      </c>
      <c r="J41" s="114">
        <f>+ROUND($B41*F41/1000,1)</f>
        <v>546.5</v>
      </c>
      <c r="K41" s="115"/>
      <c r="L41" s="13"/>
    </row>
    <row r="42" spans="1:12" s="125" customFormat="1" ht="28.5" thickBot="1">
      <c r="A42" s="120" t="s">
        <v>83</v>
      </c>
      <c r="B42" s="121">
        <v>128885.25</v>
      </c>
      <c r="C42" s="65"/>
      <c r="D42" s="65"/>
      <c r="E42" s="65"/>
      <c r="F42" s="122"/>
      <c r="G42" s="65">
        <f>ROUND(SUM(G37:G41),0)</f>
        <v>6537389</v>
      </c>
      <c r="H42" s="65">
        <f>ROUND(SUM(H37:H41),0)</f>
        <v>6483598</v>
      </c>
      <c r="I42" s="65">
        <f>ROUND(SUM(I37:I41),0)</f>
        <v>53791</v>
      </c>
      <c r="J42" s="123">
        <f>ROUND(SUM(J37:J41),1)</f>
        <v>17687.9</v>
      </c>
      <c r="K42" s="124"/>
      <c r="L42" s="13"/>
    </row>
    <row r="43" spans="1:12" s="12" customFormat="1" ht="25.5">
      <c r="A43" s="111" t="s">
        <v>73</v>
      </c>
      <c r="B43" s="127">
        <v>14805.5</v>
      </c>
      <c r="C43" s="61">
        <v>38833</v>
      </c>
      <c r="D43" s="61">
        <v>38625</v>
      </c>
      <c r="E43" s="61">
        <v>208</v>
      </c>
      <c r="F43" s="113">
        <v>128.60655</v>
      </c>
      <c r="G43" s="61">
        <f>+H43+I43</f>
        <v>574942</v>
      </c>
      <c r="H43" s="61">
        <f aca="true" t="shared" si="6" ref="H43:I47">+ROUND($B43*D43/1000,0)</f>
        <v>571862</v>
      </c>
      <c r="I43" s="61">
        <f t="shared" si="6"/>
        <v>3080</v>
      </c>
      <c r="J43" s="114">
        <f>+ROUND($B43*F43/1000,1)</f>
        <v>1904.1</v>
      </c>
      <c r="K43" s="115"/>
      <c r="L43" s="13"/>
    </row>
    <row r="44" spans="1:12" s="12" customFormat="1" ht="25.5">
      <c r="A44" s="111" t="s">
        <v>74</v>
      </c>
      <c r="B44" s="116">
        <v>36224.75</v>
      </c>
      <c r="C44" s="61">
        <v>49825</v>
      </c>
      <c r="D44" s="61">
        <v>49380</v>
      </c>
      <c r="E44" s="61">
        <v>445</v>
      </c>
      <c r="F44" s="113">
        <v>130.60045</v>
      </c>
      <c r="G44" s="61">
        <f>+H44+I44</f>
        <v>1804898</v>
      </c>
      <c r="H44" s="61">
        <f t="shared" si="6"/>
        <v>1788778</v>
      </c>
      <c r="I44" s="61">
        <f t="shared" si="6"/>
        <v>16120</v>
      </c>
      <c r="J44" s="114">
        <f>+ROUND($B44*F44/1000,1)</f>
        <v>4731</v>
      </c>
      <c r="K44" s="115"/>
      <c r="L44" s="13"/>
    </row>
    <row r="45" spans="1:12" s="12" customFormat="1" ht="25.5">
      <c r="A45" s="111" t="s">
        <v>75</v>
      </c>
      <c r="B45" s="116">
        <v>14971</v>
      </c>
      <c r="C45" s="61">
        <v>57718</v>
      </c>
      <c r="D45" s="61">
        <v>57210</v>
      </c>
      <c r="E45" s="61">
        <v>508</v>
      </c>
      <c r="F45" s="113">
        <v>145.5547</v>
      </c>
      <c r="G45" s="61">
        <f>+H45+I45</f>
        <v>864096</v>
      </c>
      <c r="H45" s="61">
        <f t="shared" si="6"/>
        <v>856491</v>
      </c>
      <c r="I45" s="61">
        <f t="shared" si="6"/>
        <v>7605</v>
      </c>
      <c r="J45" s="114">
        <f>+ROUND($B45*F45/1000,1)</f>
        <v>2179.1</v>
      </c>
      <c r="K45" s="115"/>
      <c r="L45" s="13"/>
    </row>
    <row r="46" spans="1:12" s="12" customFormat="1" ht="25.5">
      <c r="A46" s="111" t="s">
        <v>76</v>
      </c>
      <c r="B46" s="116">
        <v>492</v>
      </c>
      <c r="C46" s="61">
        <v>49245</v>
      </c>
      <c r="D46" s="61">
        <v>48911</v>
      </c>
      <c r="E46" s="61">
        <v>334</v>
      </c>
      <c r="F46" s="113">
        <v>128.60655</v>
      </c>
      <c r="G46" s="61">
        <f>+H46+I46</f>
        <v>24228</v>
      </c>
      <c r="H46" s="61">
        <f t="shared" si="6"/>
        <v>24064</v>
      </c>
      <c r="I46" s="61">
        <f t="shared" si="6"/>
        <v>164</v>
      </c>
      <c r="J46" s="114">
        <f>+ROUND($B46*F46/1000,1)</f>
        <v>63.3</v>
      </c>
      <c r="K46" s="115"/>
      <c r="L46" s="13"/>
    </row>
    <row r="47" spans="1:12" s="12" customFormat="1" ht="26.25" thickBot="1">
      <c r="A47" s="62" t="s">
        <v>77</v>
      </c>
      <c r="B47" s="117">
        <v>240</v>
      </c>
      <c r="C47" s="61">
        <v>236720</v>
      </c>
      <c r="D47" s="61">
        <v>235570</v>
      </c>
      <c r="E47" s="61">
        <v>1150</v>
      </c>
      <c r="F47" s="113">
        <v>698.86195</v>
      </c>
      <c r="G47" s="61">
        <f>+H47+I47</f>
        <v>56813</v>
      </c>
      <c r="H47" s="61">
        <f t="shared" si="6"/>
        <v>56537</v>
      </c>
      <c r="I47" s="61">
        <f t="shared" si="6"/>
        <v>276</v>
      </c>
      <c r="J47" s="114">
        <f>+ROUND($B47*F47/1000,1)</f>
        <v>167.7</v>
      </c>
      <c r="K47" s="115"/>
      <c r="L47" s="13"/>
    </row>
    <row r="48" spans="1:12" s="125" customFormat="1" ht="28.5" thickBot="1">
      <c r="A48" s="120" t="s">
        <v>84</v>
      </c>
      <c r="B48" s="121">
        <v>66733.25</v>
      </c>
      <c r="C48" s="65"/>
      <c r="D48" s="65"/>
      <c r="E48" s="65"/>
      <c r="F48" s="122"/>
      <c r="G48" s="65">
        <f>ROUND(SUM(G43:G47),0)</f>
        <v>3324977</v>
      </c>
      <c r="H48" s="65">
        <f>ROUND(SUM(H43:H47),0)</f>
        <v>3297732</v>
      </c>
      <c r="I48" s="65">
        <f>ROUND(SUM(I43:I47),0)</f>
        <v>27245</v>
      </c>
      <c r="J48" s="123">
        <f>ROUND(SUM(J43:J47),1)</f>
        <v>9045.2</v>
      </c>
      <c r="K48" s="124"/>
      <c r="L48" s="13"/>
    </row>
    <row r="49" spans="1:12" s="12" customFormat="1" ht="25.5">
      <c r="A49" s="111" t="s">
        <v>73</v>
      </c>
      <c r="B49" s="127">
        <v>18982.5</v>
      </c>
      <c r="C49" s="61">
        <v>38833</v>
      </c>
      <c r="D49" s="61">
        <v>38625</v>
      </c>
      <c r="E49" s="61">
        <v>208</v>
      </c>
      <c r="F49" s="113">
        <v>128.60655</v>
      </c>
      <c r="G49" s="61">
        <f>+H49+I49</f>
        <v>737147</v>
      </c>
      <c r="H49" s="61">
        <f aca="true" t="shared" si="7" ref="H49:I53">+ROUND($B49*D49/1000,0)</f>
        <v>733199</v>
      </c>
      <c r="I49" s="61">
        <f t="shared" si="7"/>
        <v>3948</v>
      </c>
      <c r="J49" s="114">
        <f>+ROUND($B49*F49/1000,1)</f>
        <v>2441.3</v>
      </c>
      <c r="K49" s="115"/>
      <c r="L49" s="13"/>
    </row>
    <row r="50" spans="1:12" s="12" customFormat="1" ht="25.5">
      <c r="A50" s="111" t="s">
        <v>74</v>
      </c>
      <c r="B50" s="116">
        <v>44656.75</v>
      </c>
      <c r="C50" s="61">
        <v>49825</v>
      </c>
      <c r="D50" s="61">
        <v>49380</v>
      </c>
      <c r="E50" s="61">
        <v>445</v>
      </c>
      <c r="F50" s="113">
        <v>130.60045</v>
      </c>
      <c r="G50" s="61">
        <f>+H50+I50</f>
        <v>2225022</v>
      </c>
      <c r="H50" s="61">
        <f t="shared" si="7"/>
        <v>2205150</v>
      </c>
      <c r="I50" s="61">
        <f t="shared" si="7"/>
        <v>19872</v>
      </c>
      <c r="J50" s="114">
        <f>+ROUND($B50*F50/1000,1)</f>
        <v>5832.2</v>
      </c>
      <c r="K50" s="115"/>
      <c r="L50" s="13"/>
    </row>
    <row r="51" spans="1:12" s="12" customFormat="1" ht="25.5">
      <c r="A51" s="111" t="s">
        <v>75</v>
      </c>
      <c r="B51" s="116">
        <v>21851</v>
      </c>
      <c r="C51" s="61">
        <v>57718</v>
      </c>
      <c r="D51" s="61">
        <v>57210</v>
      </c>
      <c r="E51" s="61">
        <v>508</v>
      </c>
      <c r="F51" s="113">
        <v>145.5547</v>
      </c>
      <c r="G51" s="61">
        <f>+H51+I51</f>
        <v>1261196</v>
      </c>
      <c r="H51" s="61">
        <f t="shared" si="7"/>
        <v>1250096</v>
      </c>
      <c r="I51" s="61">
        <f t="shared" si="7"/>
        <v>11100</v>
      </c>
      <c r="J51" s="114">
        <f>+ROUND($B51*F51/1000,1)</f>
        <v>3180.5</v>
      </c>
      <c r="K51" s="115"/>
      <c r="L51" s="13"/>
    </row>
    <row r="52" spans="1:12" s="12" customFormat="1" ht="25.5">
      <c r="A52" s="111" t="s">
        <v>76</v>
      </c>
      <c r="B52" s="116">
        <v>779</v>
      </c>
      <c r="C52" s="61">
        <v>49245</v>
      </c>
      <c r="D52" s="61">
        <v>48911</v>
      </c>
      <c r="E52" s="61">
        <v>334</v>
      </c>
      <c r="F52" s="113">
        <v>128.60655</v>
      </c>
      <c r="G52" s="61">
        <f>+H52+I52</f>
        <v>38362</v>
      </c>
      <c r="H52" s="61">
        <f t="shared" si="7"/>
        <v>38102</v>
      </c>
      <c r="I52" s="61">
        <f t="shared" si="7"/>
        <v>260</v>
      </c>
      <c r="J52" s="114">
        <f>+ROUND($B52*F52/1000,1)</f>
        <v>100.2</v>
      </c>
      <c r="K52" s="115"/>
      <c r="L52" s="13"/>
    </row>
    <row r="53" spans="1:12" s="12" customFormat="1" ht="26.25" thickBot="1">
      <c r="A53" s="62" t="s">
        <v>77</v>
      </c>
      <c r="B53" s="117">
        <v>302</v>
      </c>
      <c r="C53" s="61">
        <v>236720</v>
      </c>
      <c r="D53" s="61">
        <v>235570</v>
      </c>
      <c r="E53" s="61">
        <v>1150</v>
      </c>
      <c r="F53" s="113">
        <v>698.86195</v>
      </c>
      <c r="G53" s="61">
        <f>+H53+I53</f>
        <v>71489</v>
      </c>
      <c r="H53" s="61">
        <f t="shared" si="7"/>
        <v>71142</v>
      </c>
      <c r="I53" s="61">
        <f t="shared" si="7"/>
        <v>347</v>
      </c>
      <c r="J53" s="114">
        <f>+ROUND($B53*F53/1000,1)</f>
        <v>211.1</v>
      </c>
      <c r="K53" s="115"/>
      <c r="L53" s="13"/>
    </row>
    <row r="54" spans="1:12" s="125" customFormat="1" ht="28.5" thickBot="1">
      <c r="A54" s="120" t="s">
        <v>85</v>
      </c>
      <c r="B54" s="121">
        <v>86571.25</v>
      </c>
      <c r="C54" s="65"/>
      <c r="D54" s="65"/>
      <c r="E54" s="65"/>
      <c r="F54" s="122"/>
      <c r="G54" s="65">
        <f>ROUND(SUM(G49:G53),0)</f>
        <v>4333216</v>
      </c>
      <c r="H54" s="65">
        <f>ROUND(SUM(H49:H53),0)</f>
        <v>4297689</v>
      </c>
      <c r="I54" s="65">
        <f>ROUND(SUM(I49:I53),0)</f>
        <v>35527</v>
      </c>
      <c r="J54" s="123">
        <f>ROUND(SUM(J49:J53),1)</f>
        <v>11765.3</v>
      </c>
      <c r="K54" s="124"/>
      <c r="L54" s="13"/>
    </row>
    <row r="55" spans="1:12" s="12" customFormat="1" ht="25.5">
      <c r="A55" s="111" t="s">
        <v>73</v>
      </c>
      <c r="B55" s="127">
        <v>17854</v>
      </c>
      <c r="C55" s="61">
        <v>38833</v>
      </c>
      <c r="D55" s="61">
        <v>38625</v>
      </c>
      <c r="E55" s="61">
        <v>208</v>
      </c>
      <c r="F55" s="113">
        <v>128.60655</v>
      </c>
      <c r="G55" s="61">
        <f>+H55+I55</f>
        <v>693325</v>
      </c>
      <c r="H55" s="61">
        <f aca="true" t="shared" si="8" ref="H55:I59">+ROUND($B55*D55/1000,0)</f>
        <v>689611</v>
      </c>
      <c r="I55" s="61">
        <f t="shared" si="8"/>
        <v>3714</v>
      </c>
      <c r="J55" s="114">
        <f>+ROUND($B55*F55/1000,1)</f>
        <v>2296.1</v>
      </c>
      <c r="K55" s="115"/>
      <c r="L55" s="13"/>
    </row>
    <row r="56" spans="1:12" s="12" customFormat="1" ht="25.5">
      <c r="A56" s="111" t="s">
        <v>74</v>
      </c>
      <c r="B56" s="116">
        <v>42930.25</v>
      </c>
      <c r="C56" s="61">
        <v>49825</v>
      </c>
      <c r="D56" s="61">
        <v>49380</v>
      </c>
      <c r="E56" s="61">
        <v>445</v>
      </c>
      <c r="F56" s="113">
        <v>130.60045</v>
      </c>
      <c r="G56" s="61">
        <f>+H56+I56</f>
        <v>2139000</v>
      </c>
      <c r="H56" s="61">
        <f t="shared" si="8"/>
        <v>2119896</v>
      </c>
      <c r="I56" s="61">
        <f t="shared" si="8"/>
        <v>19104</v>
      </c>
      <c r="J56" s="114">
        <f>+ROUND($B56*F56/1000,1)</f>
        <v>5606.7</v>
      </c>
      <c r="K56" s="115"/>
      <c r="L56" s="13"/>
    </row>
    <row r="57" spans="1:12" s="12" customFormat="1" ht="25.5">
      <c r="A57" s="111" t="s">
        <v>75</v>
      </c>
      <c r="B57" s="116">
        <v>19240</v>
      </c>
      <c r="C57" s="61">
        <v>57718</v>
      </c>
      <c r="D57" s="61">
        <v>57210</v>
      </c>
      <c r="E57" s="61">
        <v>508</v>
      </c>
      <c r="F57" s="113">
        <v>145.5547</v>
      </c>
      <c r="G57" s="61">
        <f>+H57+I57</f>
        <v>1110494</v>
      </c>
      <c r="H57" s="61">
        <f t="shared" si="8"/>
        <v>1100720</v>
      </c>
      <c r="I57" s="61">
        <f t="shared" si="8"/>
        <v>9774</v>
      </c>
      <c r="J57" s="114">
        <f>+ROUND($B57*F57/1000,1)</f>
        <v>2800.5</v>
      </c>
      <c r="K57" s="115"/>
      <c r="L57" s="13"/>
    </row>
    <row r="58" spans="1:12" s="12" customFormat="1" ht="25.5">
      <c r="A58" s="111" t="s">
        <v>76</v>
      </c>
      <c r="B58" s="116">
        <v>1084</v>
      </c>
      <c r="C58" s="61">
        <v>49245</v>
      </c>
      <c r="D58" s="61">
        <v>48911</v>
      </c>
      <c r="E58" s="61">
        <v>334</v>
      </c>
      <c r="F58" s="113">
        <v>128.60655</v>
      </c>
      <c r="G58" s="61">
        <f>+H58+I58</f>
        <v>53382</v>
      </c>
      <c r="H58" s="61">
        <f t="shared" si="8"/>
        <v>53020</v>
      </c>
      <c r="I58" s="61">
        <f t="shared" si="8"/>
        <v>362</v>
      </c>
      <c r="J58" s="114">
        <f>+ROUND($B58*F58/1000,1)</f>
        <v>139.4</v>
      </c>
      <c r="K58" s="115"/>
      <c r="L58" s="13"/>
    </row>
    <row r="59" spans="1:12" s="12" customFormat="1" ht="26.25" thickBot="1">
      <c r="A59" s="62" t="s">
        <v>77</v>
      </c>
      <c r="B59" s="117">
        <v>179</v>
      </c>
      <c r="C59" s="61">
        <v>236720</v>
      </c>
      <c r="D59" s="61">
        <v>235570</v>
      </c>
      <c r="E59" s="61">
        <v>1150</v>
      </c>
      <c r="F59" s="113">
        <v>698.86195</v>
      </c>
      <c r="G59" s="61">
        <f>+H59+I59</f>
        <v>42373</v>
      </c>
      <c r="H59" s="61">
        <f t="shared" si="8"/>
        <v>42167</v>
      </c>
      <c r="I59" s="61">
        <f t="shared" si="8"/>
        <v>206</v>
      </c>
      <c r="J59" s="114">
        <f>+ROUND($B59*F59/1000,1)</f>
        <v>125.1</v>
      </c>
      <c r="K59" s="115"/>
      <c r="L59" s="13"/>
    </row>
    <row r="60" spans="1:12" s="125" customFormat="1" ht="28.5" thickBot="1">
      <c r="A60" s="120" t="s">
        <v>86</v>
      </c>
      <c r="B60" s="121">
        <v>81287.25</v>
      </c>
      <c r="C60" s="65"/>
      <c r="D60" s="65"/>
      <c r="E60" s="65"/>
      <c r="F60" s="122"/>
      <c r="G60" s="65">
        <f>ROUND(SUM(G55:G59),0)</f>
        <v>4038574</v>
      </c>
      <c r="H60" s="65">
        <f>ROUND(SUM(H55:H59),0)</f>
        <v>4005414</v>
      </c>
      <c r="I60" s="65">
        <f>ROUND(SUM(I55:I59),0)</f>
        <v>33160</v>
      </c>
      <c r="J60" s="123">
        <f>ROUND(SUM(J55:J59),1)</f>
        <v>10967.8</v>
      </c>
      <c r="K60" s="124"/>
      <c r="L60" s="13"/>
    </row>
    <row r="61" spans="1:12" s="12" customFormat="1" ht="25.5">
      <c r="A61" s="111" t="s">
        <v>73</v>
      </c>
      <c r="B61" s="127">
        <v>16899</v>
      </c>
      <c r="C61" s="61">
        <v>38833</v>
      </c>
      <c r="D61" s="61">
        <v>38625</v>
      </c>
      <c r="E61" s="61">
        <v>208</v>
      </c>
      <c r="F61" s="113">
        <v>128.60655</v>
      </c>
      <c r="G61" s="61">
        <f>+H61+I61</f>
        <v>656239</v>
      </c>
      <c r="H61" s="61">
        <f aca="true" t="shared" si="9" ref="H61:I65">+ROUND($B61*D61/1000,0)</f>
        <v>652724</v>
      </c>
      <c r="I61" s="61">
        <f t="shared" si="9"/>
        <v>3515</v>
      </c>
      <c r="J61" s="114">
        <f>+ROUND($B61*F61/1000,1)</f>
        <v>2173.3</v>
      </c>
      <c r="K61" s="115"/>
      <c r="L61" s="13"/>
    </row>
    <row r="62" spans="1:12" s="12" customFormat="1" ht="25.5">
      <c r="A62" s="111" t="s">
        <v>74</v>
      </c>
      <c r="B62" s="116">
        <v>42504.75</v>
      </c>
      <c r="C62" s="61">
        <v>49825</v>
      </c>
      <c r="D62" s="61">
        <v>49380</v>
      </c>
      <c r="E62" s="61">
        <v>445</v>
      </c>
      <c r="F62" s="113">
        <v>130.60045</v>
      </c>
      <c r="G62" s="61">
        <f>+H62+I62</f>
        <v>2117800</v>
      </c>
      <c r="H62" s="61">
        <f t="shared" si="9"/>
        <v>2098885</v>
      </c>
      <c r="I62" s="61">
        <f t="shared" si="9"/>
        <v>18915</v>
      </c>
      <c r="J62" s="114">
        <f>+ROUND($B62*F62/1000,1)</f>
        <v>5551.1</v>
      </c>
      <c r="K62" s="115"/>
      <c r="L62" s="13"/>
    </row>
    <row r="63" spans="1:12" s="12" customFormat="1" ht="25.5">
      <c r="A63" s="111" t="s">
        <v>75</v>
      </c>
      <c r="B63" s="116">
        <v>19177</v>
      </c>
      <c r="C63" s="61">
        <v>57718</v>
      </c>
      <c r="D63" s="61">
        <v>57210</v>
      </c>
      <c r="E63" s="61">
        <v>508</v>
      </c>
      <c r="F63" s="113">
        <v>145.5547</v>
      </c>
      <c r="G63" s="61">
        <f>+H63+I63</f>
        <v>1106858</v>
      </c>
      <c r="H63" s="61">
        <f t="shared" si="9"/>
        <v>1097116</v>
      </c>
      <c r="I63" s="61">
        <f t="shared" si="9"/>
        <v>9742</v>
      </c>
      <c r="J63" s="114">
        <f>+ROUND($B63*F63/1000,1)</f>
        <v>2791.3</v>
      </c>
      <c r="K63" s="115"/>
      <c r="L63" s="13"/>
    </row>
    <row r="64" spans="1:12" s="12" customFormat="1" ht="25.5">
      <c r="A64" s="111" t="s">
        <v>76</v>
      </c>
      <c r="B64" s="116">
        <v>674</v>
      </c>
      <c r="C64" s="61">
        <v>49245</v>
      </c>
      <c r="D64" s="61">
        <v>48911</v>
      </c>
      <c r="E64" s="61">
        <v>334</v>
      </c>
      <c r="F64" s="113">
        <v>128.60655</v>
      </c>
      <c r="G64" s="61">
        <f>+H64+I64</f>
        <v>33191</v>
      </c>
      <c r="H64" s="61">
        <f t="shared" si="9"/>
        <v>32966</v>
      </c>
      <c r="I64" s="61">
        <f t="shared" si="9"/>
        <v>225</v>
      </c>
      <c r="J64" s="114">
        <f>+ROUND($B64*F64/1000,1)</f>
        <v>86.7</v>
      </c>
      <c r="K64" s="115"/>
      <c r="L64" s="13"/>
    </row>
    <row r="65" spans="1:12" s="12" customFormat="1" ht="26.25" thickBot="1">
      <c r="A65" s="62" t="s">
        <v>77</v>
      </c>
      <c r="B65" s="117">
        <v>239</v>
      </c>
      <c r="C65" s="61">
        <v>236720</v>
      </c>
      <c r="D65" s="61">
        <v>235570</v>
      </c>
      <c r="E65" s="61">
        <v>1150</v>
      </c>
      <c r="F65" s="113">
        <v>698.86195</v>
      </c>
      <c r="G65" s="61">
        <f>+H65+I65</f>
        <v>56576</v>
      </c>
      <c r="H65" s="61">
        <f t="shared" si="9"/>
        <v>56301</v>
      </c>
      <c r="I65" s="61">
        <f t="shared" si="9"/>
        <v>275</v>
      </c>
      <c r="J65" s="114">
        <f>+ROUND($B65*F65/1000,1)</f>
        <v>167</v>
      </c>
      <c r="K65" s="115"/>
      <c r="L65" s="13"/>
    </row>
    <row r="66" spans="1:12" s="125" customFormat="1" ht="28.5" thickBot="1">
      <c r="A66" s="120" t="s">
        <v>87</v>
      </c>
      <c r="B66" s="121">
        <v>79493.75</v>
      </c>
      <c r="C66" s="65"/>
      <c r="D66" s="65"/>
      <c r="E66" s="65"/>
      <c r="F66" s="122"/>
      <c r="G66" s="65">
        <f>ROUND(SUM(G61:G65),0)</f>
        <v>3970664</v>
      </c>
      <c r="H66" s="65">
        <f>ROUND(SUM(H61:H65),0)</f>
        <v>3937992</v>
      </c>
      <c r="I66" s="65">
        <f>ROUND(SUM(I61:I65),0)</f>
        <v>32672</v>
      </c>
      <c r="J66" s="123">
        <f>ROUND(SUM(J61:J65),1)</f>
        <v>10769.4</v>
      </c>
      <c r="K66" s="124"/>
      <c r="L66" s="13"/>
    </row>
    <row r="67" spans="1:12" s="12" customFormat="1" ht="25.5">
      <c r="A67" s="111" t="s">
        <v>73</v>
      </c>
      <c r="B67" s="127">
        <v>37302.5</v>
      </c>
      <c r="C67" s="61">
        <v>38833</v>
      </c>
      <c r="D67" s="61">
        <v>38625</v>
      </c>
      <c r="E67" s="61">
        <v>208</v>
      </c>
      <c r="F67" s="113">
        <v>128.60655</v>
      </c>
      <c r="G67" s="61">
        <f>+H67+I67</f>
        <v>1448568</v>
      </c>
      <c r="H67" s="61">
        <f aca="true" t="shared" si="10" ref="H67:I71">+ROUND($B67*D67/1000,0)</f>
        <v>1440809</v>
      </c>
      <c r="I67" s="61">
        <f t="shared" si="10"/>
        <v>7759</v>
      </c>
      <c r="J67" s="114">
        <f>+ROUND($B67*F67/1000,1)</f>
        <v>4797.3</v>
      </c>
      <c r="K67" s="115"/>
      <c r="L67" s="13"/>
    </row>
    <row r="68" spans="1:12" s="12" customFormat="1" ht="25.5">
      <c r="A68" s="111" t="s">
        <v>74</v>
      </c>
      <c r="B68" s="116">
        <v>88867</v>
      </c>
      <c r="C68" s="61">
        <v>49825</v>
      </c>
      <c r="D68" s="61">
        <v>49380</v>
      </c>
      <c r="E68" s="61">
        <v>445</v>
      </c>
      <c r="F68" s="113">
        <v>130.60045</v>
      </c>
      <c r="G68" s="61">
        <f>+H68+I68</f>
        <v>4427798</v>
      </c>
      <c r="H68" s="61">
        <f t="shared" si="10"/>
        <v>4388252</v>
      </c>
      <c r="I68" s="61">
        <f t="shared" si="10"/>
        <v>39546</v>
      </c>
      <c r="J68" s="114">
        <f>+ROUND($B68*F68/1000,1)</f>
        <v>11606.1</v>
      </c>
      <c r="K68" s="115"/>
      <c r="L68" s="13"/>
    </row>
    <row r="69" spans="1:12" s="12" customFormat="1" ht="25.5">
      <c r="A69" s="111" t="s">
        <v>75</v>
      </c>
      <c r="B69" s="116">
        <v>42354</v>
      </c>
      <c r="C69" s="61">
        <v>57718</v>
      </c>
      <c r="D69" s="61">
        <v>57210</v>
      </c>
      <c r="E69" s="61">
        <v>508</v>
      </c>
      <c r="F69" s="113">
        <v>145.5547</v>
      </c>
      <c r="G69" s="61">
        <f>+H69+I69</f>
        <v>2444588</v>
      </c>
      <c r="H69" s="61">
        <f t="shared" si="10"/>
        <v>2423072</v>
      </c>
      <c r="I69" s="61">
        <f t="shared" si="10"/>
        <v>21516</v>
      </c>
      <c r="J69" s="114">
        <f>+ROUND($B69*F69/1000,1)</f>
        <v>6164.8</v>
      </c>
      <c r="K69" s="115"/>
      <c r="L69" s="13"/>
    </row>
    <row r="70" spans="1:12" s="12" customFormat="1" ht="25.5">
      <c r="A70" s="111" t="s">
        <v>76</v>
      </c>
      <c r="B70" s="116">
        <v>2056</v>
      </c>
      <c r="C70" s="61">
        <v>49245</v>
      </c>
      <c r="D70" s="61">
        <v>48911</v>
      </c>
      <c r="E70" s="61">
        <v>334</v>
      </c>
      <c r="F70" s="113">
        <v>128.60655</v>
      </c>
      <c r="G70" s="61">
        <f>+H70+I70</f>
        <v>101248</v>
      </c>
      <c r="H70" s="61">
        <f t="shared" si="10"/>
        <v>100561</v>
      </c>
      <c r="I70" s="61">
        <f t="shared" si="10"/>
        <v>687</v>
      </c>
      <c r="J70" s="114">
        <f>+ROUND($B70*F70/1000,1)</f>
        <v>264.4</v>
      </c>
      <c r="K70" s="115"/>
      <c r="L70" s="13"/>
    </row>
    <row r="71" spans="1:12" s="12" customFormat="1" ht="26.25" thickBot="1">
      <c r="A71" s="62" t="s">
        <v>77</v>
      </c>
      <c r="B71" s="117">
        <v>389</v>
      </c>
      <c r="C71" s="61">
        <v>236720</v>
      </c>
      <c r="D71" s="61">
        <v>235570</v>
      </c>
      <c r="E71" s="61">
        <v>1150</v>
      </c>
      <c r="F71" s="113">
        <v>698.86195</v>
      </c>
      <c r="G71" s="61">
        <f>+H71+I71</f>
        <v>92084</v>
      </c>
      <c r="H71" s="61">
        <f t="shared" si="10"/>
        <v>91637</v>
      </c>
      <c r="I71" s="61">
        <f t="shared" si="10"/>
        <v>447</v>
      </c>
      <c r="J71" s="114">
        <f>+ROUND($B71*F71/1000,1)</f>
        <v>271.9</v>
      </c>
      <c r="K71" s="115"/>
      <c r="L71" s="13"/>
    </row>
    <row r="72" spans="1:12" s="125" customFormat="1" ht="28.5" thickBot="1">
      <c r="A72" s="120" t="s">
        <v>88</v>
      </c>
      <c r="B72" s="121">
        <v>170968.5</v>
      </c>
      <c r="C72" s="65"/>
      <c r="D72" s="65"/>
      <c r="E72" s="65"/>
      <c r="F72" s="122"/>
      <c r="G72" s="65">
        <f>ROUND(SUM(G67:G71),0)</f>
        <v>8514286</v>
      </c>
      <c r="H72" s="65">
        <f>ROUND(SUM(H67:H71),0)</f>
        <v>8444331</v>
      </c>
      <c r="I72" s="65">
        <f>ROUND(SUM(I67:I71),0)</f>
        <v>69955</v>
      </c>
      <c r="J72" s="123">
        <f>ROUND(SUM(J67:J71),1)</f>
        <v>23104.5</v>
      </c>
      <c r="K72" s="124"/>
      <c r="L72" s="13"/>
    </row>
    <row r="73" spans="1:12" s="12" customFormat="1" ht="25.5">
      <c r="A73" s="111" t="s">
        <v>73</v>
      </c>
      <c r="B73" s="127">
        <v>21396</v>
      </c>
      <c r="C73" s="61">
        <v>38833</v>
      </c>
      <c r="D73" s="61">
        <v>38625</v>
      </c>
      <c r="E73" s="61">
        <v>208</v>
      </c>
      <c r="F73" s="113">
        <v>128.60655</v>
      </c>
      <c r="G73" s="61">
        <f>+H73+I73</f>
        <v>830871</v>
      </c>
      <c r="H73" s="61">
        <f>+ROUND($B73*D73/1000,0)</f>
        <v>826421</v>
      </c>
      <c r="I73" s="61">
        <f>+ROUND($B73*E73/1000,0)</f>
        <v>4450</v>
      </c>
      <c r="J73" s="114">
        <f>+ROUND($B73*F73/1000,1)</f>
        <v>2751.7</v>
      </c>
      <c r="K73" s="115"/>
      <c r="L73" s="13"/>
    </row>
    <row r="74" spans="1:12" s="12" customFormat="1" ht="25.5">
      <c r="A74" s="111" t="s">
        <v>74</v>
      </c>
      <c r="B74" s="116">
        <v>50880</v>
      </c>
      <c r="C74" s="61">
        <v>49825</v>
      </c>
      <c r="D74" s="61">
        <v>49380</v>
      </c>
      <c r="E74" s="61">
        <v>445</v>
      </c>
      <c r="F74" s="113">
        <v>130.60045</v>
      </c>
      <c r="G74" s="61">
        <f>+H74+I74</f>
        <v>2535096</v>
      </c>
      <c r="H74" s="61">
        <f aca="true" t="shared" si="11" ref="H74:I77">+ROUND($B74*D74/1000,0)</f>
        <v>2512454</v>
      </c>
      <c r="I74" s="61">
        <f t="shared" si="11"/>
        <v>22642</v>
      </c>
      <c r="J74" s="114">
        <f>+ROUND($B74*F74/1000,1)</f>
        <v>6645</v>
      </c>
      <c r="K74" s="115"/>
      <c r="L74" s="13"/>
    </row>
    <row r="75" spans="1:12" s="12" customFormat="1" ht="25.5">
      <c r="A75" s="111" t="s">
        <v>75</v>
      </c>
      <c r="B75" s="116">
        <v>24744</v>
      </c>
      <c r="C75" s="61">
        <v>57718</v>
      </c>
      <c r="D75" s="61">
        <v>57210</v>
      </c>
      <c r="E75" s="61">
        <v>508</v>
      </c>
      <c r="F75" s="113">
        <v>145.5547</v>
      </c>
      <c r="G75" s="61">
        <f>+H75+I75</f>
        <v>1428174</v>
      </c>
      <c r="H75" s="61">
        <f t="shared" si="11"/>
        <v>1415604</v>
      </c>
      <c r="I75" s="61">
        <f t="shared" si="11"/>
        <v>12570</v>
      </c>
      <c r="J75" s="114">
        <f>+ROUND($B75*F75/1000,1)</f>
        <v>3601.6</v>
      </c>
      <c r="K75" s="115"/>
      <c r="L75" s="13"/>
    </row>
    <row r="76" spans="1:12" s="12" customFormat="1" ht="25.5">
      <c r="A76" s="111" t="s">
        <v>76</v>
      </c>
      <c r="B76" s="116">
        <v>625</v>
      </c>
      <c r="C76" s="61">
        <v>49245</v>
      </c>
      <c r="D76" s="61">
        <v>48911</v>
      </c>
      <c r="E76" s="61">
        <v>334</v>
      </c>
      <c r="F76" s="113">
        <v>128.60655</v>
      </c>
      <c r="G76" s="61">
        <f>+H76+I76</f>
        <v>30778</v>
      </c>
      <c r="H76" s="61">
        <f t="shared" si="11"/>
        <v>30569</v>
      </c>
      <c r="I76" s="61">
        <f t="shared" si="11"/>
        <v>209</v>
      </c>
      <c r="J76" s="114">
        <f>+ROUND($B76*F76/1000,1)</f>
        <v>80.4</v>
      </c>
      <c r="K76" s="115"/>
      <c r="L76" s="13"/>
    </row>
    <row r="77" spans="1:12" s="12" customFormat="1" ht="26.25" thickBot="1">
      <c r="A77" s="62" t="s">
        <v>77</v>
      </c>
      <c r="B77" s="117">
        <v>368</v>
      </c>
      <c r="C77" s="61">
        <v>236720</v>
      </c>
      <c r="D77" s="61">
        <v>235570</v>
      </c>
      <c r="E77" s="61">
        <v>1150</v>
      </c>
      <c r="F77" s="113">
        <v>698.86195</v>
      </c>
      <c r="G77" s="61">
        <f>+H77+I77</f>
        <v>87113</v>
      </c>
      <c r="H77" s="61">
        <f>+ROUND($B77*D77/1000,0)</f>
        <v>86690</v>
      </c>
      <c r="I77" s="61">
        <f t="shared" si="11"/>
        <v>423</v>
      </c>
      <c r="J77" s="114">
        <f>+ROUND($B77*F77/1000,1)</f>
        <v>257.2</v>
      </c>
      <c r="K77" s="115"/>
      <c r="L77" s="13"/>
    </row>
    <row r="78" spans="1:12" s="125" customFormat="1" ht="28.5" thickBot="1">
      <c r="A78" s="120" t="s">
        <v>89</v>
      </c>
      <c r="B78" s="121">
        <v>98013</v>
      </c>
      <c r="C78" s="65"/>
      <c r="D78" s="65"/>
      <c r="E78" s="65"/>
      <c r="F78" s="122"/>
      <c r="G78" s="65">
        <f>ROUND(SUM(G73:G77),0)</f>
        <v>4912032</v>
      </c>
      <c r="H78" s="65">
        <f>ROUND(SUM(H73:H77),0)</f>
        <v>4871738</v>
      </c>
      <c r="I78" s="65">
        <f>ROUND(SUM(I73:I77),0)</f>
        <v>40294</v>
      </c>
      <c r="J78" s="123">
        <f>ROUND(SUM(J73:J77),1)</f>
        <v>13335.9</v>
      </c>
      <c r="K78" s="124"/>
      <c r="L78" s="13"/>
    </row>
    <row r="79" spans="1:12" s="12" customFormat="1" ht="25.5">
      <c r="A79" s="111" t="s">
        <v>73</v>
      </c>
      <c r="B79" s="127">
        <v>19337</v>
      </c>
      <c r="C79" s="61">
        <v>38833</v>
      </c>
      <c r="D79" s="61">
        <v>38625</v>
      </c>
      <c r="E79" s="61">
        <v>208</v>
      </c>
      <c r="F79" s="113">
        <v>128.60655</v>
      </c>
      <c r="G79" s="61">
        <f>+H79+I79</f>
        <v>750914</v>
      </c>
      <c r="H79" s="61">
        <f aca="true" t="shared" si="12" ref="H79:I83">+ROUND($B79*D79/1000,0)</f>
        <v>746892</v>
      </c>
      <c r="I79" s="61">
        <f t="shared" si="12"/>
        <v>4022</v>
      </c>
      <c r="J79" s="114">
        <f>+ROUND($B79*F79/1000,1)</f>
        <v>2486.9</v>
      </c>
      <c r="K79" s="115"/>
      <c r="L79" s="13"/>
    </row>
    <row r="80" spans="1:12" s="12" customFormat="1" ht="25.5">
      <c r="A80" s="111" t="s">
        <v>74</v>
      </c>
      <c r="B80" s="116">
        <v>46541</v>
      </c>
      <c r="C80" s="61">
        <v>49825</v>
      </c>
      <c r="D80" s="61">
        <v>49380</v>
      </c>
      <c r="E80" s="61">
        <v>445</v>
      </c>
      <c r="F80" s="113">
        <v>130.60045</v>
      </c>
      <c r="G80" s="61">
        <f>+H80+I80</f>
        <v>2318906</v>
      </c>
      <c r="H80" s="61">
        <f t="shared" si="12"/>
        <v>2298195</v>
      </c>
      <c r="I80" s="61">
        <f t="shared" si="12"/>
        <v>20711</v>
      </c>
      <c r="J80" s="114">
        <f>+ROUND($B80*F80/1000,1)</f>
        <v>6078.3</v>
      </c>
      <c r="K80" s="115"/>
      <c r="L80" s="13"/>
    </row>
    <row r="81" spans="1:12" s="12" customFormat="1" ht="25.5">
      <c r="A81" s="111" t="s">
        <v>75</v>
      </c>
      <c r="B81" s="116">
        <v>22959</v>
      </c>
      <c r="C81" s="61">
        <v>57718</v>
      </c>
      <c r="D81" s="61">
        <v>57210</v>
      </c>
      <c r="E81" s="61">
        <v>508</v>
      </c>
      <c r="F81" s="113">
        <v>145.5547</v>
      </c>
      <c r="G81" s="61">
        <f>+H81+I81</f>
        <v>1325147</v>
      </c>
      <c r="H81" s="61">
        <f t="shared" si="12"/>
        <v>1313484</v>
      </c>
      <c r="I81" s="61">
        <f t="shared" si="12"/>
        <v>11663</v>
      </c>
      <c r="J81" s="114">
        <f>+ROUND($B81*F81/1000,1)</f>
        <v>3341.8</v>
      </c>
      <c r="K81" s="115"/>
      <c r="L81" s="13"/>
    </row>
    <row r="82" spans="1:12" s="12" customFormat="1" ht="25.5">
      <c r="A82" s="111" t="s">
        <v>76</v>
      </c>
      <c r="B82" s="116">
        <v>835</v>
      </c>
      <c r="C82" s="61">
        <v>49245</v>
      </c>
      <c r="D82" s="61">
        <v>48911</v>
      </c>
      <c r="E82" s="61">
        <v>334</v>
      </c>
      <c r="F82" s="113">
        <v>128.60655</v>
      </c>
      <c r="G82" s="61">
        <f>+H82+I82</f>
        <v>41120</v>
      </c>
      <c r="H82" s="61">
        <f t="shared" si="12"/>
        <v>40841</v>
      </c>
      <c r="I82" s="61">
        <f t="shared" si="12"/>
        <v>279</v>
      </c>
      <c r="J82" s="114">
        <f>+ROUND($B82*F82/1000,1)</f>
        <v>107.4</v>
      </c>
      <c r="K82" s="115"/>
      <c r="L82" s="13"/>
    </row>
    <row r="83" spans="1:12" s="12" customFormat="1" ht="26.25" thickBot="1">
      <c r="A83" s="62" t="s">
        <v>77</v>
      </c>
      <c r="B83" s="117">
        <v>294</v>
      </c>
      <c r="C83" s="61">
        <v>236720</v>
      </c>
      <c r="D83" s="61">
        <v>235570</v>
      </c>
      <c r="E83" s="61">
        <v>1150</v>
      </c>
      <c r="F83" s="113">
        <v>698.86195</v>
      </c>
      <c r="G83" s="61">
        <f>+H83+I83</f>
        <v>69596</v>
      </c>
      <c r="H83" s="61">
        <f t="shared" si="12"/>
        <v>69258</v>
      </c>
      <c r="I83" s="61">
        <f t="shared" si="12"/>
        <v>338</v>
      </c>
      <c r="J83" s="114">
        <f>+ROUND($B83*F83/1000,1)</f>
        <v>205.5</v>
      </c>
      <c r="K83" s="115"/>
      <c r="L83" s="13"/>
    </row>
    <row r="84" spans="1:12" s="125" customFormat="1" ht="28.5" thickBot="1">
      <c r="A84" s="120" t="s">
        <v>108</v>
      </c>
      <c r="B84" s="121">
        <v>89966</v>
      </c>
      <c r="C84" s="65"/>
      <c r="D84" s="65"/>
      <c r="E84" s="65"/>
      <c r="F84" s="122"/>
      <c r="G84" s="65">
        <f>ROUND(SUM(G79:G83),0)</f>
        <v>4505683</v>
      </c>
      <c r="H84" s="65">
        <f>ROUND(SUM(H79:H83),0)</f>
        <v>4468670</v>
      </c>
      <c r="I84" s="65">
        <f>ROUND(SUM(I79:I83),0)</f>
        <v>37013</v>
      </c>
      <c r="J84" s="123">
        <f>ROUND(SUM(J79:J83),1)</f>
        <v>12219.9</v>
      </c>
      <c r="K84" s="124"/>
      <c r="L84" s="13"/>
    </row>
    <row r="85" spans="1:12" s="12" customFormat="1" ht="25.5">
      <c r="A85" s="111" t="s">
        <v>73</v>
      </c>
      <c r="B85" s="127">
        <v>38139</v>
      </c>
      <c r="C85" s="61">
        <v>38833</v>
      </c>
      <c r="D85" s="61">
        <v>38625</v>
      </c>
      <c r="E85" s="61">
        <v>208</v>
      </c>
      <c r="F85" s="113">
        <v>128.60655</v>
      </c>
      <c r="G85" s="61">
        <f>+H85+I85</f>
        <v>1481052</v>
      </c>
      <c r="H85" s="61">
        <f aca="true" t="shared" si="13" ref="H85:I89">+ROUND($B85*D85/1000,0)</f>
        <v>1473119</v>
      </c>
      <c r="I85" s="61">
        <f t="shared" si="13"/>
        <v>7933</v>
      </c>
      <c r="J85" s="114">
        <f>+ROUND($B85*F85/1000,1)</f>
        <v>4904.9</v>
      </c>
      <c r="K85" s="115"/>
      <c r="L85" s="13"/>
    </row>
    <row r="86" spans="1:12" s="12" customFormat="1" ht="25.5">
      <c r="A86" s="111" t="s">
        <v>74</v>
      </c>
      <c r="B86" s="116">
        <v>99452</v>
      </c>
      <c r="C86" s="61">
        <v>49825</v>
      </c>
      <c r="D86" s="61">
        <v>49380</v>
      </c>
      <c r="E86" s="61">
        <v>445</v>
      </c>
      <c r="F86" s="113">
        <v>130.60045</v>
      </c>
      <c r="G86" s="61">
        <f>+H86+I86</f>
        <v>4955196</v>
      </c>
      <c r="H86" s="61">
        <f t="shared" si="13"/>
        <v>4910940</v>
      </c>
      <c r="I86" s="61">
        <f t="shared" si="13"/>
        <v>44256</v>
      </c>
      <c r="J86" s="114">
        <f>+ROUND($B86*F86/1000,1)</f>
        <v>12988.5</v>
      </c>
      <c r="K86" s="115"/>
      <c r="L86" s="13"/>
    </row>
    <row r="87" spans="1:12" s="12" customFormat="1" ht="25.5">
      <c r="A87" s="111" t="s">
        <v>75</v>
      </c>
      <c r="B87" s="116">
        <v>44920</v>
      </c>
      <c r="C87" s="61">
        <v>57718</v>
      </c>
      <c r="D87" s="61">
        <v>57210</v>
      </c>
      <c r="E87" s="61">
        <v>508</v>
      </c>
      <c r="F87" s="113">
        <v>145.5547</v>
      </c>
      <c r="G87" s="61">
        <f>+H87+I87</f>
        <v>2592692</v>
      </c>
      <c r="H87" s="61">
        <f t="shared" si="13"/>
        <v>2569873</v>
      </c>
      <c r="I87" s="61">
        <f t="shared" si="13"/>
        <v>22819</v>
      </c>
      <c r="J87" s="114">
        <f>+ROUND($B87*F87/1000,1)</f>
        <v>6538.3</v>
      </c>
      <c r="K87" s="115"/>
      <c r="L87" s="13"/>
    </row>
    <row r="88" spans="1:12" s="12" customFormat="1" ht="25.5">
      <c r="A88" s="111" t="s">
        <v>76</v>
      </c>
      <c r="B88" s="116">
        <v>929</v>
      </c>
      <c r="C88" s="61">
        <v>49245</v>
      </c>
      <c r="D88" s="61">
        <v>48911</v>
      </c>
      <c r="E88" s="61">
        <v>334</v>
      </c>
      <c r="F88" s="113">
        <v>128.60655</v>
      </c>
      <c r="G88" s="61">
        <f>+H88+I88</f>
        <v>45748</v>
      </c>
      <c r="H88" s="61">
        <f t="shared" si="13"/>
        <v>45438</v>
      </c>
      <c r="I88" s="61">
        <f t="shared" si="13"/>
        <v>310</v>
      </c>
      <c r="J88" s="114">
        <f>+ROUND($B88*F88/1000,1)</f>
        <v>119.5</v>
      </c>
      <c r="K88" s="115"/>
      <c r="L88" s="13"/>
    </row>
    <row r="89" spans="1:12" s="12" customFormat="1" ht="26.25" thickBot="1">
      <c r="A89" s="62" t="s">
        <v>77</v>
      </c>
      <c r="B89" s="117">
        <v>689</v>
      </c>
      <c r="C89" s="61">
        <v>236720</v>
      </c>
      <c r="D89" s="61">
        <v>235570</v>
      </c>
      <c r="E89" s="61">
        <v>1150</v>
      </c>
      <c r="F89" s="113">
        <v>698.86195</v>
      </c>
      <c r="G89" s="61">
        <f>+H89+I89</f>
        <v>163100</v>
      </c>
      <c r="H89" s="61">
        <f t="shared" si="13"/>
        <v>162308</v>
      </c>
      <c r="I89" s="61">
        <f t="shared" si="13"/>
        <v>792</v>
      </c>
      <c r="J89" s="114">
        <f>+ROUND($B89*F89/1000,1)</f>
        <v>481.5</v>
      </c>
      <c r="K89" s="115"/>
      <c r="L89" s="13"/>
    </row>
    <row r="90" spans="1:12" s="125" customFormat="1" ht="28.5" thickBot="1">
      <c r="A90" s="120" t="s">
        <v>91</v>
      </c>
      <c r="B90" s="121">
        <v>184129</v>
      </c>
      <c r="C90" s="65"/>
      <c r="D90" s="65"/>
      <c r="E90" s="65"/>
      <c r="F90" s="122"/>
      <c r="G90" s="65">
        <f>ROUND(SUM(G85:G89),0)</f>
        <v>9237788</v>
      </c>
      <c r="H90" s="65">
        <f>ROUND(SUM(H85:H89),0)</f>
        <v>9161678</v>
      </c>
      <c r="I90" s="65">
        <f>ROUND(SUM(I85:I89),0)</f>
        <v>76110</v>
      </c>
      <c r="J90" s="123">
        <f>ROUND(SUM(J85:J89),1)</f>
        <v>25032.7</v>
      </c>
      <c r="K90" s="124"/>
      <c r="L90" s="13"/>
    </row>
    <row r="91" spans="1:12" s="12" customFormat="1" ht="25.5">
      <c r="A91" s="111" t="s">
        <v>73</v>
      </c>
      <c r="B91" s="127">
        <v>335991</v>
      </c>
      <c r="C91" s="61">
        <v>38833</v>
      </c>
      <c r="D91" s="61">
        <v>38625</v>
      </c>
      <c r="E91" s="61">
        <v>208</v>
      </c>
      <c r="F91" s="113">
        <v>128.60655</v>
      </c>
      <c r="G91" s="61">
        <f>H91+I91</f>
        <v>13047540</v>
      </c>
      <c r="H91" s="61">
        <f>H7+H13+H19+H25+H31+H37+H43+H49+H55+H61+H67+H73+H79+H85</f>
        <v>12977653</v>
      </c>
      <c r="I91" s="61">
        <f>I7+I13+I19+I25+I31+I37+I43+I49+I55+I61+I67+I73+I79+I85</f>
        <v>69887</v>
      </c>
      <c r="J91" s="114">
        <f>+J85+J79+J73+J67+J61+J55+J49+J43+J37+J31+J25+J19+J13+J7</f>
        <v>43210.499999999985</v>
      </c>
      <c r="K91" s="115"/>
      <c r="L91" s="13"/>
    </row>
    <row r="92" spans="1:12" s="12" customFormat="1" ht="25.5">
      <c r="A92" s="111" t="s">
        <v>74</v>
      </c>
      <c r="B92" s="116">
        <v>823982</v>
      </c>
      <c r="C92" s="61">
        <v>49825</v>
      </c>
      <c r="D92" s="61">
        <v>49380</v>
      </c>
      <c r="E92" s="61">
        <v>445</v>
      </c>
      <c r="F92" s="113">
        <v>130.60045</v>
      </c>
      <c r="G92" s="61">
        <f>H92+I92</f>
        <v>41054905</v>
      </c>
      <c r="H92" s="61">
        <f aca="true" t="shared" si="14" ref="H92:I95">H8+H14+H20+H26+H32+H38+H44+H50+H56+H62+H68+H74+H80+H86</f>
        <v>40688232</v>
      </c>
      <c r="I92" s="61">
        <f t="shared" si="14"/>
        <v>366673</v>
      </c>
      <c r="J92" s="114">
        <f>+J86+J80+J74+J68+J62+J56+J50+J44+J38+J32+J26+J20+J14+J8</f>
        <v>107612.50000000001</v>
      </c>
      <c r="K92" s="115"/>
      <c r="L92" s="13"/>
    </row>
    <row r="93" spans="1:12" s="12" customFormat="1" ht="25.5">
      <c r="A93" s="111" t="s">
        <v>75</v>
      </c>
      <c r="B93" s="116">
        <v>374197</v>
      </c>
      <c r="C93" s="61">
        <v>57718</v>
      </c>
      <c r="D93" s="61">
        <v>57210</v>
      </c>
      <c r="E93" s="61">
        <v>508</v>
      </c>
      <c r="F93" s="113">
        <v>145.5547</v>
      </c>
      <c r="G93" s="61">
        <f>H93+I93</f>
        <v>21597900</v>
      </c>
      <c r="H93" s="61">
        <f t="shared" si="14"/>
        <v>21407809</v>
      </c>
      <c r="I93" s="61">
        <f t="shared" si="14"/>
        <v>190091</v>
      </c>
      <c r="J93" s="114">
        <f>+J87+J81+J75+J69+J63+J57+J51+J45+J39+J33+J27+J21+J15+J9</f>
        <v>54466.2</v>
      </c>
      <c r="K93" s="115"/>
      <c r="L93" s="13"/>
    </row>
    <row r="94" spans="1:12" s="12" customFormat="1" ht="25.5">
      <c r="A94" s="111" t="s">
        <v>76</v>
      </c>
      <c r="B94" s="116">
        <v>15347</v>
      </c>
      <c r="C94" s="61">
        <v>49245</v>
      </c>
      <c r="D94" s="61">
        <v>48911</v>
      </c>
      <c r="E94" s="61">
        <v>334</v>
      </c>
      <c r="F94" s="113">
        <v>128.60655</v>
      </c>
      <c r="G94" s="61">
        <f>H94+I94</f>
        <v>755762</v>
      </c>
      <c r="H94" s="61">
        <f t="shared" si="14"/>
        <v>750637</v>
      </c>
      <c r="I94" s="61">
        <f t="shared" si="14"/>
        <v>5125</v>
      </c>
      <c r="J94" s="114">
        <f>+J88+J82+J76+J70+J64+J58+J52+J46+J40+J34+J28+J22+J16+J10</f>
        <v>1973.6999999999998</v>
      </c>
      <c r="K94" s="115"/>
      <c r="L94" s="13"/>
    </row>
    <row r="95" spans="1:12" s="12" customFormat="1" ht="26.25" thickBot="1">
      <c r="A95" s="62" t="s">
        <v>77</v>
      </c>
      <c r="B95" s="117">
        <v>4977</v>
      </c>
      <c r="C95" s="61">
        <v>236720</v>
      </c>
      <c r="D95" s="61">
        <v>235570</v>
      </c>
      <c r="E95" s="61">
        <v>1150</v>
      </c>
      <c r="F95" s="113">
        <v>698.86195</v>
      </c>
      <c r="G95" s="61">
        <f>H95+I95</f>
        <v>1178157</v>
      </c>
      <c r="H95" s="61">
        <f t="shared" si="14"/>
        <v>1172433</v>
      </c>
      <c r="I95" s="61">
        <f t="shared" si="14"/>
        <v>5724</v>
      </c>
      <c r="J95" s="114">
        <f>+J89+J83+J77+J71+J65+J59+J53+J47+J41+J35+J29+J23+J17+J11</f>
        <v>3478.3999999999996</v>
      </c>
      <c r="K95" s="115"/>
      <c r="L95" s="13"/>
    </row>
    <row r="96" spans="1:12" s="125" customFormat="1" ht="28.5" thickBot="1">
      <c r="A96" s="120" t="s">
        <v>109</v>
      </c>
      <c r="B96" s="121">
        <v>1554494</v>
      </c>
      <c r="C96" s="65"/>
      <c r="D96" s="65"/>
      <c r="E96" s="65"/>
      <c r="F96" s="122"/>
      <c r="G96" s="65">
        <f>ROUND(SUM(G91:G95),0)</f>
        <v>77634264</v>
      </c>
      <c r="H96" s="65">
        <f>ROUND(SUM(H91:H95),0)</f>
        <v>76996764</v>
      </c>
      <c r="I96" s="65">
        <f>ROUND(SUM(I91:I95),0)</f>
        <v>637500</v>
      </c>
      <c r="J96" s="123">
        <f>ROUND(SUM(J91:J95),1)</f>
        <v>210741.3</v>
      </c>
      <c r="K96" s="124"/>
      <c r="L96" s="13"/>
    </row>
    <row r="97" spans="6:10" ht="23.25">
      <c r="F97" s="131"/>
      <c r="G97" s="132"/>
      <c r="H97" s="132"/>
      <c r="I97" s="132"/>
      <c r="J97" s="132"/>
    </row>
    <row r="98" spans="6:10" ht="23.25">
      <c r="F98" s="131"/>
      <c r="G98" s="132"/>
      <c r="H98" s="132"/>
      <c r="I98" s="132"/>
      <c r="J98" s="132"/>
    </row>
    <row r="99" spans="6:10" ht="23.25">
      <c r="F99" s="131"/>
      <c r="G99" s="132"/>
      <c r="H99" s="132"/>
      <c r="I99" s="132"/>
      <c r="J99" s="132"/>
    </row>
    <row r="100" spans="7:10" ht="23.25">
      <c r="G100" s="132"/>
      <c r="H100" s="132"/>
      <c r="I100" s="132"/>
      <c r="J100" s="132"/>
    </row>
    <row r="101" spans="7:10" ht="23.25">
      <c r="G101" s="132"/>
      <c r="H101" s="132"/>
      <c r="I101" s="132"/>
      <c r="J101" s="132"/>
    </row>
  </sheetData>
  <sheetProtection/>
  <mergeCells count="2">
    <mergeCell ref="C3:F3"/>
    <mergeCell ref="G3:J3"/>
  </mergeCells>
  <printOptions horizontalCentered="1"/>
  <pageMargins left="0.5905511811023623" right="0.15748031496062992" top="0.5905511811023623" bottom="0.3937007874015748" header="0.31496062992125984" footer="0.5118110236220472"/>
  <pageSetup fitToHeight="1" fitToWidth="1" horizontalDpi="300" verticalDpi="300" orientation="portrait" paperSize="9" scale="30" r:id="rId1"/>
  <headerFooter alignWithMargins="0">
    <oddHeader>&amp;R&amp;"Arial,Kurzíva"&amp;22Kapitola B.3.II&amp;"Arial,Obyčejné"
&amp;"Arial,Tučné"Tabulka č.3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8515625" style="0" customWidth="1"/>
    <col min="2" max="2" width="25.140625" style="0" customWidth="1"/>
    <col min="3" max="4" width="16.57421875" style="0" customWidth="1"/>
    <col min="5" max="6" width="15.421875" style="0" customWidth="1"/>
    <col min="7" max="7" width="13.57421875" style="0" customWidth="1"/>
    <col min="8" max="8" width="13.421875" style="0" customWidth="1"/>
    <col min="9" max="9" width="15.57421875" style="0" customWidth="1"/>
    <col min="10" max="10" width="12.421875" style="0" customWidth="1"/>
    <col min="11" max="11" width="12.28125" style="0" customWidth="1"/>
    <col min="12" max="12" width="14.7109375" style="0" customWidth="1"/>
  </cols>
  <sheetData>
    <row r="1" spans="2:12" ht="27.75">
      <c r="B1" s="133" t="s">
        <v>110</v>
      </c>
      <c r="C1" s="134"/>
      <c r="D1" s="134"/>
      <c r="E1" s="134"/>
      <c r="F1" s="134"/>
      <c r="G1" s="134"/>
      <c r="H1" s="135"/>
      <c r="I1" s="134"/>
      <c r="J1" s="136"/>
      <c r="K1" s="136"/>
      <c r="L1" s="137"/>
    </row>
    <row r="2" spans="2:12" ht="27">
      <c r="B2" s="138"/>
      <c r="C2" s="136"/>
      <c r="D2" s="136"/>
      <c r="E2" s="136"/>
      <c r="F2" s="136"/>
      <c r="G2" s="136"/>
      <c r="H2" s="139"/>
      <c r="I2" s="136"/>
      <c r="J2" s="136"/>
      <c r="K2" s="136"/>
      <c r="L2" s="137"/>
    </row>
    <row r="3" spans="2:12" ht="35.25" customHeight="1" thickBot="1">
      <c r="B3" s="140"/>
      <c r="C3" s="140"/>
      <c r="D3" s="1"/>
      <c r="E3" s="1"/>
      <c r="F3" s="1"/>
      <c r="G3" s="1"/>
      <c r="H3" s="140"/>
      <c r="I3" s="140"/>
      <c r="J3" s="140"/>
      <c r="K3" s="141" t="s">
        <v>111</v>
      </c>
      <c r="L3" s="1"/>
    </row>
    <row r="4" spans="1:12" ht="16.5" thickBot="1">
      <c r="A4" s="142"/>
      <c r="B4" s="143"/>
      <c r="C4" s="144" t="s">
        <v>112</v>
      </c>
      <c r="D4" s="145"/>
      <c r="E4" s="145"/>
      <c r="F4" s="145"/>
      <c r="G4" s="145"/>
      <c r="H4" s="146"/>
      <c r="I4" s="147" t="s">
        <v>113</v>
      </c>
      <c r="J4" s="147"/>
      <c r="K4" s="147"/>
      <c r="L4" s="148" t="s">
        <v>114</v>
      </c>
    </row>
    <row r="5" spans="1:12" ht="24" thickBot="1">
      <c r="A5" s="149"/>
      <c r="B5" s="92" t="s">
        <v>59</v>
      </c>
      <c r="C5" s="150" t="s">
        <v>98</v>
      </c>
      <c r="D5" s="151" t="s">
        <v>115</v>
      </c>
      <c r="E5" s="152" t="s">
        <v>116</v>
      </c>
      <c r="F5" s="152"/>
      <c r="G5" s="152"/>
      <c r="H5" s="153"/>
      <c r="I5" s="154" t="s">
        <v>117</v>
      </c>
      <c r="J5" s="154" t="s">
        <v>118</v>
      </c>
      <c r="K5" s="154" t="s">
        <v>100</v>
      </c>
      <c r="L5" s="155" t="s">
        <v>119</v>
      </c>
    </row>
    <row r="6" spans="1:12" ht="18.75" thickBot="1">
      <c r="A6" s="156"/>
      <c r="B6" s="99"/>
      <c r="C6" s="150" t="s">
        <v>103</v>
      </c>
      <c r="D6" s="151" t="s">
        <v>103</v>
      </c>
      <c r="E6" s="157" t="s">
        <v>120</v>
      </c>
      <c r="F6" s="157" t="s">
        <v>121</v>
      </c>
      <c r="G6" s="157" t="s">
        <v>122</v>
      </c>
      <c r="H6" s="158" t="s">
        <v>123</v>
      </c>
      <c r="I6" s="150" t="s">
        <v>124</v>
      </c>
      <c r="J6" s="150" t="s">
        <v>125</v>
      </c>
      <c r="K6" s="150"/>
      <c r="L6" s="159" t="s">
        <v>126</v>
      </c>
    </row>
    <row r="7" spans="1:12" ht="19.5" thickBot="1">
      <c r="A7" s="160">
        <v>1</v>
      </c>
      <c r="B7" s="161" t="s">
        <v>78</v>
      </c>
      <c r="C7" s="162">
        <f>D7+I7+J7+K7</f>
        <v>8008532</v>
      </c>
      <c r="D7" s="163">
        <f>E7+F7+G7+H7</f>
        <v>5884149</v>
      </c>
      <c r="E7" s="163">
        <v>4725485</v>
      </c>
      <c r="F7" s="163">
        <v>1068364</v>
      </c>
      <c r="G7" s="163">
        <v>55000</v>
      </c>
      <c r="H7" s="164">
        <v>35300</v>
      </c>
      <c r="I7" s="165">
        <v>2000611</v>
      </c>
      <c r="J7" s="165">
        <v>57939</v>
      </c>
      <c r="K7" s="166">
        <v>65833</v>
      </c>
      <c r="L7" s="167">
        <v>21724</v>
      </c>
    </row>
    <row r="8" spans="1:12" ht="19.5" thickBot="1">
      <c r="A8" s="168">
        <v>2</v>
      </c>
      <c r="B8" s="169" t="s">
        <v>127</v>
      </c>
      <c r="C8" s="162">
        <f aca="true" t="shared" si="0" ref="C8:C20">D8+I8+J8+K8</f>
        <v>8765000</v>
      </c>
      <c r="D8" s="163">
        <f aca="true" t="shared" si="1" ref="D8:D20">E8+F8+G8+H8</f>
        <v>6440039</v>
      </c>
      <c r="E8" s="163">
        <v>5179051</v>
      </c>
      <c r="F8" s="163">
        <v>1189488</v>
      </c>
      <c r="G8" s="163">
        <v>47000</v>
      </c>
      <c r="H8" s="164">
        <v>24500</v>
      </c>
      <c r="I8" s="165">
        <v>2189613</v>
      </c>
      <c r="J8" s="165">
        <v>63686</v>
      </c>
      <c r="K8" s="166">
        <v>71662</v>
      </c>
      <c r="L8" s="167">
        <v>23926.7</v>
      </c>
    </row>
    <row r="9" spans="1:12" ht="19.5" thickBot="1">
      <c r="A9" s="168">
        <v>3</v>
      </c>
      <c r="B9" s="169" t="s">
        <v>80</v>
      </c>
      <c r="C9" s="162">
        <f t="shared" si="0"/>
        <v>5012099</v>
      </c>
      <c r="D9" s="163">
        <f t="shared" si="1"/>
        <v>3682494</v>
      </c>
      <c r="E9" s="163">
        <v>2950999</v>
      </c>
      <c r="F9" s="163">
        <v>691195</v>
      </c>
      <c r="G9" s="163">
        <v>27500</v>
      </c>
      <c r="H9" s="164">
        <v>12800</v>
      </c>
      <c r="I9" s="165">
        <v>1252048</v>
      </c>
      <c r="J9" s="165">
        <v>36422</v>
      </c>
      <c r="K9" s="166">
        <v>41135</v>
      </c>
      <c r="L9" s="167">
        <v>13590.9</v>
      </c>
    </row>
    <row r="10" spans="1:12" ht="19.5" thickBot="1">
      <c r="A10" s="168">
        <v>4</v>
      </c>
      <c r="B10" s="169" t="s">
        <v>81</v>
      </c>
      <c r="C10" s="162">
        <f t="shared" si="0"/>
        <v>4205469</v>
      </c>
      <c r="D10" s="163">
        <f t="shared" si="1"/>
        <v>3089800</v>
      </c>
      <c r="E10" s="163">
        <v>2509796</v>
      </c>
      <c r="F10" s="163">
        <v>554204</v>
      </c>
      <c r="G10" s="163">
        <v>15500</v>
      </c>
      <c r="H10" s="164">
        <v>10300</v>
      </c>
      <c r="I10" s="165">
        <v>1050533</v>
      </c>
      <c r="J10" s="165">
        <v>30640</v>
      </c>
      <c r="K10" s="166">
        <v>34496</v>
      </c>
      <c r="L10" s="167">
        <v>11418.4</v>
      </c>
    </row>
    <row r="11" spans="1:12" ht="19.5" thickBot="1">
      <c r="A11" s="168">
        <v>5</v>
      </c>
      <c r="B11" s="169" t="s">
        <v>82</v>
      </c>
      <c r="C11" s="162">
        <f t="shared" si="0"/>
        <v>2268555</v>
      </c>
      <c r="D11" s="163">
        <f t="shared" si="1"/>
        <v>1666770</v>
      </c>
      <c r="E11" s="163">
        <v>1352709</v>
      </c>
      <c r="F11" s="163">
        <v>294961</v>
      </c>
      <c r="G11" s="163">
        <v>13500</v>
      </c>
      <c r="H11" s="164">
        <v>5600</v>
      </c>
      <c r="I11" s="165">
        <v>566701</v>
      </c>
      <c r="J11" s="165">
        <v>16477</v>
      </c>
      <c r="K11" s="166">
        <v>18607</v>
      </c>
      <c r="L11" s="167">
        <v>6152.7</v>
      </c>
    </row>
    <row r="12" spans="1:12" ht="19.5" thickBot="1">
      <c r="A12" s="168">
        <v>6</v>
      </c>
      <c r="B12" s="169" t="s">
        <v>83</v>
      </c>
      <c r="C12" s="162">
        <f t="shared" si="0"/>
        <v>6537389</v>
      </c>
      <c r="D12" s="163">
        <f t="shared" si="1"/>
        <v>4803097</v>
      </c>
      <c r="E12" s="163">
        <v>3858921</v>
      </c>
      <c r="F12" s="163">
        <v>885876</v>
      </c>
      <c r="G12" s="163">
        <v>40000</v>
      </c>
      <c r="H12" s="164">
        <v>18300</v>
      </c>
      <c r="I12" s="165">
        <v>1633053</v>
      </c>
      <c r="J12" s="165">
        <v>47448</v>
      </c>
      <c r="K12" s="166">
        <v>53791</v>
      </c>
      <c r="L12" s="167">
        <v>17687.9</v>
      </c>
    </row>
    <row r="13" spans="1:12" ht="19.5" thickBot="1">
      <c r="A13" s="168">
        <v>7</v>
      </c>
      <c r="B13" s="169" t="s">
        <v>84</v>
      </c>
      <c r="C13" s="162">
        <f t="shared" si="0"/>
        <v>3324977</v>
      </c>
      <c r="D13" s="163">
        <f t="shared" si="1"/>
        <v>2442955</v>
      </c>
      <c r="E13" s="163">
        <v>1976554</v>
      </c>
      <c r="F13" s="163">
        <v>440601</v>
      </c>
      <c r="G13" s="163">
        <v>16000</v>
      </c>
      <c r="H13" s="164">
        <v>9800</v>
      </c>
      <c r="I13" s="165">
        <v>830605</v>
      </c>
      <c r="J13" s="165">
        <v>24172</v>
      </c>
      <c r="K13" s="166">
        <v>27245</v>
      </c>
      <c r="L13" s="167">
        <v>9045.2</v>
      </c>
    </row>
    <row r="14" spans="1:12" ht="19.5" thickBot="1">
      <c r="A14" s="168">
        <v>8</v>
      </c>
      <c r="B14" s="169" t="s">
        <v>128</v>
      </c>
      <c r="C14" s="162">
        <f t="shared" si="0"/>
        <v>4333216</v>
      </c>
      <c r="D14" s="163">
        <f t="shared" si="1"/>
        <v>3183813</v>
      </c>
      <c r="E14" s="163">
        <v>2567650</v>
      </c>
      <c r="F14" s="163">
        <v>570263</v>
      </c>
      <c r="G14" s="163">
        <v>29000</v>
      </c>
      <c r="H14" s="164">
        <v>16900</v>
      </c>
      <c r="I14" s="165">
        <v>1082496</v>
      </c>
      <c r="J14" s="165">
        <v>31380</v>
      </c>
      <c r="K14" s="166">
        <v>35527</v>
      </c>
      <c r="L14" s="167">
        <v>11765.3</v>
      </c>
    </row>
    <row r="15" spans="1:12" ht="19.5" thickBot="1">
      <c r="A15" s="168">
        <v>9</v>
      </c>
      <c r="B15" s="169" t="s">
        <v>86</v>
      </c>
      <c r="C15" s="162">
        <f t="shared" si="0"/>
        <v>4038574</v>
      </c>
      <c r="D15" s="163">
        <f t="shared" si="1"/>
        <v>2967249</v>
      </c>
      <c r="E15" s="163">
        <v>2385121</v>
      </c>
      <c r="F15" s="163">
        <v>544828</v>
      </c>
      <c r="G15" s="163">
        <v>25000</v>
      </c>
      <c r="H15" s="164">
        <v>12300</v>
      </c>
      <c r="I15" s="165">
        <v>1008865</v>
      </c>
      <c r="J15" s="165">
        <v>29300</v>
      </c>
      <c r="K15" s="166">
        <v>33160</v>
      </c>
      <c r="L15" s="167">
        <v>10967.8</v>
      </c>
    </row>
    <row r="16" spans="1:12" ht="19.5" thickBot="1">
      <c r="A16" s="168">
        <v>10</v>
      </c>
      <c r="B16" s="169" t="s">
        <v>129</v>
      </c>
      <c r="C16" s="162">
        <f t="shared" si="0"/>
        <v>3970664</v>
      </c>
      <c r="D16" s="163">
        <f t="shared" si="1"/>
        <v>2917346</v>
      </c>
      <c r="E16" s="163">
        <v>2328533</v>
      </c>
      <c r="F16" s="163">
        <v>546413</v>
      </c>
      <c r="G16" s="163">
        <v>28000</v>
      </c>
      <c r="H16" s="164">
        <v>14400</v>
      </c>
      <c r="I16" s="165">
        <v>991897</v>
      </c>
      <c r="J16" s="165">
        <v>28749</v>
      </c>
      <c r="K16" s="166">
        <v>32672</v>
      </c>
      <c r="L16" s="167">
        <v>10769.4</v>
      </c>
    </row>
    <row r="17" spans="1:12" ht="19.5" thickBot="1">
      <c r="A17" s="168">
        <v>11</v>
      </c>
      <c r="B17" s="169" t="s">
        <v>130</v>
      </c>
      <c r="C17" s="162">
        <f t="shared" si="0"/>
        <v>8514286</v>
      </c>
      <c r="D17" s="163">
        <f t="shared" si="1"/>
        <v>6255551</v>
      </c>
      <c r="E17" s="163">
        <v>5035393</v>
      </c>
      <c r="F17" s="163">
        <v>1153858</v>
      </c>
      <c r="G17" s="163">
        <v>43500</v>
      </c>
      <c r="H17" s="164">
        <v>22800</v>
      </c>
      <c r="I17" s="165">
        <v>2126888</v>
      </c>
      <c r="J17" s="165">
        <v>61892</v>
      </c>
      <c r="K17" s="166">
        <v>69955</v>
      </c>
      <c r="L17" s="167">
        <v>23104.5</v>
      </c>
    </row>
    <row r="18" spans="1:12" ht="19.5" thickBot="1">
      <c r="A18" s="168">
        <v>12</v>
      </c>
      <c r="B18" s="169" t="s">
        <v>89</v>
      </c>
      <c r="C18" s="162">
        <f t="shared" si="0"/>
        <v>4912032</v>
      </c>
      <c r="D18" s="163">
        <f t="shared" si="1"/>
        <v>3609001</v>
      </c>
      <c r="E18" s="163">
        <v>2930910</v>
      </c>
      <c r="F18" s="163">
        <v>636691</v>
      </c>
      <c r="G18" s="163">
        <v>29000</v>
      </c>
      <c r="H18" s="164">
        <v>12400</v>
      </c>
      <c r="I18" s="165">
        <v>1227060</v>
      </c>
      <c r="J18" s="165">
        <v>35677</v>
      </c>
      <c r="K18" s="166">
        <v>40294</v>
      </c>
      <c r="L18" s="167">
        <v>13335.9</v>
      </c>
    </row>
    <row r="19" spans="1:12" ht="19.5" thickBot="1">
      <c r="A19" s="168">
        <v>13</v>
      </c>
      <c r="B19" s="169" t="s">
        <v>131</v>
      </c>
      <c r="C19" s="162">
        <f t="shared" si="0"/>
        <v>4505683</v>
      </c>
      <c r="D19" s="163">
        <f t="shared" si="1"/>
        <v>3310495</v>
      </c>
      <c r="E19" s="163">
        <v>2641204</v>
      </c>
      <c r="F19" s="163">
        <v>619391</v>
      </c>
      <c r="G19" s="163">
        <v>34500</v>
      </c>
      <c r="H19" s="164">
        <v>15400</v>
      </c>
      <c r="I19" s="165">
        <v>1125569</v>
      </c>
      <c r="J19" s="165">
        <v>32606</v>
      </c>
      <c r="K19" s="166">
        <v>37013</v>
      </c>
      <c r="L19" s="167">
        <v>12219.9</v>
      </c>
    </row>
    <row r="20" spans="1:12" ht="19.5" thickBot="1">
      <c r="A20" s="170">
        <v>14</v>
      </c>
      <c r="B20" s="171" t="s">
        <v>132</v>
      </c>
      <c r="C20" s="162">
        <f t="shared" si="0"/>
        <v>9237788</v>
      </c>
      <c r="D20" s="163">
        <f t="shared" si="1"/>
        <v>6786896</v>
      </c>
      <c r="E20" s="163">
        <v>5475568</v>
      </c>
      <c r="F20" s="163">
        <v>1248128</v>
      </c>
      <c r="G20" s="163">
        <v>45000</v>
      </c>
      <c r="H20" s="164">
        <v>18200</v>
      </c>
      <c r="I20" s="165">
        <v>2307545</v>
      </c>
      <c r="J20" s="165">
        <v>67237</v>
      </c>
      <c r="K20" s="166">
        <v>76110</v>
      </c>
      <c r="L20" s="167">
        <v>25032.7</v>
      </c>
    </row>
    <row r="21" spans="1:12" ht="18.75" thickBot="1">
      <c r="A21" s="172"/>
      <c r="B21" s="173" t="s">
        <v>109</v>
      </c>
      <c r="C21" s="174">
        <f>SUM(C7:C20)</f>
        <v>77634264</v>
      </c>
      <c r="D21" s="174">
        <f aca="true" t="shared" si="2" ref="D21:L21">SUM(D7:D20)</f>
        <v>57039655</v>
      </c>
      <c r="E21" s="174">
        <f t="shared" si="2"/>
        <v>45917894</v>
      </c>
      <c r="F21" s="174">
        <f t="shared" si="2"/>
        <v>10444261</v>
      </c>
      <c r="G21" s="174">
        <f t="shared" si="2"/>
        <v>448500</v>
      </c>
      <c r="H21" s="174">
        <f t="shared" si="2"/>
        <v>229000</v>
      </c>
      <c r="I21" s="174">
        <f t="shared" si="2"/>
        <v>19393484</v>
      </c>
      <c r="J21" s="174">
        <f t="shared" si="2"/>
        <v>563625</v>
      </c>
      <c r="K21" s="174">
        <f t="shared" si="2"/>
        <v>637500</v>
      </c>
      <c r="L21" s="175">
        <f t="shared" si="2"/>
        <v>210741.30000000002</v>
      </c>
    </row>
    <row r="22" spans="2:12" ht="18">
      <c r="B22" s="1"/>
      <c r="C22" s="176"/>
      <c r="D22" s="176"/>
      <c r="E22" s="176"/>
      <c r="F22" s="176"/>
      <c r="G22" s="176"/>
      <c r="H22" s="177"/>
      <c r="I22" s="176"/>
      <c r="J22" s="176"/>
      <c r="K22" s="176"/>
      <c r="L22" s="176"/>
    </row>
  </sheetData>
  <sheetProtection/>
  <printOptions/>
  <pageMargins left="0.7874015748031497" right="0.13" top="1.1811023622047245" bottom="0" header="0.7480314960629921" footer="0.5118110236220472"/>
  <pageSetup fitToHeight="1" fitToWidth="1" horizontalDpi="300" verticalDpi="300" orientation="landscape" paperSize="9" scale="78" r:id="rId1"/>
  <headerFooter alignWithMargins="0">
    <oddHeader>&amp;R&amp;"Arial,Kurzíva"Kapitola B.3.II&amp;"Arial,Obyčejné"
&amp;"Arial,Tučné"Tabulka č.4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L144"/>
  <sheetViews>
    <sheetView workbookViewId="0" topLeftCell="B1">
      <selection activeCell="C119" sqref="C118:C119"/>
    </sheetView>
  </sheetViews>
  <sheetFormatPr defaultColWidth="9.140625" defaultRowHeight="12.75"/>
  <cols>
    <col min="1" max="1" width="3.421875" style="0" hidden="1" customWidth="1"/>
    <col min="2" max="2" width="4.00390625" style="0" customWidth="1"/>
    <col min="3" max="3" width="36.7109375" style="0" customWidth="1"/>
    <col min="4" max="4" width="13.57421875" style="246" customWidth="1"/>
    <col min="5" max="5" width="11.421875" style="247" customWidth="1"/>
    <col min="6" max="6" width="12.421875" style="248" customWidth="1"/>
    <col min="7" max="7" width="10.421875" style="248" hidden="1" customWidth="1"/>
    <col min="8" max="8" width="11.7109375" style="248" hidden="1" customWidth="1"/>
    <col min="9" max="9" width="11.8515625" style="248" hidden="1" customWidth="1"/>
    <col min="10" max="10" width="13.421875" style="248" hidden="1" customWidth="1"/>
    <col min="11" max="11" width="11.8515625" style="248" hidden="1" customWidth="1"/>
    <col min="12" max="12" width="8.8515625" style="248" hidden="1" customWidth="1"/>
    <col min="13" max="13" width="9.140625" style="248" hidden="1" customWidth="1"/>
    <col min="14" max="15" width="8.421875" style="248" hidden="1" customWidth="1"/>
    <col min="16" max="16" width="9.57421875" style="248" hidden="1" customWidth="1"/>
    <col min="17" max="17" width="7.421875" style="248" hidden="1" customWidth="1"/>
    <col min="18" max="18" width="11.00390625" style="248" hidden="1" customWidth="1"/>
    <col min="19" max="21" width="9.140625" style="248" hidden="1" customWidth="1"/>
    <col min="22" max="23" width="7.8515625" style="248" hidden="1" customWidth="1"/>
    <col min="24" max="24" width="33.140625" style="249" hidden="1" customWidth="1"/>
    <col min="25" max="25" width="13.7109375" style="249" hidden="1" customWidth="1"/>
    <col min="26" max="28" width="13.7109375" style="248" hidden="1" customWidth="1"/>
    <col min="29" max="29" width="11.00390625" style="248" hidden="1" customWidth="1"/>
    <col min="30" max="30" width="10.57421875" style="248" hidden="1" customWidth="1"/>
    <col min="31" max="31" width="8.421875" style="248" hidden="1" customWidth="1"/>
    <col min="32" max="32" width="9.57421875" style="248" hidden="1" customWidth="1"/>
    <col min="33" max="33" width="7.421875" style="248" hidden="1" customWidth="1"/>
    <col min="34" max="34" width="11.00390625" style="248" hidden="1" customWidth="1"/>
    <col min="35" max="37" width="0" style="248" hidden="1" customWidth="1"/>
    <col min="38" max="38" width="7.8515625" style="248" hidden="1" customWidth="1"/>
    <col min="39" max="39" width="11.00390625" style="248" hidden="1" customWidth="1"/>
    <col min="40" max="40" width="33.140625" style="249" hidden="1" customWidth="1"/>
    <col min="41" max="41" width="0" style="249" hidden="1" customWidth="1"/>
    <col min="42" max="42" width="12.421875" style="249" hidden="1" customWidth="1"/>
    <col min="43" max="44" width="0" style="249" hidden="1" customWidth="1"/>
    <col min="45" max="45" width="12.8515625" style="248" customWidth="1"/>
    <col min="46" max="46" width="0" style="249" hidden="1" customWidth="1"/>
    <col min="47" max="47" width="6.421875" style="249" customWidth="1"/>
    <col min="48" max="48" width="14.8515625" style="248" hidden="1" customWidth="1"/>
    <col min="49" max="49" width="4.00390625" style="0" customWidth="1"/>
    <col min="50" max="50" width="36.7109375" style="0" customWidth="1"/>
    <col min="51" max="51" width="13.57421875" style="246" customWidth="1"/>
    <col min="52" max="52" width="11.421875" style="247" customWidth="1"/>
    <col min="53" max="53" width="12.421875" style="248" customWidth="1"/>
    <col min="54" max="54" width="10.421875" style="248" hidden="1" customWidth="1"/>
    <col min="55" max="55" width="11.7109375" style="248" hidden="1" customWidth="1"/>
    <col min="56" max="56" width="11.8515625" style="248" hidden="1" customWidth="1"/>
    <col min="57" max="57" width="13.421875" style="248" hidden="1" customWidth="1"/>
    <col min="58" max="58" width="11.8515625" style="248" hidden="1" customWidth="1"/>
    <col min="59" max="59" width="8.8515625" style="248" hidden="1" customWidth="1"/>
    <col min="60" max="60" width="9.140625" style="248" hidden="1" customWidth="1"/>
    <col min="61" max="62" width="8.421875" style="248" hidden="1" customWidth="1"/>
    <col min="63" max="63" width="9.57421875" style="248" hidden="1" customWidth="1"/>
    <col min="64" max="64" width="7.421875" style="248" hidden="1" customWidth="1"/>
    <col min="65" max="65" width="11.00390625" style="248" hidden="1" customWidth="1"/>
    <col min="66" max="68" width="9.140625" style="248" hidden="1" customWidth="1"/>
    <col min="69" max="70" width="7.8515625" style="248" hidden="1" customWidth="1"/>
    <col min="71" max="71" width="33.140625" style="249" hidden="1" customWidth="1"/>
    <col min="72" max="72" width="13.7109375" style="249" hidden="1" customWidth="1"/>
    <col min="73" max="75" width="13.7109375" style="248" hidden="1" customWidth="1"/>
    <col min="76" max="76" width="11.00390625" style="248" hidden="1" customWidth="1"/>
    <col min="77" max="77" width="10.57421875" style="248" hidden="1" customWidth="1"/>
    <col min="78" max="78" width="8.421875" style="248" hidden="1" customWidth="1"/>
    <col min="79" max="79" width="9.57421875" style="248" hidden="1" customWidth="1"/>
    <col min="80" max="80" width="7.421875" style="248" hidden="1" customWidth="1"/>
    <col min="81" max="81" width="11.00390625" style="248" hidden="1" customWidth="1"/>
    <col min="82" max="84" width="0" style="248" hidden="1" customWidth="1"/>
    <col min="85" max="85" width="7.8515625" style="248" hidden="1" customWidth="1"/>
    <col min="86" max="86" width="11.00390625" style="248" hidden="1" customWidth="1"/>
    <col min="87" max="87" width="33.140625" style="249" hidden="1" customWidth="1"/>
    <col min="88" max="88" width="0" style="249" hidden="1" customWidth="1"/>
    <col min="89" max="89" width="12.421875" style="249" hidden="1" customWidth="1"/>
    <col min="90" max="91" width="0" style="249" hidden="1" customWidth="1"/>
    <col min="92" max="92" width="12.8515625" style="248" customWidth="1"/>
    <col min="93" max="16384" width="9.140625" style="249" customWidth="1"/>
  </cols>
  <sheetData>
    <row r="1" spans="2:50" ht="17.25" customHeight="1">
      <c r="B1" s="3" t="s">
        <v>283</v>
      </c>
      <c r="C1" s="245"/>
      <c r="AW1" s="3"/>
      <c r="AX1" s="245"/>
    </row>
    <row r="2" spans="1:50" ht="13.5" thickBot="1">
      <c r="A2" s="250" t="s">
        <v>133</v>
      </c>
      <c r="B2" s="251"/>
      <c r="C2" s="251"/>
      <c r="AS2" s="248" t="s">
        <v>111</v>
      </c>
      <c r="AW2" s="251"/>
      <c r="AX2" s="251"/>
    </row>
    <row r="3" spans="1:45" ht="13.5" thickBot="1">
      <c r="A3" s="252" t="s">
        <v>59</v>
      </c>
      <c r="B3" s="253"/>
      <c r="C3" s="254" t="s">
        <v>134</v>
      </c>
      <c r="D3" s="255" t="s">
        <v>135</v>
      </c>
      <c r="E3" s="256"/>
      <c r="F3" s="255" t="s">
        <v>136</v>
      </c>
      <c r="G3" s="256"/>
      <c r="H3" s="256"/>
      <c r="I3" s="256"/>
      <c r="J3" s="256"/>
      <c r="K3" s="256"/>
      <c r="L3" s="256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8"/>
      <c r="Y3" s="258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8"/>
      <c r="AO3" s="258"/>
      <c r="AP3" s="258"/>
      <c r="AQ3" s="258"/>
      <c r="AR3" s="258"/>
      <c r="AS3" s="259"/>
    </row>
    <row r="4" spans="1:45" ht="30" customHeight="1" thickBot="1">
      <c r="A4" s="260"/>
      <c r="B4" s="260"/>
      <c r="C4" s="261"/>
      <c r="D4" s="353" t="s">
        <v>137</v>
      </c>
      <c r="E4" s="262" t="s">
        <v>138</v>
      </c>
      <c r="F4" s="263" t="s">
        <v>139</v>
      </c>
      <c r="G4" s="264"/>
      <c r="H4" s="264"/>
      <c r="I4" s="264"/>
      <c r="J4" s="264"/>
      <c r="K4" s="265"/>
      <c r="L4" s="266"/>
      <c r="M4" s="266"/>
      <c r="N4" s="266"/>
      <c r="O4" s="266"/>
      <c r="P4" s="267"/>
      <c r="Q4" s="267"/>
      <c r="R4" s="267"/>
      <c r="S4" s="267"/>
      <c r="T4" s="267"/>
      <c r="U4" s="267"/>
      <c r="V4" s="267"/>
      <c r="W4" s="267"/>
      <c r="X4" s="268"/>
      <c r="Y4" s="269"/>
      <c r="Z4" s="267"/>
      <c r="AA4" s="270"/>
      <c r="AB4" s="271"/>
      <c r="AC4" s="271"/>
      <c r="AD4" s="272"/>
      <c r="AE4" s="272"/>
      <c r="AF4" s="271"/>
      <c r="AG4" s="271"/>
      <c r="AH4" s="271"/>
      <c r="AI4" s="271"/>
      <c r="AJ4" s="271"/>
      <c r="AK4" s="271"/>
      <c r="AL4" s="271"/>
      <c r="AM4" s="273"/>
      <c r="AN4" s="268"/>
      <c r="AR4" s="274"/>
      <c r="AS4" s="275" t="s">
        <v>140</v>
      </c>
    </row>
    <row r="5" spans="1:48" ht="26.25" thickBot="1">
      <c r="A5" s="276"/>
      <c r="B5" s="276" t="s">
        <v>141</v>
      </c>
      <c r="C5" s="277"/>
      <c r="D5" s="278" t="s">
        <v>142</v>
      </c>
      <c r="E5" s="279" t="s">
        <v>143</v>
      </c>
      <c r="F5" s="278" t="s">
        <v>142</v>
      </c>
      <c r="G5" s="278"/>
      <c r="H5" s="278"/>
      <c r="I5" s="278"/>
      <c r="J5" s="278"/>
      <c r="K5" s="280"/>
      <c r="L5" s="281"/>
      <c r="M5" s="282"/>
      <c r="N5" s="283"/>
      <c r="O5" s="283"/>
      <c r="P5" s="283"/>
      <c r="Q5" s="283"/>
      <c r="R5" s="283"/>
      <c r="S5" s="283"/>
      <c r="T5" s="283"/>
      <c r="U5" s="283"/>
      <c r="V5" s="283"/>
      <c r="W5" s="284"/>
      <c r="X5" s="285"/>
      <c r="Y5" s="286"/>
      <c r="Z5" s="287"/>
      <c r="AA5" s="288"/>
      <c r="AB5" s="287"/>
      <c r="AC5" s="284"/>
      <c r="AD5" s="283"/>
      <c r="AE5" s="283"/>
      <c r="AF5" s="283"/>
      <c r="AG5" s="283"/>
      <c r="AH5" s="283"/>
      <c r="AI5" s="283"/>
      <c r="AJ5" s="283"/>
      <c r="AK5" s="283"/>
      <c r="AL5" s="283"/>
      <c r="AM5" s="284"/>
      <c r="AN5" s="289"/>
      <c r="AR5" s="290"/>
      <c r="AS5" s="278" t="s">
        <v>142</v>
      </c>
      <c r="AV5" s="248" t="s">
        <v>144</v>
      </c>
    </row>
    <row r="6" spans="1:48" ht="13.5" customHeight="1" thickBot="1">
      <c r="A6" s="291" t="s">
        <v>145</v>
      </c>
      <c r="B6" s="292">
        <v>1</v>
      </c>
      <c r="C6" s="293" t="s">
        <v>146</v>
      </c>
      <c r="D6" s="294">
        <v>3316</v>
      </c>
      <c r="E6" s="295">
        <v>3316</v>
      </c>
      <c r="F6" s="294">
        <v>3412</v>
      </c>
      <c r="G6" s="296"/>
      <c r="H6" s="296"/>
      <c r="I6" s="296"/>
      <c r="J6" s="294"/>
      <c r="K6" s="297"/>
      <c r="L6" s="298"/>
      <c r="M6" s="299"/>
      <c r="N6" s="300"/>
      <c r="O6" s="300"/>
      <c r="P6" s="300"/>
      <c r="Q6" s="300"/>
      <c r="R6" s="300"/>
      <c r="S6" s="300"/>
      <c r="T6" s="300"/>
      <c r="U6" s="300"/>
      <c r="V6" s="300"/>
      <c r="W6" s="301"/>
      <c r="X6" s="302"/>
      <c r="Y6" s="303"/>
      <c r="Z6" s="296"/>
      <c r="AA6" s="294"/>
      <c r="AB6" s="304"/>
      <c r="AC6" s="305"/>
      <c r="AD6" s="300"/>
      <c r="AE6" s="300"/>
      <c r="AF6" s="300"/>
      <c r="AG6" s="300"/>
      <c r="AH6" s="300"/>
      <c r="AI6" s="300"/>
      <c r="AJ6" s="300"/>
      <c r="AK6" s="300"/>
      <c r="AL6" s="300"/>
      <c r="AM6" s="301"/>
      <c r="AN6" s="306"/>
      <c r="AR6" s="296"/>
      <c r="AS6" s="294">
        <v>3321</v>
      </c>
      <c r="AT6" s="249">
        <v>1</v>
      </c>
      <c r="AV6" s="248">
        <f>F6*0.97343</f>
        <v>3321.34316</v>
      </c>
    </row>
    <row r="7" spans="1:48" ht="13.5" customHeight="1">
      <c r="A7" s="291"/>
      <c r="B7" s="307">
        <v>2</v>
      </c>
      <c r="C7" s="308" t="s">
        <v>147</v>
      </c>
      <c r="D7" s="309">
        <v>9472</v>
      </c>
      <c r="E7" s="310">
        <v>9472</v>
      </c>
      <c r="F7" s="309">
        <v>11193</v>
      </c>
      <c r="G7" s="311"/>
      <c r="H7" s="311"/>
      <c r="I7" s="311"/>
      <c r="J7" s="309"/>
      <c r="K7" s="312"/>
      <c r="L7" s="313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314"/>
      <c r="X7" s="315"/>
      <c r="Y7" s="316"/>
      <c r="Z7" s="311"/>
      <c r="AA7" s="309"/>
      <c r="AB7" s="317"/>
      <c r="AC7" s="318"/>
      <c r="AD7" s="299"/>
      <c r="AE7" s="299"/>
      <c r="AF7" s="299"/>
      <c r="AG7" s="299"/>
      <c r="AH7" s="299"/>
      <c r="AI7" s="299"/>
      <c r="AJ7" s="299"/>
      <c r="AK7" s="299"/>
      <c r="AL7" s="299"/>
      <c r="AM7" s="314"/>
      <c r="AN7" s="319"/>
      <c r="AR7" s="320"/>
      <c r="AS7" s="309">
        <v>10896</v>
      </c>
      <c r="AT7" s="249">
        <v>2</v>
      </c>
      <c r="AV7" s="248">
        <f aca="true" t="shared" si="0" ref="AV7:AV67">F7*0.97343</f>
        <v>10895.601990000001</v>
      </c>
    </row>
    <row r="8" spans="1:48" ht="13.5" customHeight="1">
      <c r="A8" s="321"/>
      <c r="B8" s="307">
        <v>3</v>
      </c>
      <c r="C8" s="308" t="s">
        <v>148</v>
      </c>
      <c r="D8" s="309">
        <v>2148</v>
      </c>
      <c r="E8" s="310">
        <v>2148</v>
      </c>
      <c r="F8" s="309">
        <v>2232</v>
      </c>
      <c r="G8" s="311"/>
      <c r="H8" s="311"/>
      <c r="I8" s="311"/>
      <c r="J8" s="309"/>
      <c r="K8" s="312"/>
      <c r="L8" s="313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314"/>
      <c r="X8" s="315"/>
      <c r="Y8" s="316"/>
      <c r="Z8" s="311"/>
      <c r="AA8" s="309"/>
      <c r="AB8" s="317"/>
      <c r="AC8" s="318"/>
      <c r="AD8" s="299"/>
      <c r="AE8" s="299"/>
      <c r="AF8" s="299"/>
      <c r="AG8" s="299"/>
      <c r="AH8" s="299"/>
      <c r="AI8" s="299"/>
      <c r="AJ8" s="299"/>
      <c r="AK8" s="299"/>
      <c r="AL8" s="299"/>
      <c r="AM8" s="314"/>
      <c r="AN8" s="319"/>
      <c r="AR8" s="320"/>
      <c r="AS8" s="309">
        <v>2173</v>
      </c>
      <c r="AT8" s="249">
        <v>3</v>
      </c>
      <c r="AV8" s="248">
        <f t="shared" si="0"/>
        <v>2172.69576</v>
      </c>
    </row>
    <row r="9" spans="1:48" ht="13.5" customHeight="1">
      <c r="A9" s="321"/>
      <c r="B9" s="307">
        <v>4</v>
      </c>
      <c r="C9" s="308" t="s">
        <v>149</v>
      </c>
      <c r="D9" s="309">
        <v>23093</v>
      </c>
      <c r="E9" s="310">
        <v>23133</v>
      </c>
      <c r="F9" s="309">
        <v>23473</v>
      </c>
      <c r="G9" s="311"/>
      <c r="H9" s="311"/>
      <c r="I9" s="311"/>
      <c r="J9" s="309"/>
      <c r="K9" s="312"/>
      <c r="L9" s="313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314"/>
      <c r="X9" s="315"/>
      <c r="Y9" s="316"/>
      <c r="Z9" s="311"/>
      <c r="AA9" s="309"/>
      <c r="AB9" s="317"/>
      <c r="AC9" s="318"/>
      <c r="AD9" s="299"/>
      <c r="AE9" s="299"/>
      <c r="AF9" s="299"/>
      <c r="AG9" s="299"/>
      <c r="AH9" s="299"/>
      <c r="AI9" s="299"/>
      <c r="AJ9" s="299"/>
      <c r="AK9" s="299"/>
      <c r="AL9" s="299"/>
      <c r="AM9" s="314"/>
      <c r="AN9" s="319"/>
      <c r="AR9" s="320"/>
      <c r="AS9" s="309">
        <v>22849</v>
      </c>
      <c r="AT9" s="249">
        <v>4</v>
      </c>
      <c r="AV9" s="248">
        <f t="shared" si="0"/>
        <v>22849.32239</v>
      </c>
    </row>
    <row r="10" spans="1:48" ht="13.5" customHeight="1">
      <c r="A10" s="321"/>
      <c r="B10" s="307">
        <v>5</v>
      </c>
      <c r="C10" s="308" t="s">
        <v>150</v>
      </c>
      <c r="D10" s="309">
        <v>3337</v>
      </c>
      <c r="E10" s="310">
        <v>3798</v>
      </c>
      <c r="F10" s="309">
        <v>3573</v>
      </c>
      <c r="G10" s="311"/>
      <c r="H10" s="311"/>
      <c r="I10" s="311"/>
      <c r="J10" s="309"/>
      <c r="K10" s="312"/>
      <c r="L10" s="313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314"/>
      <c r="X10" s="315"/>
      <c r="Y10" s="316"/>
      <c r="Z10" s="311"/>
      <c r="AA10" s="309"/>
      <c r="AB10" s="317"/>
      <c r="AC10" s="318"/>
      <c r="AD10" s="299"/>
      <c r="AE10" s="299"/>
      <c r="AF10" s="299"/>
      <c r="AG10" s="299"/>
      <c r="AH10" s="299"/>
      <c r="AI10" s="299"/>
      <c r="AJ10" s="299"/>
      <c r="AK10" s="299"/>
      <c r="AL10" s="299"/>
      <c r="AM10" s="314"/>
      <c r="AN10" s="319"/>
      <c r="AR10" s="320"/>
      <c r="AS10" s="309">
        <v>3478</v>
      </c>
      <c r="AT10" s="249">
        <v>5</v>
      </c>
      <c r="AV10" s="248">
        <f t="shared" si="0"/>
        <v>3478.06539</v>
      </c>
    </row>
    <row r="11" spans="1:48" ht="13.5" customHeight="1">
      <c r="A11" s="321"/>
      <c r="B11" s="307">
        <v>6</v>
      </c>
      <c r="C11" s="308" t="s">
        <v>151</v>
      </c>
      <c r="D11" s="309">
        <v>15268</v>
      </c>
      <c r="E11" s="310">
        <v>15268</v>
      </c>
      <c r="F11" s="309">
        <v>16243</v>
      </c>
      <c r="G11" s="311"/>
      <c r="H11" s="311"/>
      <c r="I11" s="311"/>
      <c r="J11" s="309"/>
      <c r="K11" s="312"/>
      <c r="L11" s="313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314"/>
      <c r="X11" s="315"/>
      <c r="Y11" s="316"/>
      <c r="Z11" s="311"/>
      <c r="AA11" s="309"/>
      <c r="AB11" s="317"/>
      <c r="AC11" s="318"/>
      <c r="AD11" s="299"/>
      <c r="AE11" s="299"/>
      <c r="AF11" s="299"/>
      <c r="AG11" s="299"/>
      <c r="AH11" s="299"/>
      <c r="AI11" s="299"/>
      <c r="AJ11" s="299"/>
      <c r="AK11" s="299"/>
      <c r="AL11" s="299"/>
      <c r="AM11" s="314"/>
      <c r="AN11" s="319"/>
      <c r="AR11" s="320"/>
      <c r="AS11" s="309">
        <v>15811</v>
      </c>
      <c r="AT11" s="249">
        <v>6</v>
      </c>
      <c r="AV11" s="248">
        <f t="shared" si="0"/>
        <v>15811.423490000001</v>
      </c>
    </row>
    <row r="12" spans="1:48" ht="13.5" customHeight="1">
      <c r="A12" s="321"/>
      <c r="B12" s="307">
        <v>7</v>
      </c>
      <c r="C12" s="308" t="s">
        <v>152</v>
      </c>
      <c r="D12" s="309">
        <v>8188</v>
      </c>
      <c r="E12" s="310">
        <v>8188</v>
      </c>
      <c r="F12" s="309">
        <v>8332</v>
      </c>
      <c r="G12" s="311"/>
      <c r="H12" s="311"/>
      <c r="I12" s="311"/>
      <c r="J12" s="309"/>
      <c r="K12" s="312"/>
      <c r="L12" s="313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314"/>
      <c r="X12" s="315"/>
      <c r="Y12" s="316"/>
      <c r="Z12" s="311"/>
      <c r="AA12" s="309"/>
      <c r="AB12" s="317"/>
      <c r="AC12" s="318"/>
      <c r="AD12" s="299"/>
      <c r="AE12" s="299"/>
      <c r="AF12" s="299"/>
      <c r="AG12" s="299"/>
      <c r="AH12" s="299"/>
      <c r="AI12" s="299"/>
      <c r="AJ12" s="299"/>
      <c r="AK12" s="299"/>
      <c r="AL12" s="299"/>
      <c r="AM12" s="314"/>
      <c r="AN12" s="319"/>
      <c r="AR12" s="320"/>
      <c r="AS12" s="309">
        <v>8111</v>
      </c>
      <c r="AT12" s="249">
        <v>7</v>
      </c>
      <c r="AV12" s="248">
        <f t="shared" si="0"/>
        <v>8110.61876</v>
      </c>
    </row>
    <row r="13" spans="1:48" ht="13.5" customHeight="1">
      <c r="A13" s="321"/>
      <c r="B13" s="307">
        <v>8</v>
      </c>
      <c r="C13" s="308" t="s">
        <v>153</v>
      </c>
      <c r="D13" s="309">
        <v>7253</v>
      </c>
      <c r="E13" s="310">
        <v>7479</v>
      </c>
      <c r="F13" s="309">
        <v>8718</v>
      </c>
      <c r="G13" s="311"/>
      <c r="H13" s="311"/>
      <c r="I13" s="311"/>
      <c r="J13" s="309"/>
      <c r="K13" s="312"/>
      <c r="L13" s="313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314"/>
      <c r="X13" s="315"/>
      <c r="Y13" s="316"/>
      <c r="Z13" s="311"/>
      <c r="AA13" s="309"/>
      <c r="AB13" s="317"/>
      <c r="AC13" s="318"/>
      <c r="AD13" s="299"/>
      <c r="AE13" s="299"/>
      <c r="AF13" s="299"/>
      <c r="AG13" s="299"/>
      <c r="AH13" s="299"/>
      <c r="AI13" s="299"/>
      <c r="AJ13" s="299"/>
      <c r="AK13" s="299"/>
      <c r="AL13" s="299"/>
      <c r="AM13" s="314"/>
      <c r="AN13" s="319"/>
      <c r="AR13" s="320"/>
      <c r="AS13" s="309">
        <v>8486</v>
      </c>
      <c r="AT13" s="249">
        <v>8</v>
      </c>
      <c r="AV13" s="248">
        <f t="shared" si="0"/>
        <v>8486.36274</v>
      </c>
    </row>
    <row r="14" spans="1:48" ht="13.5" customHeight="1">
      <c r="A14" s="321"/>
      <c r="B14" s="307">
        <v>9</v>
      </c>
      <c r="C14" s="308" t="s">
        <v>154</v>
      </c>
      <c r="D14" s="309">
        <v>7537</v>
      </c>
      <c r="E14" s="310">
        <v>7941</v>
      </c>
      <c r="F14" s="309">
        <v>7283</v>
      </c>
      <c r="G14" s="311"/>
      <c r="H14" s="311"/>
      <c r="I14" s="311"/>
      <c r="J14" s="309"/>
      <c r="K14" s="312"/>
      <c r="L14" s="313"/>
      <c r="M14" s="299"/>
      <c r="N14" s="299"/>
      <c r="O14" s="299"/>
      <c r="P14" s="299"/>
      <c r="Q14" s="299"/>
      <c r="R14" s="299"/>
      <c r="S14" s="299"/>
      <c r="T14" s="299"/>
      <c r="U14" s="322"/>
      <c r="V14" s="299"/>
      <c r="W14" s="314"/>
      <c r="X14" s="315"/>
      <c r="Y14" s="316"/>
      <c r="Z14" s="311"/>
      <c r="AA14" s="309"/>
      <c r="AB14" s="317"/>
      <c r="AC14" s="318"/>
      <c r="AD14" s="299"/>
      <c r="AE14" s="299"/>
      <c r="AF14" s="299"/>
      <c r="AG14" s="299"/>
      <c r="AH14" s="299"/>
      <c r="AI14" s="299"/>
      <c r="AJ14" s="299"/>
      <c r="AK14" s="322"/>
      <c r="AL14" s="299"/>
      <c r="AM14" s="314"/>
      <c r="AN14" s="319"/>
      <c r="AR14" s="320"/>
      <c r="AS14" s="309">
        <v>7089</v>
      </c>
      <c r="AT14" s="249">
        <v>9</v>
      </c>
      <c r="AV14" s="248">
        <f t="shared" si="0"/>
        <v>7089.4906900000005</v>
      </c>
    </row>
    <row r="15" spans="1:48" ht="13.5" customHeight="1">
      <c r="A15" s="321"/>
      <c r="B15" s="307">
        <v>10</v>
      </c>
      <c r="C15" s="308" t="s">
        <v>155</v>
      </c>
      <c r="D15" s="309">
        <v>11339</v>
      </c>
      <c r="E15" s="310">
        <v>11360</v>
      </c>
      <c r="F15" s="309">
        <v>11043</v>
      </c>
      <c r="G15" s="311"/>
      <c r="H15" s="311"/>
      <c r="I15" s="311"/>
      <c r="J15" s="309"/>
      <c r="K15" s="312"/>
      <c r="L15" s="313"/>
      <c r="M15" s="299"/>
      <c r="N15" s="299"/>
      <c r="O15" s="299"/>
      <c r="P15" s="299"/>
      <c r="Q15" s="299"/>
      <c r="R15" s="299"/>
      <c r="S15" s="299"/>
      <c r="T15" s="299"/>
      <c r="U15" s="323"/>
      <c r="V15" s="299"/>
      <c r="W15" s="314"/>
      <c r="X15" s="315"/>
      <c r="Y15" s="316"/>
      <c r="Z15" s="311"/>
      <c r="AA15" s="309"/>
      <c r="AB15" s="317"/>
      <c r="AC15" s="318"/>
      <c r="AD15" s="299"/>
      <c r="AE15" s="299"/>
      <c r="AF15" s="299"/>
      <c r="AG15" s="299"/>
      <c r="AH15" s="299"/>
      <c r="AI15" s="299"/>
      <c r="AJ15" s="299"/>
      <c r="AK15" s="323"/>
      <c r="AL15" s="299"/>
      <c r="AM15" s="314"/>
      <c r="AN15" s="319"/>
      <c r="AR15" s="320"/>
      <c r="AS15" s="309">
        <v>10750</v>
      </c>
      <c r="AT15" s="249">
        <v>10</v>
      </c>
      <c r="AV15" s="248">
        <f t="shared" si="0"/>
        <v>10749.58749</v>
      </c>
    </row>
    <row r="16" spans="1:48" ht="13.5" customHeight="1">
      <c r="A16" s="321"/>
      <c r="B16" s="307">
        <v>11</v>
      </c>
      <c r="C16" s="308" t="s">
        <v>156</v>
      </c>
      <c r="D16" s="309">
        <v>12519</v>
      </c>
      <c r="E16" s="310">
        <v>12519</v>
      </c>
      <c r="F16" s="309">
        <v>9908</v>
      </c>
      <c r="G16" s="311"/>
      <c r="H16" s="311"/>
      <c r="I16" s="311"/>
      <c r="J16" s="309"/>
      <c r="K16" s="312"/>
      <c r="L16" s="313"/>
      <c r="M16" s="299"/>
      <c r="N16" s="299"/>
      <c r="O16" s="299"/>
      <c r="P16" s="299"/>
      <c r="Q16" s="299"/>
      <c r="R16" s="299"/>
      <c r="S16" s="299"/>
      <c r="T16" s="299"/>
      <c r="U16" s="323"/>
      <c r="V16" s="299"/>
      <c r="W16" s="314"/>
      <c r="X16" s="315"/>
      <c r="Y16" s="316"/>
      <c r="Z16" s="311"/>
      <c r="AA16" s="309"/>
      <c r="AB16" s="317"/>
      <c r="AC16" s="318"/>
      <c r="AD16" s="299"/>
      <c r="AE16" s="299"/>
      <c r="AF16" s="299"/>
      <c r="AG16" s="299"/>
      <c r="AH16" s="299"/>
      <c r="AI16" s="299"/>
      <c r="AJ16" s="299"/>
      <c r="AK16" s="323"/>
      <c r="AL16" s="299"/>
      <c r="AM16" s="314"/>
      <c r="AN16" s="319"/>
      <c r="AR16" s="320"/>
      <c r="AS16" s="309">
        <v>9645</v>
      </c>
      <c r="AT16" s="249">
        <v>11</v>
      </c>
      <c r="AV16" s="248">
        <f t="shared" si="0"/>
        <v>9644.74444</v>
      </c>
    </row>
    <row r="17" spans="1:48" ht="13.5" customHeight="1">
      <c r="A17" s="321"/>
      <c r="B17" s="307">
        <v>12</v>
      </c>
      <c r="C17" s="308" t="s">
        <v>157</v>
      </c>
      <c r="D17" s="309">
        <v>23217</v>
      </c>
      <c r="E17" s="310">
        <v>23217</v>
      </c>
      <c r="F17" s="309">
        <v>24385</v>
      </c>
      <c r="G17" s="311"/>
      <c r="H17" s="311"/>
      <c r="I17" s="311"/>
      <c r="J17" s="309"/>
      <c r="K17" s="312"/>
      <c r="L17" s="313"/>
      <c r="M17" s="299"/>
      <c r="N17" s="299"/>
      <c r="O17" s="299"/>
      <c r="P17" s="299"/>
      <c r="Q17" s="299"/>
      <c r="R17" s="299"/>
      <c r="S17" s="299"/>
      <c r="T17" s="299"/>
      <c r="U17" s="322"/>
      <c r="V17" s="299"/>
      <c r="W17" s="314"/>
      <c r="X17" s="315"/>
      <c r="Y17" s="316"/>
      <c r="Z17" s="311"/>
      <c r="AA17" s="309"/>
      <c r="AB17" s="317"/>
      <c r="AC17" s="318"/>
      <c r="AD17" s="299"/>
      <c r="AE17" s="299"/>
      <c r="AF17" s="299"/>
      <c r="AG17" s="299"/>
      <c r="AH17" s="299"/>
      <c r="AI17" s="299"/>
      <c r="AJ17" s="299"/>
      <c r="AK17" s="322"/>
      <c r="AL17" s="299"/>
      <c r="AM17" s="314"/>
      <c r="AN17" s="319"/>
      <c r="AR17" s="320"/>
      <c r="AS17" s="309">
        <v>23737</v>
      </c>
      <c r="AT17" s="249">
        <v>12</v>
      </c>
      <c r="AV17" s="248">
        <f t="shared" si="0"/>
        <v>23737.09055</v>
      </c>
    </row>
    <row r="18" spans="1:48" ht="13.5" customHeight="1">
      <c r="A18" s="321"/>
      <c r="B18" s="307">
        <v>13</v>
      </c>
      <c r="C18" s="308" t="s">
        <v>158</v>
      </c>
      <c r="D18" s="309">
        <v>7454</v>
      </c>
      <c r="E18" s="310">
        <v>7454</v>
      </c>
      <c r="F18" s="309">
        <v>8812</v>
      </c>
      <c r="G18" s="311"/>
      <c r="H18" s="311"/>
      <c r="I18" s="311"/>
      <c r="J18" s="309"/>
      <c r="K18" s="312"/>
      <c r="L18" s="313"/>
      <c r="M18" s="299"/>
      <c r="N18" s="299"/>
      <c r="O18" s="299"/>
      <c r="P18" s="299"/>
      <c r="Q18" s="299"/>
      <c r="R18" s="299"/>
      <c r="S18" s="299"/>
      <c r="T18" s="299"/>
      <c r="U18" s="323"/>
      <c r="V18" s="299"/>
      <c r="W18" s="314"/>
      <c r="X18" s="315"/>
      <c r="Y18" s="316"/>
      <c r="Z18" s="311"/>
      <c r="AA18" s="309"/>
      <c r="AB18" s="317"/>
      <c r="AC18" s="318"/>
      <c r="AD18" s="299"/>
      <c r="AE18" s="299"/>
      <c r="AF18" s="299"/>
      <c r="AG18" s="299"/>
      <c r="AH18" s="299"/>
      <c r="AI18" s="299"/>
      <c r="AJ18" s="299"/>
      <c r="AK18" s="323"/>
      <c r="AL18" s="299"/>
      <c r="AM18" s="314"/>
      <c r="AN18" s="319"/>
      <c r="AR18" s="320"/>
      <c r="AS18" s="309">
        <v>8578</v>
      </c>
      <c r="AT18" s="249">
        <v>13</v>
      </c>
      <c r="AV18" s="248">
        <f t="shared" si="0"/>
        <v>8577.86516</v>
      </c>
    </row>
    <row r="19" spans="1:48" ht="13.5" customHeight="1">
      <c r="A19" s="321"/>
      <c r="B19" s="307">
        <v>14</v>
      </c>
      <c r="C19" s="308" t="s">
        <v>159</v>
      </c>
      <c r="D19" s="309">
        <v>7525</v>
      </c>
      <c r="E19" s="310">
        <v>7525</v>
      </c>
      <c r="F19" s="309">
        <v>7834</v>
      </c>
      <c r="G19" s="311"/>
      <c r="H19" s="311"/>
      <c r="I19" s="311"/>
      <c r="J19" s="309"/>
      <c r="K19" s="312"/>
      <c r="L19" s="313"/>
      <c r="M19" s="299"/>
      <c r="N19" s="299"/>
      <c r="O19" s="299"/>
      <c r="P19" s="299"/>
      <c r="Q19" s="299"/>
      <c r="R19" s="299"/>
      <c r="S19" s="299"/>
      <c r="T19" s="299"/>
      <c r="U19" s="323"/>
      <c r="V19" s="299"/>
      <c r="W19" s="314"/>
      <c r="X19" s="315"/>
      <c r="Y19" s="316"/>
      <c r="Z19" s="311"/>
      <c r="AA19" s="309"/>
      <c r="AB19" s="317"/>
      <c r="AC19" s="318"/>
      <c r="AD19" s="299"/>
      <c r="AE19" s="299"/>
      <c r="AF19" s="299"/>
      <c r="AG19" s="299"/>
      <c r="AH19" s="299"/>
      <c r="AI19" s="299"/>
      <c r="AJ19" s="299"/>
      <c r="AK19" s="323"/>
      <c r="AL19" s="299"/>
      <c r="AM19" s="314"/>
      <c r="AN19" s="319"/>
      <c r="AR19" s="320"/>
      <c r="AS19" s="309">
        <v>7626</v>
      </c>
      <c r="AT19" s="249">
        <v>14</v>
      </c>
      <c r="AV19" s="248">
        <f t="shared" si="0"/>
        <v>7625.85062</v>
      </c>
    </row>
    <row r="20" spans="1:48" ht="13.5" customHeight="1">
      <c r="A20" s="321"/>
      <c r="B20" s="307">
        <v>15</v>
      </c>
      <c r="C20" s="308" t="s">
        <v>160</v>
      </c>
      <c r="D20" s="309">
        <v>1254</v>
      </c>
      <c r="E20" s="310">
        <v>1305</v>
      </c>
      <c r="F20" s="309">
        <v>1466</v>
      </c>
      <c r="G20" s="311"/>
      <c r="H20" s="311"/>
      <c r="I20" s="311"/>
      <c r="J20" s="309"/>
      <c r="K20" s="312"/>
      <c r="L20" s="313"/>
      <c r="M20" s="299"/>
      <c r="N20" s="299"/>
      <c r="O20" s="299"/>
      <c r="P20" s="299"/>
      <c r="Q20" s="299"/>
      <c r="R20" s="299"/>
      <c r="S20" s="299"/>
      <c r="T20" s="299"/>
      <c r="U20" s="322"/>
      <c r="V20" s="299"/>
      <c r="W20" s="314"/>
      <c r="X20" s="315"/>
      <c r="Y20" s="316"/>
      <c r="Z20" s="311"/>
      <c r="AA20" s="309"/>
      <c r="AB20" s="317"/>
      <c r="AC20" s="318"/>
      <c r="AD20" s="299"/>
      <c r="AE20" s="299"/>
      <c r="AF20" s="299"/>
      <c r="AG20" s="299"/>
      <c r="AH20" s="299"/>
      <c r="AI20" s="299"/>
      <c r="AJ20" s="299"/>
      <c r="AK20" s="322"/>
      <c r="AL20" s="299"/>
      <c r="AM20" s="314"/>
      <c r="AN20" s="319"/>
      <c r="AR20" s="320"/>
      <c r="AS20" s="309">
        <v>1427</v>
      </c>
      <c r="AT20" s="249">
        <v>15</v>
      </c>
      <c r="AV20" s="248">
        <f t="shared" si="0"/>
        <v>1427.04838</v>
      </c>
    </row>
    <row r="21" spans="1:48" ht="13.5" customHeight="1">
      <c r="A21" s="321"/>
      <c r="B21" s="307">
        <v>16</v>
      </c>
      <c r="C21" s="308" t="s">
        <v>161</v>
      </c>
      <c r="D21" s="309">
        <v>8676</v>
      </c>
      <c r="E21" s="310">
        <v>8676</v>
      </c>
      <c r="F21" s="309">
        <v>8889</v>
      </c>
      <c r="G21" s="311"/>
      <c r="H21" s="311"/>
      <c r="I21" s="311"/>
      <c r="J21" s="309"/>
      <c r="K21" s="312"/>
      <c r="L21" s="313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314"/>
      <c r="X21" s="315"/>
      <c r="Y21" s="316"/>
      <c r="Z21" s="311"/>
      <c r="AA21" s="309"/>
      <c r="AB21" s="317"/>
      <c r="AC21" s="318"/>
      <c r="AD21" s="299"/>
      <c r="AE21" s="299"/>
      <c r="AF21" s="299"/>
      <c r="AG21" s="299"/>
      <c r="AH21" s="299"/>
      <c r="AI21" s="299"/>
      <c r="AJ21" s="299"/>
      <c r="AK21" s="299"/>
      <c r="AL21" s="299"/>
      <c r="AM21" s="314"/>
      <c r="AN21" s="319"/>
      <c r="AR21" s="320"/>
      <c r="AS21" s="309">
        <v>8653</v>
      </c>
      <c r="AT21" s="249">
        <v>16</v>
      </c>
      <c r="AV21" s="248">
        <f t="shared" si="0"/>
        <v>8652.81927</v>
      </c>
    </row>
    <row r="22" spans="1:48" ht="13.5" customHeight="1">
      <c r="A22" s="321"/>
      <c r="B22" s="307">
        <v>18</v>
      </c>
      <c r="C22" s="308" t="s">
        <v>162</v>
      </c>
      <c r="D22" s="309">
        <v>4452</v>
      </c>
      <c r="E22" s="310">
        <v>4452</v>
      </c>
      <c r="F22" s="309">
        <v>5128</v>
      </c>
      <c r="G22" s="311"/>
      <c r="H22" s="311"/>
      <c r="I22" s="311"/>
      <c r="J22" s="309"/>
      <c r="K22" s="312"/>
      <c r="L22" s="313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314"/>
      <c r="X22" s="315"/>
      <c r="Y22" s="316"/>
      <c r="Z22" s="311"/>
      <c r="AA22" s="309"/>
      <c r="AB22" s="317"/>
      <c r="AC22" s="318"/>
      <c r="AD22" s="299"/>
      <c r="AE22" s="299"/>
      <c r="AF22" s="299"/>
      <c r="AG22" s="299"/>
      <c r="AH22" s="299"/>
      <c r="AI22" s="299"/>
      <c r="AJ22" s="299"/>
      <c r="AK22" s="299"/>
      <c r="AL22" s="299"/>
      <c r="AM22" s="314"/>
      <c r="AN22" s="319"/>
      <c r="AR22" s="320"/>
      <c r="AS22" s="309">
        <v>4992</v>
      </c>
      <c r="AT22" s="249">
        <v>17</v>
      </c>
      <c r="AV22" s="248">
        <f t="shared" si="0"/>
        <v>4991.74904</v>
      </c>
    </row>
    <row r="23" spans="1:48" ht="13.5" customHeight="1">
      <c r="A23" s="321"/>
      <c r="B23" s="307">
        <v>19</v>
      </c>
      <c r="C23" s="308" t="s">
        <v>163</v>
      </c>
      <c r="D23" s="309">
        <v>3643</v>
      </c>
      <c r="E23" s="310">
        <v>3677</v>
      </c>
      <c r="F23" s="309">
        <v>4619</v>
      </c>
      <c r="G23" s="311"/>
      <c r="H23" s="311"/>
      <c r="I23" s="311"/>
      <c r="J23" s="309"/>
      <c r="K23" s="312"/>
      <c r="L23" s="313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314"/>
      <c r="X23" s="315"/>
      <c r="Y23" s="316"/>
      <c r="Z23" s="311"/>
      <c r="AA23" s="309"/>
      <c r="AB23" s="317"/>
      <c r="AC23" s="318"/>
      <c r="AD23" s="299"/>
      <c r="AE23" s="299"/>
      <c r="AF23" s="299"/>
      <c r="AG23" s="299"/>
      <c r="AH23" s="299"/>
      <c r="AI23" s="299"/>
      <c r="AJ23" s="299"/>
      <c r="AK23" s="299"/>
      <c r="AL23" s="299"/>
      <c r="AM23" s="314"/>
      <c r="AN23" s="319"/>
      <c r="AR23" s="320"/>
      <c r="AS23" s="309">
        <v>4496</v>
      </c>
      <c r="AT23" s="249">
        <v>18</v>
      </c>
      <c r="AV23" s="248">
        <f t="shared" si="0"/>
        <v>4496.27317</v>
      </c>
    </row>
    <row r="24" spans="1:48" ht="13.5" customHeight="1">
      <c r="A24" s="321"/>
      <c r="B24" s="307">
        <v>20</v>
      </c>
      <c r="C24" s="308" t="s">
        <v>164</v>
      </c>
      <c r="D24" s="309">
        <v>1758</v>
      </c>
      <c r="E24" s="310">
        <v>1758</v>
      </c>
      <c r="F24" s="309">
        <v>1576</v>
      </c>
      <c r="G24" s="311"/>
      <c r="H24" s="311"/>
      <c r="I24" s="311"/>
      <c r="J24" s="309"/>
      <c r="K24" s="312"/>
      <c r="L24" s="313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314"/>
      <c r="X24" s="315"/>
      <c r="Y24" s="316"/>
      <c r="Z24" s="311"/>
      <c r="AA24" s="309"/>
      <c r="AB24" s="317"/>
      <c r="AC24" s="318"/>
      <c r="AD24" s="299"/>
      <c r="AE24" s="299"/>
      <c r="AF24" s="299"/>
      <c r="AG24" s="299"/>
      <c r="AH24" s="299"/>
      <c r="AI24" s="299"/>
      <c r="AJ24" s="299"/>
      <c r="AK24" s="299"/>
      <c r="AL24" s="299"/>
      <c r="AM24" s="314"/>
      <c r="AN24" s="319"/>
      <c r="AR24" s="320"/>
      <c r="AS24" s="309">
        <v>1534</v>
      </c>
      <c r="AT24" s="249">
        <v>19</v>
      </c>
      <c r="AV24" s="248">
        <f t="shared" si="0"/>
        <v>1534.12568</v>
      </c>
    </row>
    <row r="25" spans="1:48" ht="13.5" customHeight="1">
      <c r="A25" s="321"/>
      <c r="B25" s="307">
        <v>21</v>
      </c>
      <c r="C25" s="308" t="s">
        <v>165</v>
      </c>
      <c r="D25" s="309">
        <v>447</v>
      </c>
      <c r="E25" s="310">
        <v>447</v>
      </c>
      <c r="F25" s="309">
        <v>384</v>
      </c>
      <c r="G25" s="311"/>
      <c r="H25" s="311"/>
      <c r="I25" s="311"/>
      <c r="J25" s="309"/>
      <c r="K25" s="312"/>
      <c r="L25" s="313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314"/>
      <c r="X25" s="315"/>
      <c r="Y25" s="316"/>
      <c r="Z25" s="311"/>
      <c r="AA25" s="309"/>
      <c r="AB25" s="317"/>
      <c r="AC25" s="318"/>
      <c r="AD25" s="299"/>
      <c r="AE25" s="299"/>
      <c r="AF25" s="299"/>
      <c r="AG25" s="299"/>
      <c r="AH25" s="299"/>
      <c r="AI25" s="299"/>
      <c r="AJ25" s="299"/>
      <c r="AK25" s="299"/>
      <c r="AL25" s="299"/>
      <c r="AM25" s="314"/>
      <c r="AN25" s="319"/>
      <c r="AR25" s="320"/>
      <c r="AS25" s="309">
        <v>374</v>
      </c>
      <c r="AT25" s="249">
        <v>20</v>
      </c>
      <c r="AV25" s="248">
        <f t="shared" si="0"/>
        <v>373.79712</v>
      </c>
    </row>
    <row r="26" spans="1:48" ht="13.5" customHeight="1">
      <c r="A26" s="321"/>
      <c r="B26" s="307">
        <v>22</v>
      </c>
      <c r="C26" s="308" t="s">
        <v>166</v>
      </c>
      <c r="D26" s="309">
        <v>1147</v>
      </c>
      <c r="E26" s="310">
        <v>1147</v>
      </c>
      <c r="F26" s="309">
        <v>1196</v>
      </c>
      <c r="G26" s="311"/>
      <c r="H26" s="311"/>
      <c r="I26" s="311"/>
      <c r="J26" s="309"/>
      <c r="K26" s="312"/>
      <c r="L26" s="313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314"/>
      <c r="X26" s="315"/>
      <c r="Y26" s="316"/>
      <c r="Z26" s="311"/>
      <c r="AA26" s="309"/>
      <c r="AB26" s="317"/>
      <c r="AC26" s="318"/>
      <c r="AD26" s="299"/>
      <c r="AE26" s="299"/>
      <c r="AF26" s="299"/>
      <c r="AG26" s="299"/>
      <c r="AH26" s="299"/>
      <c r="AI26" s="299"/>
      <c r="AJ26" s="299"/>
      <c r="AK26" s="299"/>
      <c r="AL26" s="299"/>
      <c r="AM26" s="314"/>
      <c r="AN26" s="319"/>
      <c r="AR26" s="320"/>
      <c r="AS26" s="309">
        <v>1164</v>
      </c>
      <c r="AT26" s="249">
        <v>21</v>
      </c>
      <c r="AV26" s="248">
        <f t="shared" si="0"/>
        <v>1164.22228</v>
      </c>
    </row>
    <row r="27" spans="1:48" ht="13.5" customHeight="1">
      <c r="A27" s="321"/>
      <c r="B27" s="307">
        <v>23</v>
      </c>
      <c r="C27" s="308" t="s">
        <v>167</v>
      </c>
      <c r="D27" s="309">
        <v>4378</v>
      </c>
      <c r="E27" s="310">
        <v>4378</v>
      </c>
      <c r="F27" s="309">
        <v>5984</v>
      </c>
      <c r="G27" s="311"/>
      <c r="H27" s="311"/>
      <c r="I27" s="311"/>
      <c r="J27" s="309"/>
      <c r="K27" s="312"/>
      <c r="L27" s="313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314"/>
      <c r="X27" s="315"/>
      <c r="Y27" s="316"/>
      <c r="Z27" s="311"/>
      <c r="AA27" s="309"/>
      <c r="AB27" s="317"/>
      <c r="AC27" s="318"/>
      <c r="AD27" s="299"/>
      <c r="AE27" s="299"/>
      <c r="AF27" s="299"/>
      <c r="AG27" s="299"/>
      <c r="AH27" s="299"/>
      <c r="AI27" s="299"/>
      <c r="AJ27" s="299"/>
      <c r="AK27" s="299"/>
      <c r="AL27" s="299"/>
      <c r="AM27" s="314"/>
      <c r="AN27" s="319"/>
      <c r="AR27" s="320"/>
      <c r="AS27" s="309">
        <v>5825</v>
      </c>
      <c r="AT27" s="249">
        <v>22</v>
      </c>
      <c r="AV27" s="248">
        <f t="shared" si="0"/>
        <v>5825.00512</v>
      </c>
    </row>
    <row r="28" spans="1:48" ht="13.5" customHeight="1">
      <c r="A28" s="321"/>
      <c r="B28" s="307">
        <v>24</v>
      </c>
      <c r="C28" s="308" t="s">
        <v>168</v>
      </c>
      <c r="D28" s="309">
        <v>1723</v>
      </c>
      <c r="E28" s="310">
        <v>1723</v>
      </c>
      <c r="F28" s="309">
        <v>1858</v>
      </c>
      <c r="G28" s="311"/>
      <c r="H28" s="311"/>
      <c r="I28" s="311"/>
      <c r="J28" s="309"/>
      <c r="K28" s="312"/>
      <c r="L28" s="313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314"/>
      <c r="X28" s="315"/>
      <c r="Y28" s="316"/>
      <c r="Z28" s="311"/>
      <c r="AA28" s="309"/>
      <c r="AB28" s="317"/>
      <c r="AC28" s="318"/>
      <c r="AD28" s="299"/>
      <c r="AE28" s="299"/>
      <c r="AF28" s="299"/>
      <c r="AG28" s="299"/>
      <c r="AH28" s="299"/>
      <c r="AI28" s="299"/>
      <c r="AJ28" s="299"/>
      <c r="AK28" s="299"/>
      <c r="AL28" s="299"/>
      <c r="AM28" s="314"/>
      <c r="AN28" s="319"/>
      <c r="AR28" s="320"/>
      <c r="AS28" s="309">
        <v>1809</v>
      </c>
      <c r="AT28" s="249">
        <v>23</v>
      </c>
      <c r="AV28" s="248">
        <f t="shared" si="0"/>
        <v>1808.63294</v>
      </c>
    </row>
    <row r="29" spans="1:48" ht="13.5" customHeight="1">
      <c r="A29" s="321"/>
      <c r="B29" s="307">
        <v>25</v>
      </c>
      <c r="C29" s="308" t="s">
        <v>169</v>
      </c>
      <c r="D29" s="309">
        <v>4958</v>
      </c>
      <c r="E29" s="310">
        <v>4958</v>
      </c>
      <c r="F29" s="309">
        <v>6429</v>
      </c>
      <c r="G29" s="311"/>
      <c r="H29" s="311"/>
      <c r="I29" s="311"/>
      <c r="J29" s="309"/>
      <c r="K29" s="312"/>
      <c r="L29" s="313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314"/>
      <c r="X29" s="315"/>
      <c r="Y29" s="316"/>
      <c r="Z29" s="311"/>
      <c r="AA29" s="309"/>
      <c r="AB29" s="317"/>
      <c r="AC29" s="318"/>
      <c r="AD29" s="299"/>
      <c r="AE29" s="299"/>
      <c r="AF29" s="299"/>
      <c r="AG29" s="299"/>
      <c r="AH29" s="299"/>
      <c r="AI29" s="299"/>
      <c r="AJ29" s="299"/>
      <c r="AK29" s="299"/>
      <c r="AL29" s="299"/>
      <c r="AM29" s="314"/>
      <c r="AN29" s="319"/>
      <c r="AR29" s="320"/>
      <c r="AS29" s="309">
        <v>6258</v>
      </c>
      <c r="AT29" s="249">
        <v>24</v>
      </c>
      <c r="AV29" s="248">
        <f t="shared" si="0"/>
        <v>6258.18147</v>
      </c>
    </row>
    <row r="30" spans="1:48" ht="13.5" customHeight="1">
      <c r="A30" s="321"/>
      <c r="B30" s="307">
        <v>26</v>
      </c>
      <c r="C30" s="308" t="s">
        <v>170</v>
      </c>
      <c r="D30" s="309">
        <v>25173</v>
      </c>
      <c r="E30" s="310">
        <v>25756</v>
      </c>
      <c r="F30" s="309">
        <v>28383</v>
      </c>
      <c r="G30" s="311"/>
      <c r="H30" s="311"/>
      <c r="I30" s="311"/>
      <c r="J30" s="309"/>
      <c r="K30" s="312"/>
      <c r="L30" s="313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314"/>
      <c r="X30" s="315"/>
      <c r="Y30" s="316"/>
      <c r="Z30" s="311"/>
      <c r="AA30" s="309"/>
      <c r="AB30" s="317"/>
      <c r="AC30" s="318"/>
      <c r="AD30" s="299"/>
      <c r="AE30" s="299"/>
      <c r="AF30" s="299"/>
      <c r="AG30" s="299"/>
      <c r="AH30" s="299"/>
      <c r="AI30" s="299"/>
      <c r="AJ30" s="299"/>
      <c r="AK30" s="299"/>
      <c r="AL30" s="299"/>
      <c r="AM30" s="314"/>
      <c r="AN30" s="319"/>
      <c r="AR30" s="320"/>
      <c r="AS30" s="309">
        <v>27630</v>
      </c>
      <c r="AT30" s="249">
        <v>25</v>
      </c>
      <c r="AV30" s="248">
        <f t="shared" si="0"/>
        <v>27628.863690000002</v>
      </c>
    </row>
    <row r="31" spans="1:48" ht="13.5" customHeight="1">
      <c r="A31" s="321"/>
      <c r="B31" s="307">
        <v>27</v>
      </c>
      <c r="C31" s="308" t="s">
        <v>171</v>
      </c>
      <c r="D31" s="309">
        <v>3086</v>
      </c>
      <c r="E31" s="310">
        <v>3086</v>
      </c>
      <c r="F31" s="309">
        <v>3472</v>
      </c>
      <c r="G31" s="311"/>
      <c r="H31" s="311"/>
      <c r="I31" s="311"/>
      <c r="J31" s="309"/>
      <c r="K31" s="312"/>
      <c r="L31" s="313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314"/>
      <c r="X31" s="315"/>
      <c r="Y31" s="316"/>
      <c r="Z31" s="311"/>
      <c r="AA31" s="309"/>
      <c r="AB31" s="317"/>
      <c r="AC31" s="318"/>
      <c r="AD31" s="299"/>
      <c r="AE31" s="299"/>
      <c r="AF31" s="299"/>
      <c r="AG31" s="299"/>
      <c r="AH31" s="299"/>
      <c r="AI31" s="299"/>
      <c r="AJ31" s="299"/>
      <c r="AK31" s="299"/>
      <c r="AL31" s="299"/>
      <c r="AM31" s="314"/>
      <c r="AN31" s="319"/>
      <c r="AR31" s="320"/>
      <c r="AS31" s="309">
        <v>3380</v>
      </c>
      <c r="AT31" s="249">
        <v>26</v>
      </c>
      <c r="AV31" s="248">
        <f t="shared" si="0"/>
        <v>3379.74896</v>
      </c>
    </row>
    <row r="32" spans="1:48" ht="13.5" customHeight="1">
      <c r="A32" s="321"/>
      <c r="B32" s="307">
        <v>28</v>
      </c>
      <c r="C32" s="308" t="s">
        <v>172</v>
      </c>
      <c r="D32" s="309">
        <v>1341</v>
      </c>
      <c r="E32" s="310">
        <v>1341</v>
      </c>
      <c r="F32" s="309">
        <v>867</v>
      </c>
      <c r="G32" s="311"/>
      <c r="H32" s="311"/>
      <c r="I32" s="311"/>
      <c r="J32" s="309"/>
      <c r="K32" s="312"/>
      <c r="L32" s="313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314"/>
      <c r="X32" s="315"/>
      <c r="Y32" s="316"/>
      <c r="Z32" s="311"/>
      <c r="AA32" s="309"/>
      <c r="AB32" s="317"/>
      <c r="AC32" s="318"/>
      <c r="AD32" s="299"/>
      <c r="AE32" s="299"/>
      <c r="AF32" s="299"/>
      <c r="AG32" s="299"/>
      <c r="AH32" s="299"/>
      <c r="AI32" s="299"/>
      <c r="AJ32" s="299"/>
      <c r="AK32" s="299"/>
      <c r="AL32" s="299"/>
      <c r="AM32" s="314"/>
      <c r="AN32" s="319"/>
      <c r="AR32" s="320"/>
      <c r="AS32" s="309">
        <v>844</v>
      </c>
      <c r="AT32" s="249">
        <v>27</v>
      </c>
      <c r="AV32" s="248">
        <f t="shared" si="0"/>
        <v>843.96381</v>
      </c>
    </row>
    <row r="33" spans="1:48" ht="13.5" customHeight="1">
      <c r="A33" s="321"/>
      <c r="B33" s="307">
        <v>29</v>
      </c>
      <c r="C33" s="308" t="s">
        <v>173</v>
      </c>
      <c r="D33" s="309">
        <v>18521</v>
      </c>
      <c r="E33" s="310">
        <v>19355</v>
      </c>
      <c r="F33" s="309">
        <v>20354</v>
      </c>
      <c r="G33" s="311"/>
      <c r="H33" s="311"/>
      <c r="I33" s="311"/>
      <c r="J33" s="309"/>
      <c r="K33" s="312"/>
      <c r="L33" s="313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314"/>
      <c r="X33" s="315"/>
      <c r="Y33" s="316"/>
      <c r="Z33" s="311"/>
      <c r="AA33" s="309"/>
      <c r="AB33" s="317"/>
      <c r="AC33" s="318"/>
      <c r="AD33" s="299"/>
      <c r="AE33" s="299"/>
      <c r="AF33" s="299"/>
      <c r="AG33" s="299"/>
      <c r="AH33" s="299"/>
      <c r="AI33" s="299"/>
      <c r="AJ33" s="299"/>
      <c r="AK33" s="299"/>
      <c r="AL33" s="299"/>
      <c r="AM33" s="314"/>
      <c r="AN33" s="319"/>
      <c r="AR33" s="320"/>
      <c r="AS33" s="309">
        <v>19813</v>
      </c>
      <c r="AT33" s="249">
        <v>28</v>
      </c>
      <c r="AV33" s="248">
        <f t="shared" si="0"/>
        <v>19813.19422</v>
      </c>
    </row>
    <row r="34" spans="1:48" ht="13.5" customHeight="1" thickBot="1">
      <c r="A34" s="321"/>
      <c r="B34" s="307">
        <v>30</v>
      </c>
      <c r="C34" s="308" t="s">
        <v>174</v>
      </c>
      <c r="D34" s="309">
        <v>1573</v>
      </c>
      <c r="E34" s="310">
        <v>1573</v>
      </c>
      <c r="F34" s="309">
        <v>1697</v>
      </c>
      <c r="G34" s="311"/>
      <c r="H34" s="311"/>
      <c r="I34" s="311"/>
      <c r="J34" s="309"/>
      <c r="K34" s="312"/>
      <c r="L34" s="313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314"/>
      <c r="X34" s="315"/>
      <c r="Y34" s="316"/>
      <c r="Z34" s="311"/>
      <c r="AA34" s="309"/>
      <c r="AB34" s="317"/>
      <c r="AC34" s="318"/>
      <c r="AD34" s="299"/>
      <c r="AE34" s="299"/>
      <c r="AF34" s="299"/>
      <c r="AG34" s="299"/>
      <c r="AH34" s="299"/>
      <c r="AI34" s="299"/>
      <c r="AJ34" s="299"/>
      <c r="AK34" s="299"/>
      <c r="AL34" s="299"/>
      <c r="AM34" s="314"/>
      <c r="AN34" s="319"/>
      <c r="AR34" s="320"/>
      <c r="AS34" s="309">
        <v>1652</v>
      </c>
      <c r="AT34" s="249">
        <v>29</v>
      </c>
      <c r="AV34" s="248">
        <f t="shared" si="0"/>
        <v>1651.91071</v>
      </c>
    </row>
    <row r="35" spans="1:48" ht="13.5" customHeight="1" thickBot="1">
      <c r="A35" s="276" t="s">
        <v>175</v>
      </c>
      <c r="B35" s="307">
        <v>31</v>
      </c>
      <c r="C35" s="308" t="s">
        <v>176</v>
      </c>
      <c r="D35" s="309">
        <v>1934</v>
      </c>
      <c r="E35" s="310">
        <v>2013</v>
      </c>
      <c r="F35" s="309">
        <v>1691</v>
      </c>
      <c r="G35" s="311"/>
      <c r="H35" s="311"/>
      <c r="I35" s="311"/>
      <c r="J35" s="309"/>
      <c r="K35" s="312"/>
      <c r="L35" s="313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314"/>
      <c r="X35" s="315"/>
      <c r="Y35" s="316"/>
      <c r="Z35" s="311"/>
      <c r="AA35" s="309"/>
      <c r="AB35" s="317"/>
      <c r="AC35" s="318"/>
      <c r="AD35" s="299"/>
      <c r="AE35" s="299"/>
      <c r="AF35" s="299"/>
      <c r="AG35" s="299"/>
      <c r="AH35" s="299"/>
      <c r="AI35" s="299"/>
      <c r="AJ35" s="299"/>
      <c r="AK35" s="299"/>
      <c r="AL35" s="299"/>
      <c r="AM35" s="314"/>
      <c r="AN35" s="319"/>
      <c r="AR35" s="320"/>
      <c r="AS35" s="309">
        <v>1646</v>
      </c>
      <c r="AT35" s="249">
        <v>30</v>
      </c>
      <c r="AV35" s="248">
        <f t="shared" si="0"/>
        <v>1646.07013</v>
      </c>
    </row>
    <row r="36" spans="1:48" ht="13.5" customHeight="1">
      <c r="A36" s="321"/>
      <c r="B36" s="307">
        <v>32</v>
      </c>
      <c r="C36" s="308" t="s">
        <v>177</v>
      </c>
      <c r="D36" s="309">
        <v>994</v>
      </c>
      <c r="E36" s="310">
        <v>994</v>
      </c>
      <c r="F36" s="309">
        <v>1037</v>
      </c>
      <c r="G36" s="311"/>
      <c r="H36" s="311"/>
      <c r="I36" s="311"/>
      <c r="J36" s="309"/>
      <c r="K36" s="312"/>
      <c r="L36" s="313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314"/>
      <c r="X36" s="315"/>
      <c r="Y36" s="316"/>
      <c r="Z36" s="311"/>
      <c r="AA36" s="309"/>
      <c r="AB36" s="317"/>
      <c r="AC36" s="318"/>
      <c r="AD36" s="299"/>
      <c r="AE36" s="299"/>
      <c r="AF36" s="299"/>
      <c r="AG36" s="299"/>
      <c r="AH36" s="299"/>
      <c r="AI36" s="299"/>
      <c r="AJ36" s="299"/>
      <c r="AK36" s="299"/>
      <c r="AL36" s="299"/>
      <c r="AM36" s="314"/>
      <c r="AN36" s="319"/>
      <c r="AR36" s="320"/>
      <c r="AS36" s="309">
        <v>1009</v>
      </c>
      <c r="AT36" s="249">
        <v>31</v>
      </c>
      <c r="AV36" s="248">
        <f t="shared" si="0"/>
        <v>1009.44691</v>
      </c>
    </row>
    <row r="37" spans="1:48" ht="13.5" customHeight="1">
      <c r="A37" s="321"/>
      <c r="B37" s="307">
        <v>33</v>
      </c>
      <c r="C37" s="308" t="s">
        <v>178</v>
      </c>
      <c r="D37" s="309">
        <v>6220</v>
      </c>
      <c r="E37" s="310">
        <v>6483</v>
      </c>
      <c r="F37" s="309">
        <v>7206</v>
      </c>
      <c r="G37" s="311"/>
      <c r="H37" s="311"/>
      <c r="I37" s="311"/>
      <c r="J37" s="309"/>
      <c r="K37" s="312"/>
      <c r="L37" s="313"/>
      <c r="M37" s="299"/>
      <c r="N37" s="299"/>
      <c r="O37" s="299"/>
      <c r="P37" s="299"/>
      <c r="Q37" s="299"/>
      <c r="R37" s="299"/>
      <c r="S37" s="299"/>
      <c r="T37" s="299"/>
      <c r="U37" s="322"/>
      <c r="V37" s="299"/>
      <c r="W37" s="314"/>
      <c r="X37" s="315"/>
      <c r="Y37" s="316"/>
      <c r="Z37" s="311"/>
      <c r="AA37" s="309"/>
      <c r="AB37" s="317"/>
      <c r="AC37" s="318"/>
      <c r="AD37" s="299"/>
      <c r="AE37" s="299"/>
      <c r="AF37" s="299"/>
      <c r="AG37" s="299"/>
      <c r="AH37" s="299"/>
      <c r="AI37" s="299"/>
      <c r="AJ37" s="299"/>
      <c r="AK37" s="322"/>
      <c r="AL37" s="299"/>
      <c r="AM37" s="314"/>
      <c r="AN37" s="319"/>
      <c r="AR37" s="320"/>
      <c r="AS37" s="309">
        <v>7015</v>
      </c>
      <c r="AT37" s="249">
        <v>32</v>
      </c>
      <c r="AV37" s="248">
        <f t="shared" si="0"/>
        <v>7014.53658</v>
      </c>
    </row>
    <row r="38" spans="1:48" ht="13.5" customHeight="1">
      <c r="A38" s="321"/>
      <c r="B38" s="307">
        <v>34</v>
      </c>
      <c r="C38" s="308" t="s">
        <v>179</v>
      </c>
      <c r="D38" s="309">
        <v>2461</v>
      </c>
      <c r="E38" s="310">
        <v>2461</v>
      </c>
      <c r="F38" s="309">
        <v>2575</v>
      </c>
      <c r="G38" s="311"/>
      <c r="H38" s="311"/>
      <c r="I38" s="311"/>
      <c r="J38" s="309"/>
      <c r="K38" s="312"/>
      <c r="L38" s="313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314"/>
      <c r="X38" s="315"/>
      <c r="Y38" s="316"/>
      <c r="Z38" s="311"/>
      <c r="AA38" s="309"/>
      <c r="AB38" s="317"/>
      <c r="AC38" s="318"/>
      <c r="AD38" s="299"/>
      <c r="AE38" s="299"/>
      <c r="AF38" s="299"/>
      <c r="AG38" s="299"/>
      <c r="AH38" s="299"/>
      <c r="AI38" s="299"/>
      <c r="AJ38" s="299"/>
      <c r="AK38" s="299"/>
      <c r="AL38" s="299"/>
      <c r="AM38" s="314"/>
      <c r="AN38" s="319"/>
      <c r="AR38" s="320"/>
      <c r="AS38" s="309">
        <v>2507</v>
      </c>
      <c r="AT38" s="249">
        <v>33</v>
      </c>
      <c r="AV38" s="248">
        <f t="shared" si="0"/>
        <v>2506.58225</v>
      </c>
    </row>
    <row r="39" spans="1:48" ht="13.5" customHeight="1">
      <c r="A39" s="321"/>
      <c r="B39" s="307">
        <v>35</v>
      </c>
      <c r="C39" s="308" t="s">
        <v>180</v>
      </c>
      <c r="D39" s="309">
        <v>4665</v>
      </c>
      <c r="E39" s="310">
        <v>4807</v>
      </c>
      <c r="F39" s="309">
        <v>5281</v>
      </c>
      <c r="G39" s="311"/>
      <c r="H39" s="311"/>
      <c r="I39" s="311"/>
      <c r="J39" s="309"/>
      <c r="K39" s="312"/>
      <c r="L39" s="313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314"/>
      <c r="X39" s="315"/>
      <c r="Y39" s="316"/>
      <c r="Z39" s="311"/>
      <c r="AA39" s="309"/>
      <c r="AB39" s="317"/>
      <c r="AC39" s="318"/>
      <c r="AD39" s="299"/>
      <c r="AE39" s="299"/>
      <c r="AF39" s="299"/>
      <c r="AG39" s="299"/>
      <c r="AH39" s="299"/>
      <c r="AI39" s="299"/>
      <c r="AJ39" s="299"/>
      <c r="AK39" s="299"/>
      <c r="AL39" s="299"/>
      <c r="AM39" s="314"/>
      <c r="AN39" s="319"/>
      <c r="AR39" s="320"/>
      <c r="AS39" s="309">
        <v>5141</v>
      </c>
      <c r="AT39" s="249">
        <v>34</v>
      </c>
      <c r="AV39" s="248">
        <f t="shared" si="0"/>
        <v>5140.68383</v>
      </c>
    </row>
    <row r="40" spans="1:48" ht="13.5" customHeight="1">
      <c r="A40" s="321"/>
      <c r="B40" s="307">
        <v>36</v>
      </c>
      <c r="C40" s="308" t="s">
        <v>181</v>
      </c>
      <c r="D40" s="309">
        <v>1042</v>
      </c>
      <c r="E40" s="310">
        <v>1136</v>
      </c>
      <c r="F40" s="309">
        <v>864</v>
      </c>
      <c r="G40" s="311"/>
      <c r="H40" s="311"/>
      <c r="I40" s="311"/>
      <c r="J40" s="309"/>
      <c r="K40" s="312"/>
      <c r="L40" s="313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314"/>
      <c r="X40" s="315"/>
      <c r="Y40" s="316"/>
      <c r="Z40" s="311"/>
      <c r="AA40" s="309"/>
      <c r="AB40" s="317"/>
      <c r="AC40" s="318"/>
      <c r="AD40" s="299"/>
      <c r="AE40" s="299"/>
      <c r="AF40" s="299"/>
      <c r="AG40" s="299"/>
      <c r="AH40" s="299"/>
      <c r="AI40" s="299"/>
      <c r="AJ40" s="299"/>
      <c r="AK40" s="299"/>
      <c r="AL40" s="299"/>
      <c r="AM40" s="314"/>
      <c r="AN40" s="319"/>
      <c r="AR40" s="320"/>
      <c r="AS40" s="309">
        <v>841</v>
      </c>
      <c r="AT40" s="249">
        <v>35</v>
      </c>
      <c r="AV40" s="248">
        <f t="shared" si="0"/>
        <v>841.0435200000001</v>
      </c>
    </row>
    <row r="41" spans="1:48" ht="13.5" customHeight="1">
      <c r="A41" s="321"/>
      <c r="B41" s="307">
        <v>37</v>
      </c>
      <c r="C41" s="308" t="s">
        <v>182</v>
      </c>
      <c r="D41" s="309">
        <v>3768</v>
      </c>
      <c r="E41" s="310">
        <v>3873</v>
      </c>
      <c r="F41" s="309">
        <v>4424</v>
      </c>
      <c r="G41" s="311"/>
      <c r="H41" s="311"/>
      <c r="I41" s="311"/>
      <c r="J41" s="309"/>
      <c r="K41" s="312"/>
      <c r="L41" s="313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314"/>
      <c r="X41" s="315"/>
      <c r="Y41" s="316"/>
      <c r="Z41" s="311"/>
      <c r="AA41" s="309"/>
      <c r="AB41" s="317"/>
      <c r="AC41" s="318"/>
      <c r="AD41" s="299"/>
      <c r="AE41" s="299"/>
      <c r="AF41" s="299"/>
      <c r="AG41" s="299"/>
      <c r="AH41" s="299"/>
      <c r="AI41" s="299"/>
      <c r="AJ41" s="299"/>
      <c r="AK41" s="299"/>
      <c r="AL41" s="299"/>
      <c r="AM41" s="314"/>
      <c r="AN41" s="319"/>
      <c r="AR41" s="320"/>
      <c r="AS41" s="309">
        <v>4306</v>
      </c>
      <c r="AT41" s="249">
        <v>36</v>
      </c>
      <c r="AV41" s="248">
        <f t="shared" si="0"/>
        <v>4306.45432</v>
      </c>
    </row>
    <row r="42" spans="1:48" ht="13.5" customHeight="1">
      <c r="A42" s="321"/>
      <c r="B42" s="307">
        <v>38</v>
      </c>
      <c r="C42" s="308" t="s">
        <v>183</v>
      </c>
      <c r="D42" s="309">
        <v>4320</v>
      </c>
      <c r="E42" s="310">
        <v>4639</v>
      </c>
      <c r="F42" s="309">
        <v>4628</v>
      </c>
      <c r="G42" s="311"/>
      <c r="H42" s="311"/>
      <c r="I42" s="311"/>
      <c r="J42" s="309"/>
      <c r="K42" s="312"/>
      <c r="L42" s="313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314"/>
      <c r="X42" s="315"/>
      <c r="Y42" s="316"/>
      <c r="Z42" s="311"/>
      <c r="AA42" s="309"/>
      <c r="AB42" s="317"/>
      <c r="AC42" s="318"/>
      <c r="AD42" s="299"/>
      <c r="AE42" s="299"/>
      <c r="AF42" s="299"/>
      <c r="AG42" s="299"/>
      <c r="AH42" s="299"/>
      <c r="AI42" s="299"/>
      <c r="AJ42" s="299"/>
      <c r="AK42" s="299"/>
      <c r="AL42" s="299"/>
      <c r="AM42" s="314"/>
      <c r="AN42" s="319"/>
      <c r="AR42" s="320"/>
      <c r="AS42" s="309">
        <v>4505</v>
      </c>
      <c r="AT42" s="249">
        <v>37</v>
      </c>
      <c r="AV42" s="248">
        <f t="shared" si="0"/>
        <v>4505.0340400000005</v>
      </c>
    </row>
    <row r="43" spans="1:48" ht="13.5" customHeight="1">
      <c r="A43" s="321"/>
      <c r="B43" s="307">
        <v>39</v>
      </c>
      <c r="C43" s="308" t="s">
        <v>184</v>
      </c>
      <c r="D43" s="309">
        <v>10912</v>
      </c>
      <c r="E43" s="310">
        <v>11763</v>
      </c>
      <c r="F43" s="309">
        <v>11525</v>
      </c>
      <c r="G43" s="311"/>
      <c r="H43" s="311"/>
      <c r="I43" s="311"/>
      <c r="J43" s="309"/>
      <c r="K43" s="312"/>
      <c r="L43" s="313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314"/>
      <c r="X43" s="315"/>
      <c r="Y43" s="316"/>
      <c r="Z43" s="311"/>
      <c r="AA43" s="309"/>
      <c r="AB43" s="317"/>
      <c r="AC43" s="318"/>
      <c r="AD43" s="299"/>
      <c r="AE43" s="299"/>
      <c r="AF43" s="299"/>
      <c r="AG43" s="299"/>
      <c r="AH43" s="299"/>
      <c r="AI43" s="299"/>
      <c r="AJ43" s="299"/>
      <c r="AK43" s="299"/>
      <c r="AL43" s="299"/>
      <c r="AM43" s="314"/>
      <c r="AN43" s="319"/>
      <c r="AR43" s="320"/>
      <c r="AS43" s="309">
        <v>11219</v>
      </c>
      <c r="AT43" s="249">
        <v>38</v>
      </c>
      <c r="AV43" s="248">
        <f t="shared" si="0"/>
        <v>11218.78075</v>
      </c>
    </row>
    <row r="44" spans="1:48" ht="13.5" customHeight="1" thickBot="1">
      <c r="A44" s="321"/>
      <c r="B44" s="307">
        <v>40</v>
      </c>
      <c r="C44" s="308" t="s">
        <v>185</v>
      </c>
      <c r="D44" s="309">
        <v>2424</v>
      </c>
      <c r="E44" s="310">
        <v>2424</v>
      </c>
      <c r="F44" s="309">
        <v>2496</v>
      </c>
      <c r="G44" s="311"/>
      <c r="H44" s="311"/>
      <c r="I44" s="311"/>
      <c r="J44" s="309"/>
      <c r="K44" s="312"/>
      <c r="L44" s="313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314"/>
      <c r="X44" s="315"/>
      <c r="Y44" s="316"/>
      <c r="Z44" s="311"/>
      <c r="AA44" s="309"/>
      <c r="AB44" s="317"/>
      <c r="AC44" s="318"/>
      <c r="AD44" s="299"/>
      <c r="AE44" s="299"/>
      <c r="AF44" s="299"/>
      <c r="AG44" s="299"/>
      <c r="AH44" s="299"/>
      <c r="AI44" s="299"/>
      <c r="AJ44" s="299"/>
      <c r="AK44" s="299"/>
      <c r="AL44" s="299"/>
      <c r="AM44" s="314"/>
      <c r="AN44" s="319"/>
      <c r="AR44" s="320"/>
      <c r="AS44" s="309">
        <v>2430</v>
      </c>
      <c r="AT44" s="249">
        <v>39</v>
      </c>
      <c r="AV44" s="248">
        <f t="shared" si="0"/>
        <v>2429.6812800000002</v>
      </c>
    </row>
    <row r="45" spans="1:48" ht="13.5" customHeight="1" thickBot="1">
      <c r="A45" s="276" t="s">
        <v>186</v>
      </c>
      <c r="B45" s="307">
        <v>42</v>
      </c>
      <c r="C45" s="308" t="s">
        <v>187</v>
      </c>
      <c r="D45" s="309">
        <v>5076</v>
      </c>
      <c r="E45" s="310">
        <v>5076</v>
      </c>
      <c r="F45" s="309">
        <v>5299</v>
      </c>
      <c r="G45" s="311"/>
      <c r="H45" s="311"/>
      <c r="I45" s="311"/>
      <c r="J45" s="309"/>
      <c r="K45" s="312"/>
      <c r="L45" s="313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314"/>
      <c r="X45" s="315"/>
      <c r="Y45" s="316"/>
      <c r="Z45" s="311"/>
      <c r="AA45" s="309"/>
      <c r="AB45" s="317"/>
      <c r="AC45" s="318"/>
      <c r="AD45" s="299"/>
      <c r="AE45" s="299"/>
      <c r="AF45" s="299"/>
      <c r="AG45" s="299"/>
      <c r="AH45" s="299"/>
      <c r="AI45" s="299"/>
      <c r="AJ45" s="299"/>
      <c r="AK45" s="299"/>
      <c r="AL45" s="299"/>
      <c r="AM45" s="314"/>
      <c r="AN45" s="319"/>
      <c r="AR45" s="320"/>
      <c r="AS45" s="309">
        <v>5158</v>
      </c>
      <c r="AT45" s="249">
        <v>40</v>
      </c>
      <c r="AV45" s="248">
        <f t="shared" si="0"/>
        <v>5158.20557</v>
      </c>
    </row>
    <row r="46" spans="1:48" ht="13.5" customHeight="1">
      <c r="A46" s="321"/>
      <c r="B46" s="307">
        <v>43</v>
      </c>
      <c r="C46" s="308" t="s">
        <v>188</v>
      </c>
      <c r="D46" s="309">
        <v>57101</v>
      </c>
      <c r="E46" s="310">
        <v>57232</v>
      </c>
      <c r="F46" s="309">
        <v>61297</v>
      </c>
      <c r="G46" s="311"/>
      <c r="H46" s="311"/>
      <c r="I46" s="311"/>
      <c r="J46" s="309"/>
      <c r="K46" s="312"/>
      <c r="L46" s="313"/>
      <c r="M46" s="299"/>
      <c r="N46" s="299"/>
      <c r="O46" s="299"/>
      <c r="P46" s="299"/>
      <c r="Q46" s="299"/>
      <c r="R46" s="299"/>
      <c r="S46" s="299"/>
      <c r="T46" s="299"/>
      <c r="U46" s="322"/>
      <c r="V46" s="299"/>
      <c r="W46" s="314"/>
      <c r="X46" s="315"/>
      <c r="Y46" s="316"/>
      <c r="Z46" s="311"/>
      <c r="AA46" s="309"/>
      <c r="AB46" s="317"/>
      <c r="AC46" s="318"/>
      <c r="AD46" s="299"/>
      <c r="AE46" s="299"/>
      <c r="AF46" s="299"/>
      <c r="AG46" s="299"/>
      <c r="AH46" s="299"/>
      <c r="AI46" s="299"/>
      <c r="AJ46" s="299"/>
      <c r="AK46" s="322"/>
      <c r="AL46" s="299"/>
      <c r="AM46" s="314"/>
      <c r="AN46" s="319"/>
      <c r="AR46" s="320"/>
      <c r="AS46" s="309">
        <v>59669</v>
      </c>
      <c r="AT46" s="249">
        <v>41</v>
      </c>
      <c r="AV46" s="248">
        <f t="shared" si="0"/>
        <v>59668.33871</v>
      </c>
    </row>
    <row r="47" spans="1:48" ht="13.5" customHeight="1">
      <c r="A47" s="321"/>
      <c r="B47" s="307">
        <v>44</v>
      </c>
      <c r="C47" s="308" t="s">
        <v>189</v>
      </c>
      <c r="D47" s="309">
        <v>3480</v>
      </c>
      <c r="E47" s="310">
        <v>3480</v>
      </c>
      <c r="F47" s="309">
        <v>3690</v>
      </c>
      <c r="G47" s="311"/>
      <c r="H47" s="311"/>
      <c r="I47" s="311"/>
      <c r="J47" s="309"/>
      <c r="K47" s="312"/>
      <c r="L47" s="313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314"/>
      <c r="X47" s="315"/>
      <c r="Y47" s="316"/>
      <c r="Z47" s="311"/>
      <c r="AA47" s="309"/>
      <c r="AB47" s="317"/>
      <c r="AC47" s="318"/>
      <c r="AD47" s="299"/>
      <c r="AE47" s="299"/>
      <c r="AF47" s="299"/>
      <c r="AG47" s="299"/>
      <c r="AH47" s="299"/>
      <c r="AI47" s="299"/>
      <c r="AJ47" s="299"/>
      <c r="AK47" s="299"/>
      <c r="AL47" s="299"/>
      <c r="AM47" s="314"/>
      <c r="AN47" s="319"/>
      <c r="AR47" s="320"/>
      <c r="AS47" s="309">
        <v>3592</v>
      </c>
      <c r="AT47" s="249">
        <v>42</v>
      </c>
      <c r="AV47" s="248">
        <f t="shared" si="0"/>
        <v>3591.9567</v>
      </c>
    </row>
    <row r="48" spans="1:48" ht="13.5" customHeight="1">
      <c r="A48" s="321"/>
      <c r="B48" s="307">
        <v>45</v>
      </c>
      <c r="C48" s="308" t="s">
        <v>190</v>
      </c>
      <c r="D48" s="309">
        <v>2728</v>
      </c>
      <c r="E48" s="310">
        <v>2838</v>
      </c>
      <c r="F48" s="309">
        <v>2916</v>
      </c>
      <c r="G48" s="311"/>
      <c r="H48" s="311"/>
      <c r="I48" s="311"/>
      <c r="J48" s="309"/>
      <c r="K48" s="312"/>
      <c r="L48" s="313"/>
      <c r="M48" s="299"/>
      <c r="N48" s="299"/>
      <c r="O48" s="299"/>
      <c r="P48" s="299"/>
      <c r="Q48" s="299"/>
      <c r="R48" s="299"/>
      <c r="S48" s="299"/>
      <c r="T48" s="299"/>
      <c r="U48" s="322"/>
      <c r="V48" s="299"/>
      <c r="W48" s="314"/>
      <c r="X48" s="315"/>
      <c r="Y48" s="316"/>
      <c r="Z48" s="311"/>
      <c r="AA48" s="309"/>
      <c r="AB48" s="317"/>
      <c r="AC48" s="318"/>
      <c r="AD48" s="299"/>
      <c r="AE48" s="299"/>
      <c r="AF48" s="299"/>
      <c r="AG48" s="299"/>
      <c r="AH48" s="299"/>
      <c r="AI48" s="299"/>
      <c r="AJ48" s="299"/>
      <c r="AK48" s="322"/>
      <c r="AL48" s="299"/>
      <c r="AM48" s="314"/>
      <c r="AN48" s="319"/>
      <c r="AR48" s="320"/>
      <c r="AS48" s="309">
        <v>2839</v>
      </c>
      <c r="AT48" s="249">
        <v>43</v>
      </c>
      <c r="AV48" s="248">
        <f t="shared" si="0"/>
        <v>2838.5218800000002</v>
      </c>
    </row>
    <row r="49" spans="1:48" ht="13.5" customHeight="1">
      <c r="A49" s="321"/>
      <c r="B49" s="307">
        <v>46</v>
      </c>
      <c r="C49" s="308" t="s">
        <v>191</v>
      </c>
      <c r="D49" s="309">
        <v>0</v>
      </c>
      <c r="E49" s="310">
        <v>0</v>
      </c>
      <c r="F49" s="309">
        <v>0</v>
      </c>
      <c r="G49" s="311"/>
      <c r="H49" s="311"/>
      <c r="I49" s="311"/>
      <c r="J49" s="309"/>
      <c r="K49" s="312"/>
      <c r="L49" s="313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314"/>
      <c r="X49" s="315"/>
      <c r="Y49" s="316"/>
      <c r="Z49" s="311"/>
      <c r="AA49" s="309"/>
      <c r="AB49" s="317"/>
      <c r="AC49" s="318"/>
      <c r="AD49" s="299"/>
      <c r="AE49" s="299"/>
      <c r="AF49" s="299"/>
      <c r="AG49" s="299"/>
      <c r="AH49" s="299"/>
      <c r="AI49" s="299"/>
      <c r="AJ49" s="299"/>
      <c r="AK49" s="299"/>
      <c r="AL49" s="299"/>
      <c r="AM49" s="314"/>
      <c r="AN49" s="319"/>
      <c r="AR49" s="320"/>
      <c r="AS49" s="309">
        <v>0</v>
      </c>
      <c r="AT49" s="249">
        <v>44</v>
      </c>
      <c r="AV49" s="248">
        <f t="shared" si="0"/>
        <v>0</v>
      </c>
    </row>
    <row r="50" spans="1:48" ht="13.5" customHeight="1">
      <c r="A50" s="321"/>
      <c r="B50" s="307">
        <v>47</v>
      </c>
      <c r="C50" s="308" t="s">
        <v>192</v>
      </c>
      <c r="D50" s="309">
        <v>3089</v>
      </c>
      <c r="E50" s="310">
        <v>3089</v>
      </c>
      <c r="F50" s="309">
        <v>3337</v>
      </c>
      <c r="G50" s="311"/>
      <c r="H50" s="311"/>
      <c r="I50" s="311"/>
      <c r="J50" s="309"/>
      <c r="K50" s="312"/>
      <c r="L50" s="313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314"/>
      <c r="X50" s="315"/>
      <c r="Y50" s="316"/>
      <c r="Z50" s="311"/>
      <c r="AA50" s="309"/>
      <c r="AB50" s="317"/>
      <c r="AC50" s="318"/>
      <c r="AD50" s="299"/>
      <c r="AE50" s="299"/>
      <c r="AF50" s="299"/>
      <c r="AG50" s="299"/>
      <c r="AH50" s="299"/>
      <c r="AI50" s="299"/>
      <c r="AJ50" s="299"/>
      <c r="AK50" s="299"/>
      <c r="AL50" s="299"/>
      <c r="AM50" s="314"/>
      <c r="AN50" s="319"/>
      <c r="AR50" s="320"/>
      <c r="AS50" s="309">
        <v>3248</v>
      </c>
      <c r="AT50" s="249">
        <v>45</v>
      </c>
      <c r="AV50" s="248">
        <f t="shared" si="0"/>
        <v>3248.3359100000002</v>
      </c>
    </row>
    <row r="51" spans="1:48" ht="13.5" customHeight="1">
      <c r="A51" s="321"/>
      <c r="B51" s="307">
        <v>49</v>
      </c>
      <c r="C51" s="308" t="s">
        <v>193</v>
      </c>
      <c r="D51" s="309">
        <v>6714</v>
      </c>
      <c r="E51" s="310">
        <v>6714</v>
      </c>
      <c r="F51" s="309">
        <v>6927</v>
      </c>
      <c r="G51" s="311"/>
      <c r="H51" s="311"/>
      <c r="I51" s="311"/>
      <c r="J51" s="309"/>
      <c r="K51" s="312"/>
      <c r="L51" s="313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314"/>
      <c r="X51" s="315"/>
      <c r="Y51" s="316"/>
      <c r="Z51" s="311"/>
      <c r="AA51" s="309"/>
      <c r="AB51" s="317"/>
      <c r="AC51" s="318"/>
      <c r="AD51" s="299"/>
      <c r="AE51" s="299"/>
      <c r="AF51" s="299"/>
      <c r="AG51" s="299"/>
      <c r="AH51" s="299"/>
      <c r="AI51" s="299"/>
      <c r="AJ51" s="299"/>
      <c r="AK51" s="299"/>
      <c r="AL51" s="299"/>
      <c r="AM51" s="314"/>
      <c r="AN51" s="319"/>
      <c r="AR51" s="320"/>
      <c r="AS51" s="309">
        <v>6743</v>
      </c>
      <c r="AT51" s="249">
        <v>46</v>
      </c>
      <c r="AV51" s="248">
        <f t="shared" si="0"/>
        <v>6742.949610000001</v>
      </c>
    </row>
    <row r="52" spans="1:48" ht="13.5" customHeight="1" thickBot="1">
      <c r="A52" s="321"/>
      <c r="B52" s="307">
        <v>48</v>
      </c>
      <c r="C52" s="308" t="s">
        <v>194</v>
      </c>
      <c r="D52" s="309">
        <v>4878</v>
      </c>
      <c r="E52" s="310">
        <v>5609</v>
      </c>
      <c r="F52" s="309">
        <v>6360</v>
      </c>
      <c r="G52" s="311"/>
      <c r="H52" s="311"/>
      <c r="I52" s="311"/>
      <c r="J52" s="309"/>
      <c r="K52" s="312"/>
      <c r="L52" s="313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314"/>
      <c r="X52" s="315"/>
      <c r="Y52" s="316"/>
      <c r="Z52" s="311"/>
      <c r="AA52" s="309"/>
      <c r="AB52" s="317"/>
      <c r="AC52" s="318"/>
      <c r="AD52" s="299"/>
      <c r="AE52" s="299"/>
      <c r="AF52" s="299"/>
      <c r="AG52" s="299"/>
      <c r="AH52" s="299"/>
      <c r="AI52" s="299"/>
      <c r="AJ52" s="299"/>
      <c r="AK52" s="299"/>
      <c r="AL52" s="299"/>
      <c r="AM52" s="314"/>
      <c r="AN52" s="319"/>
      <c r="AR52" s="320"/>
      <c r="AS52" s="309">
        <v>6191</v>
      </c>
      <c r="AT52" s="249">
        <v>47</v>
      </c>
      <c r="AV52" s="248">
        <f t="shared" si="0"/>
        <v>6191.0148</v>
      </c>
    </row>
    <row r="53" spans="1:137" ht="13.5" customHeight="1" thickBot="1">
      <c r="A53" s="276" t="s">
        <v>195</v>
      </c>
      <c r="B53" s="307">
        <v>50</v>
      </c>
      <c r="C53" s="308" t="s">
        <v>196</v>
      </c>
      <c r="D53" s="309">
        <v>25188</v>
      </c>
      <c r="E53" s="310">
        <v>25184</v>
      </c>
      <c r="F53" s="309">
        <v>26678</v>
      </c>
      <c r="G53" s="311"/>
      <c r="H53" s="311"/>
      <c r="I53" s="311"/>
      <c r="J53" s="309"/>
      <c r="K53" s="312"/>
      <c r="L53" s="313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314"/>
      <c r="X53" s="315"/>
      <c r="Y53" s="316"/>
      <c r="Z53" s="311"/>
      <c r="AA53" s="309"/>
      <c r="AB53" s="317"/>
      <c r="AC53" s="318"/>
      <c r="AD53" s="299"/>
      <c r="AE53" s="299"/>
      <c r="AF53" s="299"/>
      <c r="AG53" s="299"/>
      <c r="AH53" s="299"/>
      <c r="AI53" s="299"/>
      <c r="AJ53" s="299"/>
      <c r="AK53" s="299"/>
      <c r="AL53" s="299"/>
      <c r="AM53" s="314"/>
      <c r="AN53" s="319"/>
      <c r="AO53" s="247"/>
      <c r="AQ53" s="247"/>
      <c r="AR53" s="320"/>
      <c r="AS53" s="309">
        <v>25969</v>
      </c>
      <c r="AT53" s="247">
        <v>48</v>
      </c>
      <c r="AU53" s="247"/>
      <c r="AV53" s="246">
        <f t="shared" si="0"/>
        <v>25969.16554</v>
      </c>
      <c r="CQ53" s="247"/>
      <c r="CR53" s="247"/>
      <c r="CS53" s="247"/>
      <c r="CT53" s="247"/>
      <c r="CU53" s="247"/>
      <c r="CV53" s="247"/>
      <c r="CW53" s="247"/>
      <c r="CX53" s="247"/>
      <c r="CY53" s="247"/>
      <c r="CZ53" s="247"/>
      <c r="DA53" s="247"/>
      <c r="DB53" s="247"/>
      <c r="DC53" s="247"/>
      <c r="DD53" s="247"/>
      <c r="DE53" s="247"/>
      <c r="DF53" s="247"/>
      <c r="DG53" s="247"/>
      <c r="DH53" s="247"/>
      <c r="DI53" s="247"/>
      <c r="DJ53" s="247"/>
      <c r="DK53" s="247"/>
      <c r="DL53" s="247"/>
      <c r="DM53" s="247"/>
      <c r="DN53" s="247"/>
      <c r="DO53" s="247"/>
      <c r="DP53" s="247"/>
      <c r="DQ53" s="247"/>
      <c r="DR53" s="247"/>
      <c r="DS53" s="247"/>
      <c r="DT53" s="247"/>
      <c r="DU53" s="247"/>
      <c r="DV53" s="247"/>
      <c r="DW53" s="247"/>
      <c r="DX53" s="247"/>
      <c r="DY53" s="247"/>
      <c r="DZ53" s="247"/>
      <c r="EA53" s="247"/>
      <c r="EB53" s="247"/>
      <c r="EC53" s="247"/>
      <c r="ED53" s="247"/>
      <c r="EE53" s="247"/>
      <c r="EF53" s="247"/>
      <c r="EG53" s="247"/>
    </row>
    <row r="54" spans="1:137" s="325" customFormat="1" ht="13.5" customHeight="1">
      <c r="A54" s="324"/>
      <c r="B54" s="307">
        <v>51</v>
      </c>
      <c r="C54" s="308" t="s">
        <v>197</v>
      </c>
      <c r="D54" s="309">
        <v>3464</v>
      </c>
      <c r="E54" s="310">
        <v>3464</v>
      </c>
      <c r="F54" s="309">
        <v>3505</v>
      </c>
      <c r="G54" s="311"/>
      <c r="H54" s="311"/>
      <c r="I54" s="311"/>
      <c r="J54" s="309"/>
      <c r="K54" s="312"/>
      <c r="L54" s="313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314"/>
      <c r="X54" s="315"/>
      <c r="Y54" s="316"/>
      <c r="Z54" s="311"/>
      <c r="AA54" s="309"/>
      <c r="AB54" s="317"/>
      <c r="AC54" s="318"/>
      <c r="AD54" s="299"/>
      <c r="AE54" s="299"/>
      <c r="AF54" s="299"/>
      <c r="AG54" s="299"/>
      <c r="AH54" s="299"/>
      <c r="AI54" s="299"/>
      <c r="AJ54" s="299"/>
      <c r="AK54" s="299"/>
      <c r="AL54" s="299"/>
      <c r="AM54" s="314"/>
      <c r="AN54" s="319"/>
      <c r="AO54" s="247"/>
      <c r="AP54" s="249"/>
      <c r="AQ54" s="247"/>
      <c r="AR54" s="320"/>
      <c r="AS54" s="309">
        <v>3412</v>
      </c>
      <c r="AT54" s="247">
        <v>49</v>
      </c>
      <c r="AU54" s="247"/>
      <c r="AV54" s="246">
        <f t="shared" si="0"/>
        <v>3411.87215</v>
      </c>
      <c r="AW54"/>
      <c r="AX54"/>
      <c r="AY54" s="246"/>
      <c r="AZ54" s="247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9"/>
      <c r="BT54" s="249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9"/>
      <c r="CJ54" s="249"/>
      <c r="CK54" s="249"/>
      <c r="CL54" s="249"/>
      <c r="CM54" s="249"/>
      <c r="CN54" s="248"/>
      <c r="CO54" s="249"/>
      <c r="CP54" s="249"/>
      <c r="CQ54" s="247"/>
      <c r="CR54" s="247"/>
      <c r="CS54" s="247"/>
      <c r="CT54" s="247"/>
      <c r="CU54" s="247"/>
      <c r="CV54" s="247"/>
      <c r="CW54" s="247"/>
      <c r="CX54" s="247"/>
      <c r="CY54" s="247"/>
      <c r="CZ54" s="247"/>
      <c r="DA54" s="247"/>
      <c r="DB54" s="247"/>
      <c r="DC54" s="247"/>
      <c r="DD54" s="247"/>
      <c r="DE54" s="247"/>
      <c r="DF54" s="247"/>
      <c r="DG54" s="247"/>
      <c r="DH54" s="247"/>
      <c r="DI54" s="247"/>
      <c r="DJ54" s="247"/>
      <c r="DK54" s="247"/>
      <c r="DL54" s="247"/>
      <c r="DM54" s="247"/>
      <c r="DN54" s="247"/>
      <c r="DO54" s="247"/>
      <c r="DP54" s="247"/>
      <c r="DQ54" s="247"/>
      <c r="DR54" s="247"/>
      <c r="DS54" s="247"/>
      <c r="DT54" s="247"/>
      <c r="DU54" s="247"/>
      <c r="DV54" s="247"/>
      <c r="DW54" s="247"/>
      <c r="DX54" s="247"/>
      <c r="DY54" s="247"/>
      <c r="DZ54" s="247"/>
      <c r="EA54" s="247"/>
      <c r="EB54" s="247"/>
      <c r="EC54" s="247"/>
      <c r="ED54" s="247"/>
      <c r="EE54" s="247"/>
      <c r="EF54" s="247"/>
      <c r="EG54" s="247"/>
    </row>
    <row r="55" spans="1:48" ht="13.5" customHeight="1">
      <c r="A55" s="321"/>
      <c r="B55" s="307">
        <v>52</v>
      </c>
      <c r="C55" s="308" t="s">
        <v>198</v>
      </c>
      <c r="D55" s="309">
        <v>7208</v>
      </c>
      <c r="E55" s="310">
        <v>8838</v>
      </c>
      <c r="F55" s="309">
        <v>9777</v>
      </c>
      <c r="G55" s="311"/>
      <c r="H55" s="311"/>
      <c r="I55" s="311"/>
      <c r="J55" s="309"/>
      <c r="K55" s="312"/>
      <c r="L55" s="313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314"/>
      <c r="X55" s="315"/>
      <c r="Y55" s="316"/>
      <c r="Z55" s="311"/>
      <c r="AA55" s="309"/>
      <c r="AB55" s="317"/>
      <c r="AC55" s="318"/>
      <c r="AD55" s="299"/>
      <c r="AE55" s="299"/>
      <c r="AF55" s="299"/>
      <c r="AG55" s="299"/>
      <c r="AH55" s="299"/>
      <c r="AI55" s="299"/>
      <c r="AJ55" s="299"/>
      <c r="AK55" s="299"/>
      <c r="AL55" s="299"/>
      <c r="AM55" s="314"/>
      <c r="AN55" s="319"/>
      <c r="AR55" s="320"/>
      <c r="AS55" s="309">
        <v>9517</v>
      </c>
      <c r="AT55" s="247">
        <v>50</v>
      </c>
      <c r="AV55" s="248">
        <f t="shared" si="0"/>
        <v>9517.22511</v>
      </c>
    </row>
    <row r="56" spans="1:48" ht="13.5" customHeight="1" thickBot="1">
      <c r="A56" s="321"/>
      <c r="B56" s="307">
        <v>53</v>
      </c>
      <c r="C56" s="308" t="s">
        <v>199</v>
      </c>
      <c r="D56" s="309">
        <v>9846</v>
      </c>
      <c r="E56" s="310">
        <v>9846</v>
      </c>
      <c r="F56" s="309">
        <v>9426</v>
      </c>
      <c r="G56" s="311"/>
      <c r="H56" s="311"/>
      <c r="I56" s="311"/>
      <c r="J56" s="309"/>
      <c r="K56" s="312"/>
      <c r="L56" s="313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14"/>
      <c r="X56" s="315"/>
      <c r="Y56" s="316"/>
      <c r="Z56" s="311"/>
      <c r="AA56" s="309"/>
      <c r="AB56" s="317"/>
      <c r="AC56" s="318"/>
      <c r="AD56" s="299"/>
      <c r="AE56" s="299"/>
      <c r="AF56" s="299"/>
      <c r="AG56" s="299"/>
      <c r="AH56" s="299"/>
      <c r="AI56" s="299"/>
      <c r="AJ56" s="299"/>
      <c r="AK56" s="299"/>
      <c r="AL56" s="299"/>
      <c r="AM56" s="314"/>
      <c r="AN56" s="319"/>
      <c r="AR56" s="320"/>
      <c r="AS56" s="309">
        <v>9176</v>
      </c>
      <c r="AT56" s="247">
        <v>51</v>
      </c>
      <c r="AV56" s="248">
        <f t="shared" si="0"/>
        <v>9175.55118</v>
      </c>
    </row>
    <row r="57" spans="1:48" ht="13.5" customHeight="1" thickBot="1">
      <c r="A57" s="276" t="s">
        <v>200</v>
      </c>
      <c r="B57" s="307">
        <v>54</v>
      </c>
      <c r="C57" s="308" t="s">
        <v>201</v>
      </c>
      <c r="D57" s="309">
        <v>14503</v>
      </c>
      <c r="E57" s="310">
        <v>15173</v>
      </c>
      <c r="F57" s="309">
        <v>17463</v>
      </c>
      <c r="G57" s="311"/>
      <c r="H57" s="311"/>
      <c r="I57" s="311"/>
      <c r="J57" s="309"/>
      <c r="K57" s="312"/>
      <c r="L57" s="313"/>
      <c r="M57" s="299"/>
      <c r="N57" s="299"/>
      <c r="O57" s="299"/>
      <c r="P57" s="299"/>
      <c r="Q57" s="299"/>
      <c r="R57" s="299"/>
      <c r="S57" s="299"/>
      <c r="T57" s="299"/>
      <c r="U57" s="322"/>
      <c r="V57" s="299"/>
      <c r="W57" s="314"/>
      <c r="X57" s="315"/>
      <c r="Y57" s="316"/>
      <c r="Z57" s="311"/>
      <c r="AA57" s="309"/>
      <c r="AB57" s="317"/>
      <c r="AC57" s="318"/>
      <c r="AD57" s="299"/>
      <c r="AE57" s="299"/>
      <c r="AF57" s="299"/>
      <c r="AG57" s="299"/>
      <c r="AH57" s="299"/>
      <c r="AI57" s="299"/>
      <c r="AJ57" s="299"/>
      <c r="AK57" s="322"/>
      <c r="AL57" s="299"/>
      <c r="AM57" s="314"/>
      <c r="AN57" s="319"/>
      <c r="AR57" s="320"/>
      <c r="AS57" s="309">
        <v>16999</v>
      </c>
      <c r="AT57" s="247">
        <v>52</v>
      </c>
      <c r="AV57" s="248">
        <f t="shared" si="0"/>
        <v>16999.00809</v>
      </c>
    </row>
    <row r="58" spans="1:48" ht="13.5" customHeight="1">
      <c r="A58" s="321"/>
      <c r="B58" s="307"/>
      <c r="C58" s="308" t="s">
        <v>202</v>
      </c>
      <c r="D58" s="326">
        <v>0</v>
      </c>
      <c r="E58" s="310">
        <v>0</v>
      </c>
      <c r="F58" s="326">
        <v>0</v>
      </c>
      <c r="G58" s="311"/>
      <c r="H58" s="311"/>
      <c r="I58" s="311"/>
      <c r="J58" s="309"/>
      <c r="K58" s="312"/>
      <c r="L58" s="313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314"/>
      <c r="X58" s="315"/>
      <c r="Y58" s="316"/>
      <c r="Z58" s="311"/>
      <c r="AA58" s="309"/>
      <c r="AB58" s="317"/>
      <c r="AC58" s="318"/>
      <c r="AD58" s="299"/>
      <c r="AE58" s="299"/>
      <c r="AF58" s="299"/>
      <c r="AG58" s="299"/>
      <c r="AH58" s="299"/>
      <c r="AI58" s="299"/>
      <c r="AJ58" s="299"/>
      <c r="AK58" s="299"/>
      <c r="AL58" s="299"/>
      <c r="AM58" s="314"/>
      <c r="AN58" s="319"/>
      <c r="AR58" s="320"/>
      <c r="AS58" s="309">
        <v>0</v>
      </c>
      <c r="AT58" s="249">
        <v>23310</v>
      </c>
      <c r="AV58" s="248">
        <f t="shared" si="0"/>
        <v>0</v>
      </c>
    </row>
    <row r="59" spans="1:48" ht="13.5" customHeight="1">
      <c r="A59" s="321"/>
      <c r="B59" s="307">
        <v>55</v>
      </c>
      <c r="C59" s="308" t="s">
        <v>203</v>
      </c>
      <c r="D59" s="309">
        <v>21456</v>
      </c>
      <c r="E59" s="310">
        <v>22141</v>
      </c>
      <c r="F59" s="309">
        <v>22075</v>
      </c>
      <c r="G59" s="311"/>
      <c r="H59" s="311"/>
      <c r="I59" s="311"/>
      <c r="J59" s="309"/>
      <c r="K59" s="312"/>
      <c r="L59" s="313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314"/>
      <c r="X59" s="315"/>
      <c r="Y59" s="316"/>
      <c r="Z59" s="311"/>
      <c r="AA59" s="309"/>
      <c r="AB59" s="317"/>
      <c r="AC59" s="318"/>
      <c r="AD59" s="299"/>
      <c r="AE59" s="299"/>
      <c r="AF59" s="299"/>
      <c r="AG59" s="299"/>
      <c r="AH59" s="299"/>
      <c r="AI59" s="299"/>
      <c r="AJ59" s="299"/>
      <c r="AK59" s="299"/>
      <c r="AL59" s="299"/>
      <c r="AM59" s="314"/>
      <c r="AN59" s="319"/>
      <c r="AR59" s="320"/>
      <c r="AS59" s="309">
        <v>21488</v>
      </c>
      <c r="AT59" s="249">
        <v>53</v>
      </c>
      <c r="AV59" s="248">
        <f t="shared" si="0"/>
        <v>21488.46725</v>
      </c>
    </row>
    <row r="60" spans="1:48" ht="13.5" customHeight="1" thickBot="1">
      <c r="A60" s="321"/>
      <c r="B60" s="307">
        <v>56</v>
      </c>
      <c r="C60" s="308" t="s">
        <v>204</v>
      </c>
      <c r="D60" s="309">
        <v>3341</v>
      </c>
      <c r="E60" s="310">
        <v>3341</v>
      </c>
      <c r="F60" s="309">
        <v>4768</v>
      </c>
      <c r="G60" s="311"/>
      <c r="H60" s="311"/>
      <c r="I60" s="311"/>
      <c r="J60" s="309"/>
      <c r="K60" s="312"/>
      <c r="L60" s="313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314"/>
      <c r="X60" s="315"/>
      <c r="Y60" s="316"/>
      <c r="Z60" s="311"/>
      <c r="AA60" s="309"/>
      <c r="AB60" s="317"/>
      <c r="AC60" s="318"/>
      <c r="AD60" s="299"/>
      <c r="AE60" s="299"/>
      <c r="AF60" s="299"/>
      <c r="AG60" s="299"/>
      <c r="AH60" s="299"/>
      <c r="AI60" s="299"/>
      <c r="AJ60" s="299"/>
      <c r="AK60" s="299"/>
      <c r="AL60" s="299"/>
      <c r="AM60" s="314"/>
      <c r="AN60" s="319"/>
      <c r="AR60" s="320"/>
      <c r="AS60" s="309">
        <v>4641</v>
      </c>
      <c r="AT60" s="249">
        <v>54</v>
      </c>
      <c r="AV60" s="248">
        <f t="shared" si="0"/>
        <v>4641.31424</v>
      </c>
    </row>
    <row r="61" spans="1:48" ht="13.5" customHeight="1" thickBot="1">
      <c r="A61" s="276" t="s">
        <v>205</v>
      </c>
      <c r="B61" s="307">
        <v>58</v>
      </c>
      <c r="C61" s="308" t="s">
        <v>206</v>
      </c>
      <c r="D61" s="309">
        <v>5149</v>
      </c>
      <c r="E61" s="310">
        <v>5358</v>
      </c>
      <c r="F61" s="309">
        <v>5462</v>
      </c>
      <c r="G61" s="311"/>
      <c r="H61" s="311"/>
      <c r="I61" s="311"/>
      <c r="J61" s="309"/>
      <c r="K61" s="312"/>
      <c r="L61" s="313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314"/>
      <c r="X61" s="315"/>
      <c r="Y61" s="316"/>
      <c r="Z61" s="311"/>
      <c r="AA61" s="309"/>
      <c r="AB61" s="317"/>
      <c r="AC61" s="318"/>
      <c r="AD61" s="299"/>
      <c r="AE61" s="299"/>
      <c r="AF61" s="299"/>
      <c r="AG61" s="299"/>
      <c r="AH61" s="299"/>
      <c r="AI61" s="299"/>
      <c r="AJ61" s="299"/>
      <c r="AK61" s="299"/>
      <c r="AL61" s="299"/>
      <c r="AM61" s="314"/>
      <c r="AN61" s="319"/>
      <c r="AR61" s="320"/>
      <c r="AS61" s="309">
        <v>5317</v>
      </c>
      <c r="AT61" s="249">
        <v>55</v>
      </c>
      <c r="AV61" s="248">
        <f t="shared" si="0"/>
        <v>5316.87466</v>
      </c>
    </row>
    <row r="62" spans="1:48" ht="13.5" customHeight="1" thickBot="1">
      <c r="A62" s="321"/>
      <c r="B62" s="307">
        <v>59</v>
      </c>
      <c r="C62" s="308" t="s">
        <v>207</v>
      </c>
      <c r="D62" s="309">
        <v>9248</v>
      </c>
      <c r="E62" s="310">
        <v>9307</v>
      </c>
      <c r="F62" s="309">
        <v>10094</v>
      </c>
      <c r="G62" s="311"/>
      <c r="H62" s="311"/>
      <c r="I62" s="311"/>
      <c r="J62" s="309"/>
      <c r="K62" s="312"/>
      <c r="L62" s="313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314"/>
      <c r="X62" s="315"/>
      <c r="Y62" s="316"/>
      <c r="Z62" s="311"/>
      <c r="AA62" s="309"/>
      <c r="AB62" s="317"/>
      <c r="AC62" s="318"/>
      <c r="AD62" s="299"/>
      <c r="AE62" s="299"/>
      <c r="AF62" s="299"/>
      <c r="AG62" s="299"/>
      <c r="AH62" s="299"/>
      <c r="AI62" s="299"/>
      <c r="AJ62" s="299"/>
      <c r="AK62" s="299"/>
      <c r="AL62" s="299"/>
      <c r="AM62" s="314"/>
      <c r="AN62" s="319"/>
      <c r="AR62" s="320"/>
      <c r="AS62" s="309">
        <v>9826</v>
      </c>
      <c r="AT62" s="249">
        <v>56</v>
      </c>
      <c r="AV62" s="248">
        <f t="shared" si="0"/>
        <v>9825.80242</v>
      </c>
    </row>
    <row r="63" spans="1:48" ht="13.5" customHeight="1" thickBot="1">
      <c r="A63" s="276" t="s">
        <v>128</v>
      </c>
      <c r="B63" s="307">
        <v>60</v>
      </c>
      <c r="C63" s="308" t="s">
        <v>208</v>
      </c>
      <c r="D63" s="309">
        <v>767</v>
      </c>
      <c r="E63" s="310">
        <v>865</v>
      </c>
      <c r="F63" s="309">
        <v>766</v>
      </c>
      <c r="G63" s="311"/>
      <c r="H63" s="311"/>
      <c r="I63" s="311"/>
      <c r="J63" s="309"/>
      <c r="K63" s="312"/>
      <c r="L63" s="313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314"/>
      <c r="X63" s="315"/>
      <c r="Y63" s="316"/>
      <c r="Z63" s="311"/>
      <c r="AA63" s="309"/>
      <c r="AB63" s="317"/>
      <c r="AC63" s="318"/>
      <c r="AD63" s="299"/>
      <c r="AE63" s="299"/>
      <c r="AF63" s="299"/>
      <c r="AG63" s="299"/>
      <c r="AH63" s="299"/>
      <c r="AI63" s="299"/>
      <c r="AJ63" s="299"/>
      <c r="AK63" s="299"/>
      <c r="AL63" s="299"/>
      <c r="AM63" s="314"/>
      <c r="AN63" s="319"/>
      <c r="AR63" s="320"/>
      <c r="AS63" s="309">
        <v>746</v>
      </c>
      <c r="AT63" s="249">
        <v>57</v>
      </c>
      <c r="AV63" s="248">
        <f t="shared" si="0"/>
        <v>745.64738</v>
      </c>
    </row>
    <row r="64" spans="1:48" ht="13.5" customHeight="1">
      <c r="A64" s="321"/>
      <c r="B64" s="307">
        <v>65</v>
      </c>
      <c r="C64" s="308" t="s">
        <v>209</v>
      </c>
      <c r="D64" s="309">
        <v>8868</v>
      </c>
      <c r="E64" s="310">
        <v>9436</v>
      </c>
      <c r="F64" s="309">
        <v>8093</v>
      </c>
      <c r="G64" s="320"/>
      <c r="H64" s="320"/>
      <c r="I64" s="320"/>
      <c r="J64" s="309"/>
      <c r="K64" s="312"/>
      <c r="L64" s="313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314"/>
      <c r="X64" s="315"/>
      <c r="Y64" s="327"/>
      <c r="Z64" s="320"/>
      <c r="AA64" s="309"/>
      <c r="AB64" s="317"/>
      <c r="AC64" s="318"/>
      <c r="AD64" s="299"/>
      <c r="AE64" s="299"/>
      <c r="AF64" s="299"/>
      <c r="AG64" s="299"/>
      <c r="AH64" s="299"/>
      <c r="AI64" s="299"/>
      <c r="AJ64" s="299"/>
      <c r="AK64" s="299"/>
      <c r="AL64" s="299"/>
      <c r="AM64" s="314"/>
      <c r="AN64" s="319"/>
      <c r="AR64" s="320"/>
      <c r="AS64" s="309">
        <v>7878</v>
      </c>
      <c r="AT64" s="249">
        <v>58</v>
      </c>
      <c r="AV64" s="248">
        <f t="shared" si="0"/>
        <v>7877.96899</v>
      </c>
    </row>
    <row r="65" spans="1:92" ht="13.5" customHeight="1">
      <c r="A65" s="321"/>
      <c r="B65" s="307">
        <v>66</v>
      </c>
      <c r="C65" s="308" t="s">
        <v>210</v>
      </c>
      <c r="D65" s="309">
        <v>2082</v>
      </c>
      <c r="E65" s="310">
        <v>2082</v>
      </c>
      <c r="F65" s="309">
        <v>2548</v>
      </c>
      <c r="G65" s="311"/>
      <c r="H65" s="311"/>
      <c r="I65" s="311"/>
      <c r="J65" s="309"/>
      <c r="K65" s="312"/>
      <c r="L65" s="313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314"/>
      <c r="X65" s="315"/>
      <c r="Y65" s="316"/>
      <c r="Z65" s="311"/>
      <c r="AA65" s="309"/>
      <c r="AB65" s="317"/>
      <c r="AC65" s="318"/>
      <c r="AD65" s="299"/>
      <c r="AE65" s="299"/>
      <c r="AF65" s="299"/>
      <c r="AG65" s="299"/>
      <c r="AH65" s="299"/>
      <c r="AI65" s="299"/>
      <c r="AJ65" s="299"/>
      <c r="AK65" s="299"/>
      <c r="AL65" s="299"/>
      <c r="AM65" s="314"/>
      <c r="AN65" s="319"/>
      <c r="AR65" s="320"/>
      <c r="AS65" s="309">
        <v>2480</v>
      </c>
      <c r="AT65" s="249">
        <v>59</v>
      </c>
      <c r="AV65" s="248">
        <f t="shared" si="0"/>
        <v>2480.29964</v>
      </c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49"/>
      <c r="BR65" s="249"/>
      <c r="BU65" s="249"/>
      <c r="BV65" s="249"/>
      <c r="BW65" s="249"/>
      <c r="BX65" s="249"/>
      <c r="BY65" s="249"/>
      <c r="BZ65" s="249"/>
      <c r="CA65" s="249"/>
      <c r="CB65" s="249"/>
      <c r="CC65" s="249"/>
      <c r="CD65" s="249"/>
      <c r="CE65" s="249"/>
      <c r="CF65" s="249"/>
      <c r="CG65" s="249"/>
      <c r="CH65" s="249"/>
      <c r="CN65" s="249"/>
    </row>
    <row r="66" spans="1:92" ht="13.5" customHeight="1">
      <c r="A66" s="308"/>
      <c r="B66" s="307">
        <v>61</v>
      </c>
      <c r="C66" s="328" t="s">
        <v>211</v>
      </c>
      <c r="D66" s="309">
        <v>36387</v>
      </c>
      <c r="E66" s="310">
        <v>37710</v>
      </c>
      <c r="F66" s="309">
        <v>40653</v>
      </c>
      <c r="G66" s="311"/>
      <c r="H66" s="311"/>
      <c r="I66" s="311"/>
      <c r="J66" s="309"/>
      <c r="K66" s="312"/>
      <c r="L66" s="313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329"/>
      <c r="Y66" s="316"/>
      <c r="Z66" s="311"/>
      <c r="AA66" s="309"/>
      <c r="AB66" s="317"/>
      <c r="AC66" s="318"/>
      <c r="AD66" s="299"/>
      <c r="AE66" s="299"/>
      <c r="AF66" s="299"/>
      <c r="AG66" s="299"/>
      <c r="AH66" s="299"/>
      <c r="AI66" s="299"/>
      <c r="AJ66" s="299"/>
      <c r="AK66" s="299"/>
      <c r="AL66" s="299"/>
      <c r="AM66" s="314"/>
      <c r="AN66" s="319"/>
      <c r="AR66" s="320"/>
      <c r="AS66" s="309">
        <v>39574</v>
      </c>
      <c r="AT66" s="249">
        <v>60</v>
      </c>
      <c r="AV66" s="248">
        <f t="shared" si="0"/>
        <v>39572.84979</v>
      </c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49"/>
      <c r="BU66" s="249"/>
      <c r="BV66" s="249"/>
      <c r="BW66" s="249"/>
      <c r="BX66" s="249"/>
      <c r="BY66" s="249"/>
      <c r="BZ66" s="249"/>
      <c r="CA66" s="249"/>
      <c r="CB66" s="249"/>
      <c r="CC66" s="249"/>
      <c r="CD66" s="249"/>
      <c r="CE66" s="249"/>
      <c r="CF66" s="249"/>
      <c r="CG66" s="249"/>
      <c r="CH66" s="249"/>
      <c r="CN66" s="249"/>
    </row>
    <row r="67" spans="1:92" ht="14.25" customHeight="1">
      <c r="A67" s="308"/>
      <c r="B67" s="307">
        <v>62</v>
      </c>
      <c r="C67" s="328" t="s">
        <v>212</v>
      </c>
      <c r="D67" s="309">
        <v>8950</v>
      </c>
      <c r="E67" s="310">
        <v>8950</v>
      </c>
      <c r="F67" s="309">
        <v>8985</v>
      </c>
      <c r="G67" s="311"/>
      <c r="H67" s="311"/>
      <c r="I67" s="311"/>
      <c r="J67" s="309"/>
      <c r="K67" s="312"/>
      <c r="L67" s="313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329"/>
      <c r="Y67" s="316"/>
      <c r="Z67" s="311"/>
      <c r="AA67" s="309"/>
      <c r="AB67" s="317"/>
      <c r="AC67" s="318"/>
      <c r="AD67" s="299"/>
      <c r="AE67" s="299"/>
      <c r="AF67" s="299"/>
      <c r="AG67" s="299"/>
      <c r="AH67" s="299"/>
      <c r="AI67" s="299"/>
      <c r="AJ67" s="299"/>
      <c r="AK67" s="299"/>
      <c r="AL67" s="299"/>
      <c r="AM67" s="314"/>
      <c r="AN67" s="319"/>
      <c r="AR67" s="320"/>
      <c r="AS67" s="309">
        <v>8746</v>
      </c>
      <c r="AT67" s="249">
        <v>61</v>
      </c>
      <c r="AV67" s="248">
        <f t="shared" si="0"/>
        <v>8746.26855</v>
      </c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  <c r="BO67" s="249"/>
      <c r="BP67" s="249"/>
      <c r="BQ67" s="249"/>
      <c r="BR67" s="249"/>
      <c r="BU67" s="249"/>
      <c r="BV67" s="249"/>
      <c r="BW67" s="249"/>
      <c r="BX67" s="249"/>
      <c r="BY67" s="249"/>
      <c r="BZ67" s="249"/>
      <c r="CA67" s="249"/>
      <c r="CB67" s="249"/>
      <c r="CC67" s="249"/>
      <c r="CD67" s="249"/>
      <c r="CE67" s="249"/>
      <c r="CF67" s="249"/>
      <c r="CG67" s="249"/>
      <c r="CH67" s="249"/>
      <c r="CN67" s="249"/>
    </row>
    <row r="68" spans="1:92" ht="12" customHeight="1">
      <c r="A68" s="308"/>
      <c r="B68" s="307">
        <v>63</v>
      </c>
      <c r="C68" s="328" t="s">
        <v>213</v>
      </c>
      <c r="D68" s="309">
        <v>2624</v>
      </c>
      <c r="E68" s="310">
        <v>2765</v>
      </c>
      <c r="F68" s="309">
        <v>2731</v>
      </c>
      <c r="G68" s="311"/>
      <c r="H68" s="311"/>
      <c r="I68" s="311"/>
      <c r="J68" s="309"/>
      <c r="K68" s="312"/>
      <c r="L68" s="313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329"/>
      <c r="Y68" s="316"/>
      <c r="Z68" s="311"/>
      <c r="AA68" s="309"/>
      <c r="AB68" s="317"/>
      <c r="AC68" s="318"/>
      <c r="AD68" s="299"/>
      <c r="AE68" s="299"/>
      <c r="AF68" s="299"/>
      <c r="AG68" s="299"/>
      <c r="AH68" s="299"/>
      <c r="AI68" s="299"/>
      <c r="AJ68" s="299"/>
      <c r="AK68" s="299"/>
      <c r="AL68" s="299"/>
      <c r="AM68" s="314"/>
      <c r="AN68" s="319"/>
      <c r="AO68" s="325"/>
      <c r="AP68" s="325"/>
      <c r="AQ68" s="325"/>
      <c r="AR68" s="320"/>
      <c r="AS68" s="309">
        <v>2658</v>
      </c>
      <c r="AT68" s="249">
        <v>62</v>
      </c>
      <c r="AV68" s="248">
        <f>F68*0.97343</f>
        <v>2658.43733</v>
      </c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249"/>
      <c r="BL68" s="249"/>
      <c r="BM68" s="249"/>
      <c r="BN68" s="249"/>
      <c r="BO68" s="249"/>
      <c r="BP68" s="249"/>
      <c r="BQ68" s="249"/>
      <c r="BR68" s="249"/>
      <c r="BU68" s="249"/>
      <c r="BV68" s="249"/>
      <c r="BW68" s="249"/>
      <c r="BX68" s="249"/>
      <c r="BY68" s="249"/>
      <c r="BZ68" s="249"/>
      <c r="CA68" s="249"/>
      <c r="CB68" s="249"/>
      <c r="CC68" s="249"/>
      <c r="CD68" s="249"/>
      <c r="CE68" s="249"/>
      <c r="CF68" s="249"/>
      <c r="CG68" s="249"/>
      <c r="CH68" s="249"/>
      <c r="CN68" s="249"/>
    </row>
    <row r="69" spans="1:92" ht="13.5" thickBot="1">
      <c r="A69" s="260"/>
      <c r="B69" s="307">
        <v>64</v>
      </c>
      <c r="C69" s="308" t="s">
        <v>214</v>
      </c>
      <c r="D69" s="309">
        <v>1443</v>
      </c>
      <c r="E69" s="310">
        <v>1999</v>
      </c>
      <c r="F69" s="309">
        <v>1443</v>
      </c>
      <c r="G69" s="320"/>
      <c r="H69" s="320"/>
      <c r="I69" s="320"/>
      <c r="J69" s="309"/>
      <c r="K69" s="312"/>
      <c r="L69" s="313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314"/>
      <c r="X69" s="315"/>
      <c r="Y69" s="327"/>
      <c r="Z69" s="320"/>
      <c r="AA69" s="309"/>
      <c r="AB69" s="317"/>
      <c r="AC69" s="318"/>
      <c r="AD69" s="299"/>
      <c r="AE69" s="299"/>
      <c r="AF69" s="299"/>
      <c r="AG69" s="299"/>
      <c r="AH69" s="299"/>
      <c r="AI69" s="299"/>
      <c r="AJ69" s="299"/>
      <c r="AK69" s="299"/>
      <c r="AL69" s="299"/>
      <c r="AM69" s="314"/>
      <c r="AN69" s="319"/>
      <c r="AO69" s="354"/>
      <c r="AP69" s="354"/>
      <c r="AQ69" s="354"/>
      <c r="AR69" s="320"/>
      <c r="AS69" s="309">
        <v>1405</v>
      </c>
      <c r="AW69" s="249"/>
      <c r="AX69" s="249"/>
      <c r="AY69" s="249"/>
      <c r="AZ69" s="249"/>
      <c r="BA69" s="249"/>
      <c r="BB69" s="249"/>
      <c r="BC69" s="249"/>
      <c r="BD69" s="249"/>
      <c r="BE69" s="249"/>
      <c r="BF69" s="249"/>
      <c r="BG69" s="249"/>
      <c r="BH69" s="249"/>
      <c r="BI69" s="249"/>
      <c r="BJ69" s="249"/>
      <c r="BK69" s="249"/>
      <c r="BL69" s="249"/>
      <c r="BM69" s="249"/>
      <c r="BN69" s="249"/>
      <c r="BO69" s="249"/>
      <c r="BP69" s="249"/>
      <c r="BQ69" s="249"/>
      <c r="BR69" s="249"/>
      <c r="BU69" s="249"/>
      <c r="BV69" s="249"/>
      <c r="BW69" s="249"/>
      <c r="BX69" s="249"/>
      <c r="BY69" s="249"/>
      <c r="BZ69" s="249"/>
      <c r="CA69" s="249"/>
      <c r="CB69" s="249"/>
      <c r="CC69" s="249"/>
      <c r="CD69" s="249"/>
      <c r="CE69" s="249"/>
      <c r="CF69" s="249"/>
      <c r="CG69" s="249"/>
      <c r="CH69" s="249"/>
      <c r="CN69" s="249"/>
    </row>
    <row r="70" spans="1:92" ht="13.5" thickBot="1">
      <c r="A70" s="276"/>
      <c r="B70" s="307">
        <v>68</v>
      </c>
      <c r="C70" s="308" t="s">
        <v>216</v>
      </c>
      <c r="D70" s="309">
        <v>9007</v>
      </c>
      <c r="E70" s="310">
        <v>9236</v>
      </c>
      <c r="F70" s="309">
        <v>8331</v>
      </c>
      <c r="G70" s="311"/>
      <c r="H70" s="311"/>
      <c r="I70" s="311"/>
      <c r="J70" s="309"/>
      <c r="K70" s="312"/>
      <c r="L70" s="313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314"/>
      <c r="X70" s="315"/>
      <c r="Y70" s="316"/>
      <c r="Z70" s="311"/>
      <c r="AA70" s="309"/>
      <c r="AB70" s="317"/>
      <c r="AC70" s="318"/>
      <c r="AD70" s="299"/>
      <c r="AE70" s="299"/>
      <c r="AF70" s="299"/>
      <c r="AG70" s="299"/>
      <c r="AH70" s="299"/>
      <c r="AI70" s="299"/>
      <c r="AJ70" s="299"/>
      <c r="AK70" s="299"/>
      <c r="AL70" s="299"/>
      <c r="AM70" s="314"/>
      <c r="AN70" s="319"/>
      <c r="AR70" s="320"/>
      <c r="AS70" s="309">
        <v>8110</v>
      </c>
      <c r="AW70" s="249"/>
      <c r="AX70" s="249"/>
      <c r="AY70" s="249"/>
      <c r="AZ70" s="249"/>
      <c r="BA70" s="249"/>
      <c r="BB70" s="249"/>
      <c r="BC70" s="249"/>
      <c r="BD70" s="249"/>
      <c r="BE70" s="249"/>
      <c r="BF70" s="249"/>
      <c r="BG70" s="249"/>
      <c r="BH70" s="249"/>
      <c r="BI70" s="249"/>
      <c r="BJ70" s="249"/>
      <c r="BK70" s="249"/>
      <c r="BL70" s="249"/>
      <c r="BM70" s="249"/>
      <c r="BN70" s="249"/>
      <c r="BO70" s="249"/>
      <c r="BP70" s="249"/>
      <c r="BQ70" s="249"/>
      <c r="BR70" s="249"/>
      <c r="BU70" s="249"/>
      <c r="BV70" s="249"/>
      <c r="BW70" s="249"/>
      <c r="BX70" s="249"/>
      <c r="BY70" s="249"/>
      <c r="BZ70" s="249"/>
      <c r="CA70" s="249"/>
      <c r="CB70" s="249"/>
      <c r="CC70" s="249"/>
      <c r="CD70" s="249"/>
      <c r="CE70" s="249"/>
      <c r="CF70" s="249"/>
      <c r="CG70" s="249"/>
      <c r="CH70" s="249"/>
      <c r="CN70" s="249"/>
    </row>
    <row r="71" spans="1:92" ht="13.5" customHeight="1">
      <c r="A71" s="308"/>
      <c r="B71" s="307">
        <v>69</v>
      </c>
      <c r="C71" s="308" t="s">
        <v>217</v>
      </c>
      <c r="D71" s="309">
        <v>13066</v>
      </c>
      <c r="E71" s="310">
        <v>13066</v>
      </c>
      <c r="F71" s="309">
        <v>13745</v>
      </c>
      <c r="G71" s="311"/>
      <c r="H71" s="311"/>
      <c r="I71" s="311"/>
      <c r="J71" s="309"/>
      <c r="K71" s="312"/>
      <c r="L71" s="313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314"/>
      <c r="X71" s="315"/>
      <c r="Y71" s="316"/>
      <c r="Z71" s="311"/>
      <c r="AA71" s="309"/>
      <c r="AB71" s="317"/>
      <c r="AC71" s="318"/>
      <c r="AD71" s="299"/>
      <c r="AE71" s="299"/>
      <c r="AF71" s="299"/>
      <c r="AG71" s="299"/>
      <c r="AH71" s="299"/>
      <c r="AI71" s="299"/>
      <c r="AJ71" s="299"/>
      <c r="AK71" s="299"/>
      <c r="AL71" s="299"/>
      <c r="AM71" s="314"/>
      <c r="AN71" s="319"/>
      <c r="AR71" s="320"/>
      <c r="AS71" s="309">
        <v>13380</v>
      </c>
      <c r="AT71" s="249">
        <v>63</v>
      </c>
      <c r="AV71" s="248">
        <f aca="true" t="shared" si="1" ref="AV71:AV102">F69*0.97343</f>
        <v>1404.65949</v>
      </c>
      <c r="AW71" s="249"/>
      <c r="AX71" s="249"/>
      <c r="AY71" s="249"/>
      <c r="AZ71" s="249"/>
      <c r="BA71" s="249"/>
      <c r="BB71" s="249"/>
      <c r="BC71" s="249"/>
      <c r="BD71" s="249"/>
      <c r="BE71" s="249"/>
      <c r="BF71" s="249"/>
      <c r="BG71" s="249"/>
      <c r="BH71" s="249"/>
      <c r="BI71" s="249"/>
      <c r="BJ71" s="249"/>
      <c r="BK71" s="249"/>
      <c r="BL71" s="249"/>
      <c r="BM71" s="249"/>
      <c r="BN71" s="249"/>
      <c r="BO71" s="249"/>
      <c r="BP71" s="249"/>
      <c r="BQ71" s="249"/>
      <c r="BR71" s="249"/>
      <c r="BU71" s="249"/>
      <c r="BV71" s="249"/>
      <c r="BW71" s="249"/>
      <c r="BX71" s="249"/>
      <c r="BY71" s="249"/>
      <c r="BZ71" s="249"/>
      <c r="CA71" s="249"/>
      <c r="CB71" s="249"/>
      <c r="CC71" s="249"/>
      <c r="CD71" s="249"/>
      <c r="CE71" s="249"/>
      <c r="CF71" s="249"/>
      <c r="CG71" s="249"/>
      <c r="CH71" s="249"/>
      <c r="CN71" s="249"/>
    </row>
    <row r="72" spans="1:92" ht="13.5" customHeight="1">
      <c r="A72" s="308" t="s">
        <v>215</v>
      </c>
      <c r="B72" s="307">
        <v>70</v>
      </c>
      <c r="C72" s="308" t="s">
        <v>218</v>
      </c>
      <c r="D72" s="309">
        <v>8603</v>
      </c>
      <c r="E72" s="310">
        <v>9398</v>
      </c>
      <c r="F72" s="309">
        <v>9804</v>
      </c>
      <c r="G72" s="311"/>
      <c r="H72" s="311"/>
      <c r="I72" s="311"/>
      <c r="J72" s="309"/>
      <c r="K72" s="312"/>
      <c r="L72" s="313"/>
      <c r="M72" s="299"/>
      <c r="N72" s="299"/>
      <c r="O72" s="299"/>
      <c r="P72" s="299"/>
      <c r="Q72" s="299"/>
      <c r="R72" s="299"/>
      <c r="S72" s="299"/>
      <c r="T72" s="299"/>
      <c r="U72" s="299"/>
      <c r="V72" s="299"/>
      <c r="W72" s="314"/>
      <c r="X72" s="315"/>
      <c r="Y72" s="316"/>
      <c r="Z72" s="311"/>
      <c r="AA72" s="309"/>
      <c r="AB72" s="317"/>
      <c r="AC72" s="318"/>
      <c r="AD72" s="299"/>
      <c r="AE72" s="299"/>
      <c r="AF72" s="299"/>
      <c r="AG72" s="299"/>
      <c r="AH72" s="299"/>
      <c r="AI72" s="299"/>
      <c r="AJ72" s="299"/>
      <c r="AK72" s="299"/>
      <c r="AL72" s="299"/>
      <c r="AM72" s="314"/>
      <c r="AN72" s="319"/>
      <c r="AR72" s="320"/>
      <c r="AS72" s="309">
        <v>9544</v>
      </c>
      <c r="AT72" s="249">
        <v>64</v>
      </c>
      <c r="AV72" s="248">
        <f t="shared" si="1"/>
        <v>8109.64533</v>
      </c>
      <c r="AW72" s="249"/>
      <c r="AX72" s="249"/>
      <c r="AY72" s="249"/>
      <c r="AZ72" s="249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249"/>
      <c r="BU72" s="249"/>
      <c r="BV72" s="249"/>
      <c r="BW72" s="249"/>
      <c r="BX72" s="249"/>
      <c r="BY72" s="249"/>
      <c r="BZ72" s="249"/>
      <c r="CA72" s="249"/>
      <c r="CB72" s="249"/>
      <c r="CC72" s="249"/>
      <c r="CD72" s="249"/>
      <c r="CE72" s="249"/>
      <c r="CF72" s="249"/>
      <c r="CG72" s="249"/>
      <c r="CH72" s="249"/>
      <c r="CN72" s="249"/>
    </row>
    <row r="73" spans="1:92" ht="13.5" customHeight="1">
      <c r="A73" s="308" t="s">
        <v>129</v>
      </c>
      <c r="B73" s="307">
        <v>71</v>
      </c>
      <c r="C73" s="308" t="s">
        <v>219</v>
      </c>
      <c r="D73" s="309">
        <v>4812</v>
      </c>
      <c r="E73" s="310">
        <v>4812</v>
      </c>
      <c r="F73" s="309">
        <v>4963</v>
      </c>
      <c r="G73" s="311"/>
      <c r="H73" s="311"/>
      <c r="I73" s="311"/>
      <c r="J73" s="309"/>
      <c r="K73" s="312"/>
      <c r="L73" s="313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314"/>
      <c r="X73" s="315"/>
      <c r="Y73" s="316"/>
      <c r="Z73" s="311"/>
      <c r="AA73" s="309"/>
      <c r="AB73" s="317"/>
      <c r="AC73" s="318"/>
      <c r="AD73" s="299"/>
      <c r="AE73" s="299"/>
      <c r="AF73" s="299"/>
      <c r="AG73" s="299"/>
      <c r="AH73" s="299"/>
      <c r="AI73" s="299"/>
      <c r="AJ73" s="299"/>
      <c r="AK73" s="299"/>
      <c r="AL73" s="299"/>
      <c r="AM73" s="314"/>
      <c r="AN73" s="319"/>
      <c r="AR73" s="320"/>
      <c r="AS73" s="309">
        <v>4831</v>
      </c>
      <c r="AT73" s="249">
        <v>65</v>
      </c>
      <c r="AV73" s="248">
        <f t="shared" si="1"/>
        <v>13379.79535</v>
      </c>
      <c r="AW73" s="249"/>
      <c r="AX73" s="249"/>
      <c r="AY73" s="249"/>
      <c r="AZ73" s="249"/>
      <c r="BA73" s="249"/>
      <c r="BB73" s="249"/>
      <c r="BC73" s="249"/>
      <c r="BD73" s="249"/>
      <c r="BE73" s="249"/>
      <c r="BF73" s="249"/>
      <c r="BG73" s="249"/>
      <c r="BH73" s="249"/>
      <c r="BI73" s="249"/>
      <c r="BJ73" s="249"/>
      <c r="BK73" s="249"/>
      <c r="BL73" s="249"/>
      <c r="BM73" s="249"/>
      <c r="BN73" s="249"/>
      <c r="BO73" s="249"/>
      <c r="BP73" s="249"/>
      <c r="BQ73" s="249"/>
      <c r="BR73" s="249"/>
      <c r="BU73" s="249"/>
      <c r="BV73" s="249"/>
      <c r="BW73" s="249"/>
      <c r="BX73" s="249"/>
      <c r="BY73" s="249"/>
      <c r="BZ73" s="249"/>
      <c r="CA73" s="249"/>
      <c r="CB73" s="249"/>
      <c r="CC73" s="249"/>
      <c r="CD73" s="249"/>
      <c r="CE73" s="249"/>
      <c r="CF73" s="249"/>
      <c r="CG73" s="249"/>
      <c r="CH73" s="249"/>
      <c r="CN73" s="249"/>
    </row>
    <row r="74" spans="1:92" ht="13.5" customHeight="1">
      <c r="A74" s="308"/>
      <c r="B74" s="307">
        <v>72</v>
      </c>
      <c r="C74" s="308" t="s">
        <v>220</v>
      </c>
      <c r="D74" s="309">
        <v>13300</v>
      </c>
      <c r="E74" s="310">
        <v>13720</v>
      </c>
      <c r="F74" s="309">
        <v>13655</v>
      </c>
      <c r="G74" s="311"/>
      <c r="H74" s="311"/>
      <c r="I74" s="311"/>
      <c r="J74" s="309"/>
      <c r="K74" s="312"/>
      <c r="L74" s="313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314"/>
      <c r="X74" s="315"/>
      <c r="Y74" s="316"/>
      <c r="Z74" s="311"/>
      <c r="AA74" s="309"/>
      <c r="AB74" s="317"/>
      <c r="AC74" s="318"/>
      <c r="AD74" s="299"/>
      <c r="AE74" s="299"/>
      <c r="AF74" s="299"/>
      <c r="AG74" s="299"/>
      <c r="AH74" s="299"/>
      <c r="AI74" s="299"/>
      <c r="AJ74" s="299"/>
      <c r="AK74" s="299"/>
      <c r="AL74" s="299"/>
      <c r="AM74" s="314"/>
      <c r="AN74" s="319"/>
      <c r="AR74" s="320"/>
      <c r="AS74" s="309">
        <v>13292</v>
      </c>
      <c r="AT74" s="249">
        <v>66</v>
      </c>
      <c r="AV74" s="248">
        <f t="shared" si="1"/>
        <v>9543.50772</v>
      </c>
      <c r="AW74" s="249"/>
      <c r="AX74" s="249"/>
      <c r="AY74" s="249"/>
      <c r="AZ74" s="249"/>
      <c r="BA74" s="249"/>
      <c r="BB74" s="249"/>
      <c r="BC74" s="249"/>
      <c r="BD74" s="249"/>
      <c r="BE74" s="249"/>
      <c r="BF74" s="249"/>
      <c r="BG74" s="249"/>
      <c r="BH74" s="249"/>
      <c r="BI74" s="249"/>
      <c r="BJ74" s="249"/>
      <c r="BK74" s="249"/>
      <c r="BL74" s="249"/>
      <c r="BM74" s="249"/>
      <c r="BN74" s="249"/>
      <c r="BO74" s="249"/>
      <c r="BP74" s="249"/>
      <c r="BQ74" s="249"/>
      <c r="BR74" s="249"/>
      <c r="BU74" s="249"/>
      <c r="BV74" s="249"/>
      <c r="BW74" s="249"/>
      <c r="BX74" s="249"/>
      <c r="BY74" s="249"/>
      <c r="BZ74" s="249"/>
      <c r="CA74" s="249"/>
      <c r="CB74" s="249"/>
      <c r="CC74" s="249"/>
      <c r="CD74" s="249"/>
      <c r="CE74" s="249"/>
      <c r="CF74" s="249"/>
      <c r="CG74" s="249"/>
      <c r="CH74" s="249"/>
      <c r="CN74" s="249"/>
    </row>
    <row r="75" spans="1:92" ht="13.5" customHeight="1">
      <c r="A75" s="308"/>
      <c r="B75" s="307">
        <v>73</v>
      </c>
      <c r="C75" s="308" t="s">
        <v>221</v>
      </c>
      <c r="D75" s="309">
        <v>15039</v>
      </c>
      <c r="E75" s="310">
        <v>15470</v>
      </c>
      <c r="F75" s="309">
        <v>15154</v>
      </c>
      <c r="G75" s="311"/>
      <c r="H75" s="311"/>
      <c r="I75" s="311"/>
      <c r="J75" s="309"/>
      <c r="K75" s="312"/>
      <c r="L75" s="313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314"/>
      <c r="X75" s="315"/>
      <c r="Y75" s="316"/>
      <c r="Z75" s="311"/>
      <c r="AA75" s="309"/>
      <c r="AB75" s="317"/>
      <c r="AC75" s="318"/>
      <c r="AD75" s="299"/>
      <c r="AE75" s="299"/>
      <c r="AF75" s="299"/>
      <c r="AG75" s="299"/>
      <c r="AH75" s="299"/>
      <c r="AI75" s="299"/>
      <c r="AJ75" s="299"/>
      <c r="AK75" s="299"/>
      <c r="AL75" s="299"/>
      <c r="AM75" s="314"/>
      <c r="AN75" s="319"/>
      <c r="AR75" s="320"/>
      <c r="AS75" s="309">
        <v>14751</v>
      </c>
      <c r="AT75" s="249">
        <v>67</v>
      </c>
      <c r="AV75" s="248">
        <f t="shared" si="1"/>
        <v>4831.13309</v>
      </c>
      <c r="AW75" s="249"/>
      <c r="AX75" s="249"/>
      <c r="AY75" s="249"/>
      <c r="AZ75" s="249"/>
      <c r="BA75" s="249"/>
      <c r="BB75" s="249"/>
      <c r="BC75" s="249"/>
      <c r="BD75" s="249"/>
      <c r="BE75" s="249"/>
      <c r="BF75" s="249"/>
      <c r="BG75" s="249"/>
      <c r="BH75" s="249"/>
      <c r="BI75" s="249"/>
      <c r="BJ75" s="249"/>
      <c r="BK75" s="249"/>
      <c r="BL75" s="249"/>
      <c r="BM75" s="249"/>
      <c r="BN75" s="249"/>
      <c r="BO75" s="249"/>
      <c r="BP75" s="249"/>
      <c r="BQ75" s="249"/>
      <c r="BR75" s="249"/>
      <c r="BU75" s="249"/>
      <c r="BV75" s="249"/>
      <c r="BW75" s="249"/>
      <c r="BX75" s="249"/>
      <c r="BY75" s="249"/>
      <c r="BZ75" s="249"/>
      <c r="CA75" s="249"/>
      <c r="CB75" s="249"/>
      <c r="CC75" s="249"/>
      <c r="CD75" s="249"/>
      <c r="CE75" s="249"/>
      <c r="CF75" s="249"/>
      <c r="CG75" s="249"/>
      <c r="CH75" s="249"/>
      <c r="CN75" s="249"/>
    </row>
    <row r="76" spans="1:92" ht="13.5" customHeight="1">
      <c r="A76" s="308"/>
      <c r="B76" s="307">
        <v>74</v>
      </c>
      <c r="C76" s="308" t="s">
        <v>222</v>
      </c>
      <c r="D76" s="309">
        <v>11057</v>
      </c>
      <c r="E76" s="310">
        <v>11052</v>
      </c>
      <c r="F76" s="309">
        <v>11059</v>
      </c>
      <c r="G76" s="311"/>
      <c r="H76" s="311"/>
      <c r="I76" s="311"/>
      <c r="J76" s="309"/>
      <c r="K76" s="312"/>
      <c r="L76" s="313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314"/>
      <c r="X76" s="315"/>
      <c r="Y76" s="316"/>
      <c r="Z76" s="311"/>
      <c r="AA76" s="309"/>
      <c r="AB76" s="317"/>
      <c r="AC76" s="318"/>
      <c r="AD76" s="299"/>
      <c r="AE76" s="299"/>
      <c r="AF76" s="299"/>
      <c r="AG76" s="299"/>
      <c r="AH76" s="299"/>
      <c r="AI76" s="299"/>
      <c r="AJ76" s="299"/>
      <c r="AK76" s="299"/>
      <c r="AL76" s="299"/>
      <c r="AM76" s="314"/>
      <c r="AN76" s="319"/>
      <c r="AR76" s="320"/>
      <c r="AS76" s="309">
        <v>10765</v>
      </c>
      <c r="AT76" s="249">
        <v>68</v>
      </c>
      <c r="AV76" s="248">
        <f t="shared" si="1"/>
        <v>13292.18665</v>
      </c>
      <c r="AW76" s="249"/>
      <c r="AX76" s="249"/>
      <c r="AY76" s="249"/>
      <c r="AZ76" s="249"/>
      <c r="BA76" s="249"/>
      <c r="BB76" s="249"/>
      <c r="BC76" s="249"/>
      <c r="BD76" s="249"/>
      <c r="BE76" s="249"/>
      <c r="BF76" s="249"/>
      <c r="BG76" s="249"/>
      <c r="BH76" s="249"/>
      <c r="BI76" s="249"/>
      <c r="BJ76" s="249"/>
      <c r="BK76" s="249"/>
      <c r="BL76" s="249"/>
      <c r="BM76" s="249"/>
      <c r="BN76" s="249"/>
      <c r="BO76" s="249"/>
      <c r="BP76" s="249"/>
      <c r="BQ76" s="249"/>
      <c r="BR76" s="249"/>
      <c r="BU76" s="249"/>
      <c r="BV76" s="249"/>
      <c r="BW76" s="249"/>
      <c r="BX76" s="249"/>
      <c r="BY76" s="249"/>
      <c r="BZ76" s="249"/>
      <c r="CA76" s="249"/>
      <c r="CB76" s="249"/>
      <c r="CC76" s="249"/>
      <c r="CD76" s="249"/>
      <c r="CE76" s="249"/>
      <c r="CF76" s="249"/>
      <c r="CG76" s="249"/>
      <c r="CH76" s="249"/>
      <c r="CN76" s="249"/>
    </row>
    <row r="77" spans="1:92" ht="13.5" customHeight="1">
      <c r="A77" s="308"/>
      <c r="B77" s="307">
        <v>75</v>
      </c>
      <c r="C77" s="308" t="s">
        <v>223</v>
      </c>
      <c r="D77" s="309">
        <v>3350</v>
      </c>
      <c r="E77" s="310">
        <v>3628</v>
      </c>
      <c r="F77" s="309">
        <v>3246</v>
      </c>
      <c r="G77" s="311"/>
      <c r="H77" s="311"/>
      <c r="I77" s="311"/>
      <c r="J77" s="309"/>
      <c r="K77" s="312"/>
      <c r="L77" s="313"/>
      <c r="M77" s="299"/>
      <c r="N77" s="299"/>
      <c r="O77" s="299"/>
      <c r="P77" s="299"/>
      <c r="Q77" s="299"/>
      <c r="R77" s="299"/>
      <c r="S77" s="299"/>
      <c r="T77" s="299"/>
      <c r="U77" s="322"/>
      <c r="V77" s="299"/>
      <c r="W77" s="314"/>
      <c r="X77" s="315"/>
      <c r="Y77" s="316"/>
      <c r="Z77" s="311"/>
      <c r="AA77" s="309"/>
      <c r="AB77" s="317"/>
      <c r="AC77" s="318"/>
      <c r="AD77" s="299"/>
      <c r="AE77" s="299"/>
      <c r="AF77" s="299"/>
      <c r="AG77" s="299"/>
      <c r="AH77" s="299"/>
      <c r="AI77" s="299"/>
      <c r="AJ77" s="299"/>
      <c r="AK77" s="322"/>
      <c r="AL77" s="299"/>
      <c r="AM77" s="314"/>
      <c r="AN77" s="319"/>
      <c r="AR77" s="320"/>
      <c r="AS77" s="309">
        <v>3160</v>
      </c>
      <c r="AT77" s="249">
        <v>69</v>
      </c>
      <c r="AV77" s="248">
        <f t="shared" si="1"/>
        <v>14751.35822</v>
      </c>
      <c r="AW77" s="249"/>
      <c r="AX77" s="249"/>
      <c r="AY77" s="249"/>
      <c r="AZ77" s="249"/>
      <c r="BA77" s="249"/>
      <c r="BB77" s="249"/>
      <c r="BC77" s="249"/>
      <c r="BD77" s="249"/>
      <c r="BE77" s="249"/>
      <c r="BF77" s="249"/>
      <c r="BG77" s="249"/>
      <c r="BH77" s="249"/>
      <c r="BI77" s="249"/>
      <c r="BJ77" s="249"/>
      <c r="BK77" s="249"/>
      <c r="BL77" s="249"/>
      <c r="BM77" s="249"/>
      <c r="BN77" s="249"/>
      <c r="BO77" s="249"/>
      <c r="BP77" s="249"/>
      <c r="BQ77" s="249"/>
      <c r="BR77" s="249"/>
      <c r="BU77" s="249"/>
      <c r="BV77" s="249"/>
      <c r="BW77" s="249"/>
      <c r="BX77" s="249"/>
      <c r="BY77" s="249"/>
      <c r="BZ77" s="249"/>
      <c r="CA77" s="249"/>
      <c r="CB77" s="249"/>
      <c r="CC77" s="249"/>
      <c r="CD77" s="249"/>
      <c r="CE77" s="249"/>
      <c r="CF77" s="249"/>
      <c r="CG77" s="249"/>
      <c r="CH77" s="249"/>
      <c r="CN77" s="249"/>
    </row>
    <row r="78" spans="1:92" ht="13.5" customHeight="1">
      <c r="A78" s="308"/>
      <c r="B78" s="307">
        <v>76</v>
      </c>
      <c r="C78" s="308" t="s">
        <v>224</v>
      </c>
      <c r="D78" s="309">
        <v>5460</v>
      </c>
      <c r="E78" s="310">
        <v>5460</v>
      </c>
      <c r="F78" s="309">
        <v>5701</v>
      </c>
      <c r="G78" s="311"/>
      <c r="H78" s="311"/>
      <c r="I78" s="311"/>
      <c r="J78" s="309"/>
      <c r="K78" s="312"/>
      <c r="L78" s="313"/>
      <c r="M78" s="299"/>
      <c r="N78" s="299"/>
      <c r="O78" s="299"/>
      <c r="P78" s="299"/>
      <c r="Q78" s="299"/>
      <c r="R78" s="299"/>
      <c r="S78" s="299"/>
      <c r="T78" s="299"/>
      <c r="U78" s="323"/>
      <c r="V78" s="299"/>
      <c r="W78" s="314"/>
      <c r="X78" s="315"/>
      <c r="Y78" s="316"/>
      <c r="Z78" s="311"/>
      <c r="AA78" s="309"/>
      <c r="AB78" s="317"/>
      <c r="AC78" s="318"/>
      <c r="AD78" s="299"/>
      <c r="AE78" s="299"/>
      <c r="AF78" s="299"/>
      <c r="AG78" s="299"/>
      <c r="AH78" s="299"/>
      <c r="AI78" s="299"/>
      <c r="AJ78" s="299"/>
      <c r="AK78" s="323"/>
      <c r="AL78" s="299"/>
      <c r="AM78" s="314"/>
      <c r="AN78" s="319"/>
      <c r="AR78" s="320"/>
      <c r="AS78" s="309">
        <v>5550</v>
      </c>
      <c r="AT78" s="249">
        <v>70</v>
      </c>
      <c r="AV78" s="248">
        <f t="shared" si="1"/>
        <v>10765.16237</v>
      </c>
      <c r="AW78" s="249"/>
      <c r="AX78" s="249"/>
      <c r="AY78" s="249"/>
      <c r="AZ78" s="249"/>
      <c r="BA78" s="249"/>
      <c r="BB78" s="249"/>
      <c r="BC78" s="249"/>
      <c r="BD78" s="249"/>
      <c r="BE78" s="249"/>
      <c r="BF78" s="249"/>
      <c r="BG78" s="249"/>
      <c r="BH78" s="249"/>
      <c r="BI78" s="249"/>
      <c r="BJ78" s="249"/>
      <c r="BK78" s="249"/>
      <c r="BL78" s="249"/>
      <c r="BM78" s="249"/>
      <c r="BN78" s="249"/>
      <c r="BO78" s="249"/>
      <c r="BP78" s="249"/>
      <c r="BQ78" s="249"/>
      <c r="BR78" s="249"/>
      <c r="BU78" s="249"/>
      <c r="BV78" s="249"/>
      <c r="BW78" s="249"/>
      <c r="BX78" s="249"/>
      <c r="BY78" s="249"/>
      <c r="BZ78" s="249"/>
      <c r="CA78" s="249"/>
      <c r="CB78" s="249"/>
      <c r="CC78" s="249"/>
      <c r="CD78" s="249"/>
      <c r="CE78" s="249"/>
      <c r="CF78" s="249"/>
      <c r="CG78" s="249"/>
      <c r="CH78" s="249"/>
      <c r="CN78" s="249"/>
    </row>
    <row r="79" spans="1:92" ht="13.5" customHeight="1">
      <c r="A79" s="308" t="s">
        <v>130</v>
      </c>
      <c r="B79" s="307">
        <v>77</v>
      </c>
      <c r="C79" s="308" t="s">
        <v>225</v>
      </c>
      <c r="D79" s="309">
        <v>41830</v>
      </c>
      <c r="E79" s="310">
        <v>41830</v>
      </c>
      <c r="F79" s="309">
        <v>43389</v>
      </c>
      <c r="G79" s="311"/>
      <c r="H79" s="311"/>
      <c r="I79" s="311"/>
      <c r="J79" s="309"/>
      <c r="K79" s="312"/>
      <c r="L79" s="313"/>
      <c r="M79" s="299"/>
      <c r="N79" s="299"/>
      <c r="O79" s="299"/>
      <c r="P79" s="299"/>
      <c r="Q79" s="299"/>
      <c r="R79" s="299"/>
      <c r="S79" s="299"/>
      <c r="T79" s="299"/>
      <c r="U79" s="323"/>
      <c r="V79" s="299"/>
      <c r="W79" s="314"/>
      <c r="X79" s="315"/>
      <c r="Y79" s="316"/>
      <c r="Z79" s="311"/>
      <c r="AA79" s="309"/>
      <c r="AB79" s="317"/>
      <c r="AC79" s="318"/>
      <c r="AD79" s="299"/>
      <c r="AE79" s="299"/>
      <c r="AF79" s="299"/>
      <c r="AG79" s="299"/>
      <c r="AH79" s="299"/>
      <c r="AI79" s="299"/>
      <c r="AJ79" s="299"/>
      <c r="AK79" s="323"/>
      <c r="AL79" s="299"/>
      <c r="AM79" s="314"/>
      <c r="AN79" s="319"/>
      <c r="AR79" s="320"/>
      <c r="AS79" s="309">
        <v>42237</v>
      </c>
      <c r="AT79" s="249">
        <v>71</v>
      </c>
      <c r="AV79" s="248">
        <f t="shared" si="1"/>
        <v>3159.75378</v>
      </c>
      <c r="AW79" s="249"/>
      <c r="AX79" s="249"/>
      <c r="AY79" s="249"/>
      <c r="AZ79" s="249"/>
      <c r="BA79" s="249"/>
      <c r="BB79" s="249"/>
      <c r="BC79" s="249"/>
      <c r="BD79" s="249"/>
      <c r="BE79" s="249"/>
      <c r="BF79" s="249"/>
      <c r="BG79" s="249"/>
      <c r="BH79" s="249"/>
      <c r="BI79" s="249"/>
      <c r="BJ79" s="249"/>
      <c r="BK79" s="249"/>
      <c r="BL79" s="249"/>
      <c r="BM79" s="249"/>
      <c r="BN79" s="249"/>
      <c r="BO79" s="249"/>
      <c r="BP79" s="249"/>
      <c r="BQ79" s="249"/>
      <c r="BR79" s="249"/>
      <c r="BU79" s="249"/>
      <c r="BV79" s="249"/>
      <c r="BW79" s="249"/>
      <c r="BX79" s="249"/>
      <c r="BY79" s="249"/>
      <c r="BZ79" s="249"/>
      <c r="CA79" s="249"/>
      <c r="CB79" s="249"/>
      <c r="CC79" s="249"/>
      <c r="CD79" s="249"/>
      <c r="CE79" s="249"/>
      <c r="CF79" s="249"/>
      <c r="CG79" s="249"/>
      <c r="CH79" s="249"/>
      <c r="CN79" s="249"/>
    </row>
    <row r="80" spans="1:92" ht="13.5" customHeight="1">
      <c r="A80" s="308"/>
      <c r="B80" s="307">
        <v>78</v>
      </c>
      <c r="C80" s="308" t="s">
        <v>226</v>
      </c>
      <c r="D80" s="309">
        <v>7381</v>
      </c>
      <c r="E80" s="310">
        <v>7427</v>
      </c>
      <c r="F80" s="309">
        <v>7026</v>
      </c>
      <c r="G80" s="311"/>
      <c r="H80" s="311"/>
      <c r="I80" s="311"/>
      <c r="J80" s="309"/>
      <c r="K80" s="312"/>
      <c r="L80" s="313"/>
      <c r="M80" s="299"/>
      <c r="N80" s="299"/>
      <c r="O80" s="299"/>
      <c r="P80" s="299"/>
      <c r="Q80" s="299"/>
      <c r="R80" s="299"/>
      <c r="S80" s="299"/>
      <c r="T80" s="299"/>
      <c r="U80" s="322"/>
      <c r="V80" s="299"/>
      <c r="W80" s="314"/>
      <c r="X80" s="315"/>
      <c r="Y80" s="316"/>
      <c r="Z80" s="311"/>
      <c r="AA80" s="309"/>
      <c r="AB80" s="317"/>
      <c r="AC80" s="318"/>
      <c r="AD80" s="299"/>
      <c r="AE80" s="299"/>
      <c r="AF80" s="299"/>
      <c r="AG80" s="299"/>
      <c r="AH80" s="299"/>
      <c r="AI80" s="299"/>
      <c r="AJ80" s="299"/>
      <c r="AK80" s="322"/>
      <c r="AL80" s="299"/>
      <c r="AM80" s="314"/>
      <c r="AN80" s="319"/>
      <c r="AR80" s="320"/>
      <c r="AS80" s="309">
        <v>6839</v>
      </c>
      <c r="AT80" s="249">
        <v>72</v>
      </c>
      <c r="AV80" s="248">
        <f t="shared" si="1"/>
        <v>5549.52443</v>
      </c>
      <c r="AW80" s="249"/>
      <c r="AX80" s="249"/>
      <c r="AY80" s="249"/>
      <c r="AZ80" s="249"/>
      <c r="BA80" s="249"/>
      <c r="BB80" s="249"/>
      <c r="BC80" s="249"/>
      <c r="BD80" s="249"/>
      <c r="BE80" s="249"/>
      <c r="BF80" s="249"/>
      <c r="BG80" s="249"/>
      <c r="BH80" s="249"/>
      <c r="BI80" s="249"/>
      <c r="BJ80" s="249"/>
      <c r="BK80" s="249"/>
      <c r="BL80" s="249"/>
      <c r="BM80" s="249"/>
      <c r="BN80" s="249"/>
      <c r="BO80" s="249"/>
      <c r="BP80" s="249"/>
      <c r="BQ80" s="249"/>
      <c r="BR80" s="249"/>
      <c r="BU80" s="249"/>
      <c r="BV80" s="249"/>
      <c r="BW80" s="249"/>
      <c r="BX80" s="249"/>
      <c r="BY80" s="249"/>
      <c r="BZ80" s="249"/>
      <c r="CA80" s="249"/>
      <c r="CB80" s="249"/>
      <c r="CC80" s="249"/>
      <c r="CD80" s="249"/>
      <c r="CE80" s="249"/>
      <c r="CF80" s="249"/>
      <c r="CG80" s="249"/>
      <c r="CH80" s="249"/>
      <c r="CN80" s="249"/>
    </row>
    <row r="81" spans="1:92" ht="13.5" customHeight="1">
      <c r="A81" s="308"/>
      <c r="B81" s="307">
        <v>79</v>
      </c>
      <c r="C81" s="308" t="s">
        <v>227</v>
      </c>
      <c r="D81" s="309">
        <v>20137</v>
      </c>
      <c r="E81" s="310">
        <v>20554</v>
      </c>
      <c r="F81" s="309">
        <v>21190</v>
      </c>
      <c r="G81" s="311"/>
      <c r="H81" s="311"/>
      <c r="I81" s="311"/>
      <c r="J81" s="309"/>
      <c r="K81" s="312"/>
      <c r="L81" s="313"/>
      <c r="M81" s="299"/>
      <c r="N81" s="299"/>
      <c r="O81" s="299"/>
      <c r="P81" s="299"/>
      <c r="Q81" s="299"/>
      <c r="R81" s="299"/>
      <c r="S81" s="299"/>
      <c r="T81" s="299"/>
      <c r="U81" s="323"/>
      <c r="V81" s="299"/>
      <c r="W81" s="314"/>
      <c r="X81" s="315"/>
      <c r="Y81" s="316"/>
      <c r="Z81" s="311"/>
      <c r="AA81" s="309"/>
      <c r="AB81" s="317"/>
      <c r="AC81" s="318"/>
      <c r="AD81" s="299"/>
      <c r="AE81" s="299"/>
      <c r="AF81" s="299"/>
      <c r="AG81" s="299"/>
      <c r="AH81" s="299"/>
      <c r="AI81" s="299"/>
      <c r="AJ81" s="299"/>
      <c r="AK81" s="323"/>
      <c r="AL81" s="299"/>
      <c r="AM81" s="314"/>
      <c r="AN81" s="319"/>
      <c r="AR81" s="320"/>
      <c r="AS81" s="309">
        <v>20627</v>
      </c>
      <c r="AT81" s="249">
        <v>73</v>
      </c>
      <c r="AV81" s="248">
        <f t="shared" si="1"/>
        <v>42236.15427</v>
      </c>
      <c r="AW81" s="249"/>
      <c r="AX81" s="249"/>
      <c r="AY81" s="249"/>
      <c r="AZ81" s="249"/>
      <c r="BA81" s="249"/>
      <c r="BB81" s="249"/>
      <c r="BC81" s="249"/>
      <c r="BD81" s="249"/>
      <c r="BE81" s="249"/>
      <c r="BF81" s="249"/>
      <c r="BG81" s="249"/>
      <c r="BH81" s="249"/>
      <c r="BI81" s="249"/>
      <c r="BJ81" s="249"/>
      <c r="BK81" s="249"/>
      <c r="BL81" s="249"/>
      <c r="BM81" s="249"/>
      <c r="BN81" s="249"/>
      <c r="BO81" s="249"/>
      <c r="BP81" s="249"/>
      <c r="BQ81" s="249"/>
      <c r="BR81" s="249"/>
      <c r="BU81" s="249"/>
      <c r="BV81" s="249"/>
      <c r="BW81" s="249"/>
      <c r="BX81" s="249"/>
      <c r="BY81" s="249"/>
      <c r="BZ81" s="249"/>
      <c r="CA81" s="249"/>
      <c r="CB81" s="249"/>
      <c r="CC81" s="249"/>
      <c r="CD81" s="249"/>
      <c r="CE81" s="249"/>
      <c r="CF81" s="249"/>
      <c r="CG81" s="249"/>
      <c r="CH81" s="249"/>
      <c r="CN81" s="249"/>
    </row>
    <row r="82" spans="1:92" ht="13.5" customHeight="1">
      <c r="A82" s="308"/>
      <c r="B82" s="307">
        <v>80</v>
      </c>
      <c r="C82" s="308" t="s">
        <v>228</v>
      </c>
      <c r="D82" s="309">
        <v>17110</v>
      </c>
      <c r="E82" s="310">
        <v>17110</v>
      </c>
      <c r="F82" s="309">
        <v>17352</v>
      </c>
      <c r="G82" s="311"/>
      <c r="H82" s="311"/>
      <c r="I82" s="311"/>
      <c r="J82" s="309"/>
      <c r="K82" s="312"/>
      <c r="L82" s="313"/>
      <c r="M82" s="299"/>
      <c r="N82" s="299"/>
      <c r="O82" s="299"/>
      <c r="P82" s="299"/>
      <c r="Q82" s="299"/>
      <c r="R82" s="299"/>
      <c r="S82" s="299"/>
      <c r="T82" s="299"/>
      <c r="U82" s="323"/>
      <c r="V82" s="299"/>
      <c r="W82" s="314"/>
      <c r="X82" s="315"/>
      <c r="Y82" s="316"/>
      <c r="Z82" s="311"/>
      <c r="AA82" s="309"/>
      <c r="AB82" s="317"/>
      <c r="AC82" s="318"/>
      <c r="AD82" s="299"/>
      <c r="AE82" s="299"/>
      <c r="AF82" s="299"/>
      <c r="AG82" s="299"/>
      <c r="AH82" s="299"/>
      <c r="AI82" s="299"/>
      <c r="AJ82" s="299"/>
      <c r="AK82" s="323"/>
      <c r="AL82" s="299"/>
      <c r="AM82" s="314"/>
      <c r="AN82" s="319"/>
      <c r="AR82" s="320"/>
      <c r="AS82" s="309">
        <v>16891</v>
      </c>
      <c r="AT82" s="249">
        <v>74</v>
      </c>
      <c r="AV82" s="248">
        <f t="shared" si="1"/>
        <v>6839.31918</v>
      </c>
      <c r="AW82" s="249"/>
      <c r="AX82" s="249"/>
      <c r="AY82" s="249"/>
      <c r="AZ82" s="249"/>
      <c r="BA82" s="249"/>
      <c r="BB82" s="249"/>
      <c r="BC82" s="249"/>
      <c r="BD82" s="249"/>
      <c r="BE82" s="249"/>
      <c r="BF82" s="249"/>
      <c r="BG82" s="249"/>
      <c r="BH82" s="249"/>
      <c r="BI82" s="249"/>
      <c r="BJ82" s="249"/>
      <c r="BK82" s="249"/>
      <c r="BL82" s="249"/>
      <c r="BM82" s="249"/>
      <c r="BN82" s="249"/>
      <c r="BO82" s="249"/>
      <c r="BP82" s="249"/>
      <c r="BQ82" s="249"/>
      <c r="BR82" s="249"/>
      <c r="BU82" s="249"/>
      <c r="BV82" s="249"/>
      <c r="BW82" s="249"/>
      <c r="BX82" s="249"/>
      <c r="BY82" s="249"/>
      <c r="BZ82" s="249"/>
      <c r="CA82" s="249"/>
      <c r="CB82" s="249"/>
      <c r="CC82" s="249"/>
      <c r="CD82" s="249"/>
      <c r="CE82" s="249"/>
      <c r="CF82" s="249"/>
      <c r="CG82" s="249"/>
      <c r="CH82" s="249"/>
      <c r="CN82" s="249"/>
    </row>
    <row r="83" spans="1:92" ht="13.5" customHeight="1">
      <c r="A83" s="308"/>
      <c r="B83" s="307">
        <v>81</v>
      </c>
      <c r="C83" s="308" t="s">
        <v>229</v>
      </c>
      <c r="D83" s="309">
        <v>7327</v>
      </c>
      <c r="E83" s="310">
        <v>7785</v>
      </c>
      <c r="F83" s="309">
        <v>8696</v>
      </c>
      <c r="G83" s="311"/>
      <c r="H83" s="311"/>
      <c r="I83" s="311"/>
      <c r="J83" s="309"/>
      <c r="K83" s="312"/>
      <c r="L83" s="313"/>
      <c r="M83" s="299"/>
      <c r="N83" s="299"/>
      <c r="O83" s="299"/>
      <c r="P83" s="299"/>
      <c r="Q83" s="299"/>
      <c r="R83" s="299"/>
      <c r="S83" s="299"/>
      <c r="T83" s="299"/>
      <c r="U83" s="322"/>
      <c r="V83" s="299"/>
      <c r="W83" s="314"/>
      <c r="X83" s="315"/>
      <c r="Y83" s="316"/>
      <c r="Z83" s="311"/>
      <c r="AA83" s="309"/>
      <c r="AB83" s="317"/>
      <c r="AC83" s="318"/>
      <c r="AD83" s="299"/>
      <c r="AE83" s="299"/>
      <c r="AF83" s="299"/>
      <c r="AG83" s="299"/>
      <c r="AH83" s="299"/>
      <c r="AI83" s="299"/>
      <c r="AJ83" s="299"/>
      <c r="AK83" s="322"/>
      <c r="AL83" s="299"/>
      <c r="AM83" s="314"/>
      <c r="AN83" s="319"/>
      <c r="AR83" s="320"/>
      <c r="AS83" s="309">
        <v>8465</v>
      </c>
      <c r="AT83" s="249">
        <v>75</v>
      </c>
      <c r="AV83" s="248">
        <f t="shared" si="1"/>
        <v>20626.9817</v>
      </c>
      <c r="AW83" s="249"/>
      <c r="AX83" s="249"/>
      <c r="AY83" s="249"/>
      <c r="AZ83" s="249"/>
      <c r="BA83" s="249"/>
      <c r="BB83" s="249"/>
      <c r="BC83" s="249"/>
      <c r="BD83" s="249"/>
      <c r="BE83" s="249"/>
      <c r="BF83" s="249"/>
      <c r="BG83" s="249"/>
      <c r="BH83" s="249"/>
      <c r="BI83" s="249"/>
      <c r="BJ83" s="249"/>
      <c r="BK83" s="249"/>
      <c r="BL83" s="249"/>
      <c r="BM83" s="249"/>
      <c r="BN83" s="249"/>
      <c r="BO83" s="249"/>
      <c r="BP83" s="249"/>
      <c r="BQ83" s="249"/>
      <c r="BR83" s="249"/>
      <c r="BU83" s="249"/>
      <c r="BV83" s="249"/>
      <c r="BW83" s="249"/>
      <c r="BX83" s="249"/>
      <c r="BY83" s="249"/>
      <c r="BZ83" s="249"/>
      <c r="CA83" s="249"/>
      <c r="CB83" s="249"/>
      <c r="CC83" s="249"/>
      <c r="CD83" s="249"/>
      <c r="CE83" s="249"/>
      <c r="CF83" s="249"/>
      <c r="CG83" s="249"/>
      <c r="CH83" s="249"/>
      <c r="CN83" s="249"/>
    </row>
    <row r="84" spans="1:92" ht="13.5" customHeight="1">
      <c r="A84" s="308"/>
      <c r="B84" s="307">
        <v>82</v>
      </c>
      <c r="C84" s="308" t="s">
        <v>230</v>
      </c>
      <c r="D84" s="309">
        <v>4279</v>
      </c>
      <c r="E84" s="310">
        <v>4617</v>
      </c>
      <c r="F84" s="309">
        <v>4435</v>
      </c>
      <c r="G84" s="311"/>
      <c r="H84" s="311"/>
      <c r="I84" s="311"/>
      <c r="J84" s="309"/>
      <c r="K84" s="312"/>
      <c r="L84" s="313"/>
      <c r="M84" s="299"/>
      <c r="N84" s="299"/>
      <c r="O84" s="299"/>
      <c r="P84" s="299"/>
      <c r="Q84" s="299"/>
      <c r="R84" s="299"/>
      <c r="S84" s="299"/>
      <c r="T84" s="299"/>
      <c r="U84" s="299"/>
      <c r="V84" s="299"/>
      <c r="W84" s="314"/>
      <c r="X84" s="315"/>
      <c r="Y84" s="316"/>
      <c r="Z84" s="311"/>
      <c r="AA84" s="309"/>
      <c r="AB84" s="317"/>
      <c r="AC84" s="318"/>
      <c r="AD84" s="299"/>
      <c r="AE84" s="299"/>
      <c r="AF84" s="299"/>
      <c r="AG84" s="299"/>
      <c r="AH84" s="299"/>
      <c r="AI84" s="299"/>
      <c r="AJ84" s="299"/>
      <c r="AK84" s="299"/>
      <c r="AL84" s="299"/>
      <c r="AM84" s="314"/>
      <c r="AN84" s="319"/>
      <c r="AR84" s="320"/>
      <c r="AS84" s="309">
        <v>4317</v>
      </c>
      <c r="AT84" s="249">
        <v>76</v>
      </c>
      <c r="AV84" s="248">
        <f t="shared" si="1"/>
        <v>16890.95736</v>
      </c>
      <c r="AW84" s="249"/>
      <c r="AX84" s="249"/>
      <c r="AY84" s="249"/>
      <c r="AZ84" s="249"/>
      <c r="BA84" s="249"/>
      <c r="BB84" s="249"/>
      <c r="BC84" s="249"/>
      <c r="BD84" s="249"/>
      <c r="BE84" s="249"/>
      <c r="BF84" s="249"/>
      <c r="BG84" s="249"/>
      <c r="BH84" s="249"/>
      <c r="BI84" s="249"/>
      <c r="BJ84" s="249"/>
      <c r="BK84" s="249"/>
      <c r="BL84" s="249"/>
      <c r="BM84" s="249"/>
      <c r="BN84" s="249"/>
      <c r="BO84" s="249"/>
      <c r="BP84" s="249"/>
      <c r="BQ84" s="249"/>
      <c r="BR84" s="249"/>
      <c r="BU84" s="249"/>
      <c r="BV84" s="249"/>
      <c r="BW84" s="249"/>
      <c r="BX84" s="249"/>
      <c r="BY84" s="249"/>
      <c r="BZ84" s="249"/>
      <c r="CA84" s="249"/>
      <c r="CB84" s="249"/>
      <c r="CC84" s="249"/>
      <c r="CD84" s="249"/>
      <c r="CE84" s="249"/>
      <c r="CF84" s="249"/>
      <c r="CG84" s="249"/>
      <c r="CH84" s="249"/>
      <c r="CN84" s="249"/>
    </row>
    <row r="85" spans="1:92" ht="13.5" customHeight="1">
      <c r="A85" s="308"/>
      <c r="B85" s="307">
        <v>83</v>
      </c>
      <c r="C85" s="308" t="s">
        <v>231</v>
      </c>
      <c r="D85" s="309">
        <v>2906</v>
      </c>
      <c r="E85" s="310">
        <v>3271</v>
      </c>
      <c r="F85" s="309">
        <v>3009</v>
      </c>
      <c r="G85" s="311"/>
      <c r="H85" s="311"/>
      <c r="I85" s="311"/>
      <c r="J85" s="309"/>
      <c r="K85" s="312"/>
      <c r="L85" s="313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314"/>
      <c r="X85" s="315"/>
      <c r="Y85" s="316"/>
      <c r="Z85" s="311"/>
      <c r="AA85" s="309"/>
      <c r="AB85" s="317"/>
      <c r="AC85" s="318"/>
      <c r="AD85" s="299"/>
      <c r="AE85" s="299"/>
      <c r="AF85" s="299"/>
      <c r="AG85" s="299"/>
      <c r="AH85" s="299"/>
      <c r="AI85" s="299"/>
      <c r="AJ85" s="299"/>
      <c r="AK85" s="299"/>
      <c r="AL85" s="299"/>
      <c r="AM85" s="314"/>
      <c r="AN85" s="319"/>
      <c r="AR85" s="320"/>
      <c r="AS85" s="309">
        <v>2929</v>
      </c>
      <c r="AT85" s="249">
        <v>77</v>
      </c>
      <c r="AV85" s="248">
        <f t="shared" si="1"/>
        <v>8464.94728</v>
      </c>
      <c r="AW85" s="249"/>
      <c r="AX85" s="249"/>
      <c r="AY85" s="249"/>
      <c r="AZ85" s="249"/>
      <c r="BA85" s="249"/>
      <c r="BB85" s="249"/>
      <c r="BC85" s="249"/>
      <c r="BD85" s="249"/>
      <c r="BE85" s="249"/>
      <c r="BF85" s="249"/>
      <c r="BG85" s="249"/>
      <c r="BH85" s="249"/>
      <c r="BI85" s="249"/>
      <c r="BJ85" s="249"/>
      <c r="BK85" s="249"/>
      <c r="BL85" s="249"/>
      <c r="BM85" s="249"/>
      <c r="BN85" s="249"/>
      <c r="BO85" s="249"/>
      <c r="BP85" s="249"/>
      <c r="BQ85" s="249"/>
      <c r="BR85" s="249"/>
      <c r="BU85" s="249"/>
      <c r="BV85" s="249"/>
      <c r="BW85" s="249"/>
      <c r="BX85" s="249"/>
      <c r="BY85" s="249"/>
      <c r="BZ85" s="249"/>
      <c r="CA85" s="249"/>
      <c r="CB85" s="249"/>
      <c r="CC85" s="249"/>
      <c r="CD85" s="249"/>
      <c r="CE85" s="249"/>
      <c r="CF85" s="249"/>
      <c r="CG85" s="249"/>
      <c r="CH85" s="249"/>
      <c r="CN85" s="249"/>
    </row>
    <row r="86" spans="1:92" ht="13.5" customHeight="1">
      <c r="A86" s="308"/>
      <c r="B86" s="307">
        <v>84</v>
      </c>
      <c r="C86" s="308" t="s">
        <v>232</v>
      </c>
      <c r="D86" s="309">
        <v>16240</v>
      </c>
      <c r="E86" s="310">
        <v>16240</v>
      </c>
      <c r="F86" s="309">
        <v>17176</v>
      </c>
      <c r="G86" s="311"/>
      <c r="H86" s="311"/>
      <c r="I86" s="311"/>
      <c r="J86" s="309"/>
      <c r="K86" s="312"/>
      <c r="L86" s="313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314"/>
      <c r="X86" s="315"/>
      <c r="Y86" s="316"/>
      <c r="Z86" s="311"/>
      <c r="AA86" s="309"/>
      <c r="AB86" s="317"/>
      <c r="AC86" s="318"/>
      <c r="AD86" s="299"/>
      <c r="AE86" s="299"/>
      <c r="AF86" s="299"/>
      <c r="AG86" s="299"/>
      <c r="AH86" s="299"/>
      <c r="AI86" s="299"/>
      <c r="AJ86" s="299"/>
      <c r="AK86" s="299"/>
      <c r="AL86" s="299"/>
      <c r="AM86" s="314"/>
      <c r="AN86" s="319"/>
      <c r="AR86" s="320"/>
      <c r="AS86" s="309">
        <v>16720</v>
      </c>
      <c r="AT86" s="249">
        <v>78</v>
      </c>
      <c r="AV86" s="248">
        <f t="shared" si="1"/>
        <v>4317.16205</v>
      </c>
      <c r="AW86" s="249"/>
      <c r="AX86" s="249"/>
      <c r="AY86" s="249"/>
      <c r="AZ86" s="249"/>
      <c r="BA86" s="249"/>
      <c r="BB86" s="249"/>
      <c r="BC86" s="249"/>
      <c r="BD86" s="249"/>
      <c r="BE86" s="249"/>
      <c r="BF86" s="249"/>
      <c r="BG86" s="249"/>
      <c r="BH86" s="249"/>
      <c r="BI86" s="249"/>
      <c r="BJ86" s="249"/>
      <c r="BK86" s="249"/>
      <c r="BL86" s="249"/>
      <c r="BM86" s="249"/>
      <c r="BN86" s="249"/>
      <c r="BO86" s="249"/>
      <c r="BP86" s="249"/>
      <c r="BQ86" s="249"/>
      <c r="BR86" s="249"/>
      <c r="BU86" s="249"/>
      <c r="BV86" s="249"/>
      <c r="BW86" s="249"/>
      <c r="BX86" s="249"/>
      <c r="BY86" s="249"/>
      <c r="BZ86" s="249"/>
      <c r="CA86" s="249"/>
      <c r="CB86" s="249"/>
      <c r="CC86" s="249"/>
      <c r="CD86" s="249"/>
      <c r="CE86" s="249"/>
      <c r="CF86" s="249"/>
      <c r="CG86" s="249"/>
      <c r="CH86" s="249"/>
      <c r="CN86" s="249"/>
    </row>
    <row r="87" spans="1:92" ht="13.5" customHeight="1">
      <c r="A87" s="308"/>
      <c r="B87" s="307">
        <v>87</v>
      </c>
      <c r="C87" s="308" t="s">
        <v>234</v>
      </c>
      <c r="D87" s="309">
        <v>10542</v>
      </c>
      <c r="E87" s="310">
        <v>10547</v>
      </c>
      <c r="F87" s="309">
        <v>11457</v>
      </c>
      <c r="G87" s="311"/>
      <c r="H87" s="311"/>
      <c r="I87" s="311"/>
      <c r="J87" s="309"/>
      <c r="K87" s="312"/>
      <c r="L87" s="313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314"/>
      <c r="X87" s="315"/>
      <c r="Y87" s="316"/>
      <c r="Z87" s="311"/>
      <c r="AA87" s="309"/>
      <c r="AB87" s="317"/>
      <c r="AC87" s="318"/>
      <c r="AD87" s="299"/>
      <c r="AE87" s="299"/>
      <c r="AF87" s="299"/>
      <c r="AG87" s="299"/>
      <c r="AH87" s="299"/>
      <c r="AI87" s="299"/>
      <c r="AJ87" s="299"/>
      <c r="AK87" s="299"/>
      <c r="AL87" s="299"/>
      <c r="AM87" s="314"/>
      <c r="AN87" s="319"/>
      <c r="AR87" s="320"/>
      <c r="AS87" s="309">
        <v>11153</v>
      </c>
      <c r="AT87" s="249">
        <v>79</v>
      </c>
      <c r="AV87" s="248">
        <f t="shared" si="1"/>
        <v>2929.05087</v>
      </c>
      <c r="AW87" s="249"/>
      <c r="AX87" s="249"/>
      <c r="AY87" s="249"/>
      <c r="AZ87" s="249"/>
      <c r="BA87" s="249"/>
      <c r="BB87" s="249"/>
      <c r="BC87" s="249"/>
      <c r="BD87" s="249"/>
      <c r="BE87" s="249"/>
      <c r="BF87" s="249"/>
      <c r="BG87" s="249"/>
      <c r="BH87" s="249"/>
      <c r="BI87" s="249"/>
      <c r="BJ87" s="249"/>
      <c r="BK87" s="249"/>
      <c r="BL87" s="249"/>
      <c r="BM87" s="249"/>
      <c r="BN87" s="249"/>
      <c r="BO87" s="249"/>
      <c r="BP87" s="249"/>
      <c r="BQ87" s="249"/>
      <c r="BR87" s="249"/>
      <c r="BU87" s="249"/>
      <c r="BV87" s="249"/>
      <c r="BW87" s="249"/>
      <c r="BX87" s="249"/>
      <c r="BY87" s="249"/>
      <c r="BZ87" s="249"/>
      <c r="CA87" s="249"/>
      <c r="CB87" s="249"/>
      <c r="CC87" s="249"/>
      <c r="CD87" s="249"/>
      <c r="CE87" s="249"/>
      <c r="CF87" s="249"/>
      <c r="CG87" s="249"/>
      <c r="CH87" s="249"/>
      <c r="CN87" s="249"/>
    </row>
    <row r="88" spans="1:92" ht="13.5" customHeight="1">
      <c r="A88" s="308"/>
      <c r="B88" s="307">
        <v>89</v>
      </c>
      <c r="C88" s="308" t="s">
        <v>235</v>
      </c>
      <c r="D88" s="309">
        <v>2582</v>
      </c>
      <c r="E88" s="310">
        <v>2751</v>
      </c>
      <c r="F88" s="309">
        <v>2218</v>
      </c>
      <c r="G88" s="311"/>
      <c r="H88" s="311"/>
      <c r="I88" s="311"/>
      <c r="J88" s="309"/>
      <c r="K88" s="312"/>
      <c r="L88" s="313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314"/>
      <c r="X88" s="315"/>
      <c r="Y88" s="316"/>
      <c r="Z88" s="311"/>
      <c r="AA88" s="309"/>
      <c r="AB88" s="317"/>
      <c r="AC88" s="318"/>
      <c r="AD88" s="299"/>
      <c r="AE88" s="299"/>
      <c r="AF88" s="299"/>
      <c r="AG88" s="299"/>
      <c r="AH88" s="299"/>
      <c r="AI88" s="299"/>
      <c r="AJ88" s="299"/>
      <c r="AK88" s="299"/>
      <c r="AL88" s="299"/>
      <c r="AM88" s="314"/>
      <c r="AN88" s="319"/>
      <c r="AR88" s="320"/>
      <c r="AS88" s="309">
        <v>2159</v>
      </c>
      <c r="AT88" s="249">
        <v>80</v>
      </c>
      <c r="AV88" s="248">
        <f t="shared" si="1"/>
        <v>16719.63368</v>
      </c>
      <c r="AW88" s="249"/>
      <c r="AX88" s="249"/>
      <c r="AY88" s="249"/>
      <c r="AZ88" s="249"/>
      <c r="BA88" s="249"/>
      <c r="BB88" s="249"/>
      <c r="BC88" s="249"/>
      <c r="BD88" s="249"/>
      <c r="BE88" s="249"/>
      <c r="BF88" s="249"/>
      <c r="BG88" s="249"/>
      <c r="BH88" s="249"/>
      <c r="BI88" s="249"/>
      <c r="BJ88" s="249"/>
      <c r="BK88" s="249"/>
      <c r="BL88" s="249"/>
      <c r="BM88" s="249"/>
      <c r="BN88" s="249"/>
      <c r="BO88" s="249"/>
      <c r="BP88" s="249"/>
      <c r="BQ88" s="249"/>
      <c r="BR88" s="249"/>
      <c r="BU88" s="249"/>
      <c r="BV88" s="249"/>
      <c r="BW88" s="249"/>
      <c r="BX88" s="249"/>
      <c r="BY88" s="249"/>
      <c r="BZ88" s="249"/>
      <c r="CA88" s="249"/>
      <c r="CB88" s="249"/>
      <c r="CC88" s="249"/>
      <c r="CD88" s="249"/>
      <c r="CE88" s="249"/>
      <c r="CF88" s="249"/>
      <c r="CG88" s="249"/>
      <c r="CH88" s="249"/>
      <c r="CN88" s="249"/>
    </row>
    <row r="89" spans="1:92" ht="13.5" customHeight="1">
      <c r="A89" s="308" t="s">
        <v>233</v>
      </c>
      <c r="B89" s="307">
        <v>90</v>
      </c>
      <c r="C89" s="308" t="s">
        <v>236</v>
      </c>
      <c r="D89" s="309">
        <v>13161</v>
      </c>
      <c r="E89" s="310">
        <v>13161</v>
      </c>
      <c r="F89" s="309">
        <v>13845</v>
      </c>
      <c r="G89" s="311"/>
      <c r="H89" s="311"/>
      <c r="I89" s="311"/>
      <c r="J89" s="309"/>
      <c r="K89" s="312"/>
      <c r="L89" s="313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314"/>
      <c r="X89" s="315"/>
      <c r="Y89" s="316"/>
      <c r="Z89" s="311"/>
      <c r="AA89" s="309"/>
      <c r="AB89" s="317"/>
      <c r="AC89" s="318"/>
      <c r="AD89" s="299"/>
      <c r="AE89" s="299"/>
      <c r="AF89" s="299"/>
      <c r="AG89" s="299"/>
      <c r="AH89" s="299"/>
      <c r="AI89" s="299"/>
      <c r="AJ89" s="299"/>
      <c r="AK89" s="299"/>
      <c r="AL89" s="299"/>
      <c r="AM89" s="314"/>
      <c r="AN89" s="319"/>
      <c r="AR89" s="320"/>
      <c r="AS89" s="309">
        <v>13477</v>
      </c>
      <c r="AT89" s="249">
        <v>81</v>
      </c>
      <c r="AV89" s="248">
        <f t="shared" si="1"/>
        <v>11152.58751</v>
      </c>
      <c r="AW89" s="249"/>
      <c r="AX89" s="249"/>
      <c r="AY89" s="249"/>
      <c r="AZ89" s="249"/>
      <c r="BA89" s="249"/>
      <c r="BB89" s="249"/>
      <c r="BC89" s="249"/>
      <c r="BD89" s="249"/>
      <c r="BE89" s="249"/>
      <c r="BF89" s="249"/>
      <c r="BG89" s="249"/>
      <c r="BH89" s="249"/>
      <c r="BI89" s="249"/>
      <c r="BJ89" s="249"/>
      <c r="BK89" s="249"/>
      <c r="BL89" s="249"/>
      <c r="BM89" s="249"/>
      <c r="BN89" s="249"/>
      <c r="BO89" s="249"/>
      <c r="BP89" s="249"/>
      <c r="BQ89" s="249"/>
      <c r="BR89" s="249"/>
      <c r="BU89" s="249"/>
      <c r="BV89" s="249"/>
      <c r="BW89" s="249"/>
      <c r="BX89" s="249"/>
      <c r="BY89" s="249"/>
      <c r="BZ89" s="249"/>
      <c r="CA89" s="249"/>
      <c r="CB89" s="249"/>
      <c r="CC89" s="249"/>
      <c r="CD89" s="249"/>
      <c r="CE89" s="249"/>
      <c r="CF89" s="249"/>
      <c r="CG89" s="249"/>
      <c r="CH89" s="249"/>
      <c r="CN89" s="249"/>
    </row>
    <row r="90" spans="1:92" ht="13.5" customHeight="1">
      <c r="A90" s="308"/>
      <c r="B90" s="307">
        <v>91</v>
      </c>
      <c r="C90" s="308" t="s">
        <v>237</v>
      </c>
      <c r="D90" s="309">
        <v>13230</v>
      </c>
      <c r="E90" s="310">
        <v>14023</v>
      </c>
      <c r="F90" s="309">
        <v>14126</v>
      </c>
      <c r="G90" s="311"/>
      <c r="H90" s="311"/>
      <c r="I90" s="311"/>
      <c r="J90" s="309"/>
      <c r="K90" s="312"/>
      <c r="L90" s="313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314"/>
      <c r="X90" s="315"/>
      <c r="Y90" s="316"/>
      <c r="Z90" s="311"/>
      <c r="AA90" s="309"/>
      <c r="AB90" s="317"/>
      <c r="AC90" s="318"/>
      <c r="AD90" s="299"/>
      <c r="AE90" s="299"/>
      <c r="AF90" s="299"/>
      <c r="AG90" s="299"/>
      <c r="AH90" s="299"/>
      <c r="AI90" s="299"/>
      <c r="AJ90" s="299"/>
      <c r="AK90" s="299"/>
      <c r="AL90" s="299"/>
      <c r="AM90" s="314"/>
      <c r="AN90" s="319"/>
      <c r="AR90" s="320"/>
      <c r="AS90" s="309">
        <v>13751</v>
      </c>
      <c r="AT90" s="249">
        <v>82</v>
      </c>
      <c r="AV90" s="248">
        <f t="shared" si="1"/>
        <v>2159.06774</v>
      </c>
      <c r="AW90" s="249"/>
      <c r="AX90" s="249"/>
      <c r="AY90" s="249"/>
      <c r="AZ90" s="249"/>
      <c r="BA90" s="249"/>
      <c r="BB90" s="249"/>
      <c r="BC90" s="249"/>
      <c r="BD90" s="249"/>
      <c r="BE90" s="249"/>
      <c r="BF90" s="249"/>
      <c r="BG90" s="249"/>
      <c r="BH90" s="249"/>
      <c r="BI90" s="249"/>
      <c r="BJ90" s="249"/>
      <c r="BK90" s="249"/>
      <c r="BL90" s="249"/>
      <c r="BM90" s="249"/>
      <c r="BN90" s="249"/>
      <c r="BO90" s="249"/>
      <c r="BP90" s="249"/>
      <c r="BQ90" s="249"/>
      <c r="BR90" s="249"/>
      <c r="BU90" s="249"/>
      <c r="BV90" s="249"/>
      <c r="BW90" s="249"/>
      <c r="BX90" s="249"/>
      <c r="BY90" s="249"/>
      <c r="BZ90" s="249"/>
      <c r="CA90" s="249"/>
      <c r="CB90" s="249"/>
      <c r="CC90" s="249"/>
      <c r="CD90" s="249"/>
      <c r="CE90" s="249"/>
      <c r="CF90" s="249"/>
      <c r="CG90" s="249"/>
      <c r="CH90" s="249"/>
      <c r="CN90" s="249"/>
    </row>
    <row r="91" spans="1:92" ht="13.5" customHeight="1">
      <c r="A91" s="308"/>
      <c r="B91" s="307">
        <v>88</v>
      </c>
      <c r="C91" s="308" t="s">
        <v>238</v>
      </c>
      <c r="D91" s="309">
        <v>771</v>
      </c>
      <c r="E91" s="310">
        <v>771</v>
      </c>
      <c r="F91" s="309">
        <v>813</v>
      </c>
      <c r="G91" s="311"/>
      <c r="H91" s="311"/>
      <c r="I91" s="311"/>
      <c r="J91" s="309"/>
      <c r="K91" s="312"/>
      <c r="L91" s="313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314"/>
      <c r="X91" s="315"/>
      <c r="Y91" s="316"/>
      <c r="Z91" s="311"/>
      <c r="AA91" s="309"/>
      <c r="AB91" s="317"/>
      <c r="AC91" s="318"/>
      <c r="AD91" s="299"/>
      <c r="AE91" s="299"/>
      <c r="AF91" s="299"/>
      <c r="AG91" s="299"/>
      <c r="AH91" s="299"/>
      <c r="AI91" s="299"/>
      <c r="AJ91" s="299"/>
      <c r="AK91" s="299"/>
      <c r="AL91" s="299"/>
      <c r="AM91" s="314"/>
      <c r="AN91" s="319"/>
      <c r="AR91" s="320"/>
      <c r="AS91" s="309">
        <v>791</v>
      </c>
      <c r="AT91" s="249">
        <v>83</v>
      </c>
      <c r="AV91" s="248">
        <f t="shared" si="1"/>
        <v>13477.138350000001</v>
      </c>
      <c r="AW91" s="249"/>
      <c r="AX91" s="249"/>
      <c r="AY91" s="249"/>
      <c r="AZ91" s="249"/>
      <c r="BA91" s="249"/>
      <c r="BB91" s="249"/>
      <c r="BC91" s="249"/>
      <c r="BD91" s="249"/>
      <c r="BE91" s="249"/>
      <c r="BF91" s="249"/>
      <c r="BG91" s="249"/>
      <c r="BH91" s="249"/>
      <c r="BI91" s="249"/>
      <c r="BJ91" s="249"/>
      <c r="BK91" s="249"/>
      <c r="BL91" s="249"/>
      <c r="BM91" s="249"/>
      <c r="BN91" s="249"/>
      <c r="BO91" s="249"/>
      <c r="BP91" s="249"/>
      <c r="BQ91" s="249"/>
      <c r="BR91" s="249"/>
      <c r="BU91" s="249"/>
      <c r="BV91" s="249"/>
      <c r="BW91" s="249"/>
      <c r="BX91" s="249"/>
      <c r="BY91" s="249"/>
      <c r="BZ91" s="249"/>
      <c r="CA91" s="249"/>
      <c r="CB91" s="249"/>
      <c r="CC91" s="249"/>
      <c r="CD91" s="249"/>
      <c r="CE91" s="249"/>
      <c r="CF91" s="249"/>
      <c r="CG91" s="249"/>
      <c r="CH91" s="249"/>
      <c r="CN91" s="249"/>
    </row>
    <row r="92" spans="1:92" ht="13.5" customHeight="1">
      <c r="A92" s="308"/>
      <c r="B92" s="307">
        <v>92</v>
      </c>
      <c r="C92" s="308" t="s">
        <v>239</v>
      </c>
      <c r="D92" s="309">
        <v>2932</v>
      </c>
      <c r="E92" s="310">
        <v>2932</v>
      </c>
      <c r="F92" s="309">
        <v>3032</v>
      </c>
      <c r="G92" s="311"/>
      <c r="H92" s="311"/>
      <c r="I92" s="311"/>
      <c r="J92" s="309"/>
      <c r="K92" s="312"/>
      <c r="L92" s="313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314"/>
      <c r="X92" s="315"/>
      <c r="Y92" s="316"/>
      <c r="Z92" s="311"/>
      <c r="AA92" s="309"/>
      <c r="AB92" s="317"/>
      <c r="AC92" s="318"/>
      <c r="AD92" s="299"/>
      <c r="AE92" s="299"/>
      <c r="AF92" s="299"/>
      <c r="AG92" s="299"/>
      <c r="AH92" s="299"/>
      <c r="AI92" s="299"/>
      <c r="AJ92" s="299"/>
      <c r="AK92" s="299"/>
      <c r="AL92" s="299"/>
      <c r="AM92" s="314"/>
      <c r="AN92" s="319"/>
      <c r="AR92" s="320"/>
      <c r="AS92" s="309">
        <v>2951</v>
      </c>
      <c r="AT92" s="249">
        <v>84</v>
      </c>
      <c r="AV92" s="248">
        <f t="shared" si="1"/>
        <v>13750.67218</v>
      </c>
      <c r="AW92" s="249"/>
      <c r="AX92" s="249"/>
      <c r="AY92" s="249"/>
      <c r="AZ92" s="249"/>
      <c r="BA92" s="249"/>
      <c r="BB92" s="249"/>
      <c r="BC92" s="249"/>
      <c r="BD92" s="249"/>
      <c r="BE92" s="249"/>
      <c r="BF92" s="249"/>
      <c r="BG92" s="249"/>
      <c r="BH92" s="249"/>
      <c r="BI92" s="249"/>
      <c r="BJ92" s="249"/>
      <c r="BK92" s="249"/>
      <c r="BL92" s="249"/>
      <c r="BM92" s="249"/>
      <c r="BN92" s="249"/>
      <c r="BO92" s="249"/>
      <c r="BP92" s="249"/>
      <c r="BQ92" s="249"/>
      <c r="BR92" s="249"/>
      <c r="BU92" s="249"/>
      <c r="BV92" s="249"/>
      <c r="BW92" s="249"/>
      <c r="BX92" s="249"/>
      <c r="BY92" s="249"/>
      <c r="BZ92" s="249"/>
      <c r="CA92" s="249"/>
      <c r="CB92" s="249"/>
      <c r="CC92" s="249"/>
      <c r="CD92" s="249"/>
      <c r="CE92" s="249"/>
      <c r="CF92" s="249"/>
      <c r="CG92" s="249"/>
      <c r="CH92" s="249"/>
      <c r="CN92" s="249"/>
    </row>
    <row r="93" spans="1:92" ht="13.5" customHeight="1">
      <c r="A93" s="308"/>
      <c r="B93" s="307">
        <v>98</v>
      </c>
      <c r="C93" s="308" t="s">
        <v>240</v>
      </c>
      <c r="D93" s="309">
        <v>4820</v>
      </c>
      <c r="E93" s="310">
        <v>6039</v>
      </c>
      <c r="F93" s="309">
        <v>10662</v>
      </c>
      <c r="G93" s="311"/>
      <c r="H93" s="311"/>
      <c r="I93" s="311"/>
      <c r="J93" s="309"/>
      <c r="K93" s="312"/>
      <c r="L93" s="313"/>
      <c r="M93" s="299"/>
      <c r="N93" s="299"/>
      <c r="O93" s="299"/>
      <c r="P93" s="299"/>
      <c r="Q93" s="299"/>
      <c r="R93" s="299"/>
      <c r="S93" s="299"/>
      <c r="T93" s="299"/>
      <c r="U93" s="299"/>
      <c r="V93" s="299"/>
      <c r="W93" s="314"/>
      <c r="X93" s="315"/>
      <c r="Y93" s="316"/>
      <c r="Z93" s="311"/>
      <c r="AA93" s="309"/>
      <c r="AB93" s="317"/>
      <c r="AC93" s="318"/>
      <c r="AD93" s="299"/>
      <c r="AE93" s="299"/>
      <c r="AF93" s="299"/>
      <c r="AG93" s="299"/>
      <c r="AH93" s="299"/>
      <c r="AI93" s="299"/>
      <c r="AJ93" s="299"/>
      <c r="AK93" s="299"/>
      <c r="AL93" s="299"/>
      <c r="AM93" s="314"/>
      <c r="AN93" s="319"/>
      <c r="AR93" s="320"/>
      <c r="AS93" s="309">
        <v>10379</v>
      </c>
      <c r="AT93" s="249">
        <v>85</v>
      </c>
      <c r="AV93" s="248">
        <f t="shared" si="1"/>
        <v>791.39859</v>
      </c>
      <c r="AW93" s="249"/>
      <c r="AX93" s="249"/>
      <c r="AY93" s="249"/>
      <c r="AZ93" s="249"/>
      <c r="BA93" s="249"/>
      <c r="BB93" s="249"/>
      <c r="BC93" s="249"/>
      <c r="BD93" s="249"/>
      <c r="BE93" s="249"/>
      <c r="BF93" s="249"/>
      <c r="BG93" s="249"/>
      <c r="BH93" s="249"/>
      <c r="BI93" s="249"/>
      <c r="BJ93" s="249"/>
      <c r="BK93" s="249"/>
      <c r="BL93" s="249"/>
      <c r="BM93" s="249"/>
      <c r="BN93" s="249"/>
      <c r="BO93" s="249"/>
      <c r="BP93" s="249"/>
      <c r="BQ93" s="249"/>
      <c r="BR93" s="249"/>
      <c r="BU93" s="249"/>
      <c r="BV93" s="249"/>
      <c r="BW93" s="249"/>
      <c r="BX93" s="249"/>
      <c r="BY93" s="249"/>
      <c r="BZ93" s="249"/>
      <c r="CA93" s="249"/>
      <c r="CB93" s="249"/>
      <c r="CC93" s="249"/>
      <c r="CD93" s="249"/>
      <c r="CE93" s="249"/>
      <c r="CF93" s="249"/>
      <c r="CG93" s="249"/>
      <c r="CH93" s="249"/>
      <c r="CN93" s="249"/>
    </row>
    <row r="94" spans="1:92" ht="13.5" customHeight="1">
      <c r="A94" s="308"/>
      <c r="B94" s="307">
        <v>99</v>
      </c>
      <c r="C94" s="308" t="s">
        <v>241</v>
      </c>
      <c r="D94" s="309">
        <v>2663</v>
      </c>
      <c r="E94" s="310">
        <v>3204</v>
      </c>
      <c r="F94" s="309">
        <v>3448</v>
      </c>
      <c r="G94" s="311"/>
      <c r="H94" s="311"/>
      <c r="I94" s="311"/>
      <c r="J94" s="309"/>
      <c r="K94" s="312"/>
      <c r="L94" s="313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314"/>
      <c r="X94" s="315"/>
      <c r="Y94" s="316"/>
      <c r="Z94" s="311"/>
      <c r="AA94" s="309"/>
      <c r="AB94" s="317"/>
      <c r="AC94" s="318"/>
      <c r="AD94" s="299"/>
      <c r="AE94" s="299"/>
      <c r="AF94" s="299"/>
      <c r="AG94" s="299"/>
      <c r="AH94" s="299"/>
      <c r="AI94" s="299"/>
      <c r="AJ94" s="299"/>
      <c r="AK94" s="299"/>
      <c r="AL94" s="299"/>
      <c r="AM94" s="314"/>
      <c r="AN94" s="319"/>
      <c r="AR94" s="320"/>
      <c r="AS94" s="309">
        <v>3356</v>
      </c>
      <c r="AT94" s="249">
        <v>86</v>
      </c>
      <c r="AV94" s="248">
        <f t="shared" si="1"/>
        <v>2951.43976</v>
      </c>
      <c r="AW94" s="249"/>
      <c r="AX94" s="249"/>
      <c r="AY94" s="249"/>
      <c r="AZ94" s="249"/>
      <c r="BA94" s="249"/>
      <c r="BB94" s="249"/>
      <c r="BC94" s="249"/>
      <c r="BD94" s="249"/>
      <c r="BE94" s="249"/>
      <c r="BF94" s="249"/>
      <c r="BG94" s="249"/>
      <c r="BH94" s="249"/>
      <c r="BI94" s="249"/>
      <c r="BJ94" s="249"/>
      <c r="BK94" s="249"/>
      <c r="BL94" s="249"/>
      <c r="BM94" s="249"/>
      <c r="BN94" s="249"/>
      <c r="BO94" s="249"/>
      <c r="BP94" s="249"/>
      <c r="BQ94" s="249"/>
      <c r="BR94" s="249"/>
      <c r="BU94" s="249"/>
      <c r="BV94" s="249"/>
      <c r="BW94" s="249"/>
      <c r="BX94" s="249"/>
      <c r="BY94" s="249"/>
      <c r="BZ94" s="249"/>
      <c r="CA94" s="249"/>
      <c r="CB94" s="249"/>
      <c r="CC94" s="249"/>
      <c r="CD94" s="249"/>
      <c r="CE94" s="249"/>
      <c r="CF94" s="249"/>
      <c r="CG94" s="249"/>
      <c r="CH94" s="249"/>
      <c r="CN94" s="249"/>
    </row>
    <row r="95" spans="1:92" ht="13.5" customHeight="1">
      <c r="A95" s="308" t="s">
        <v>132</v>
      </c>
      <c r="B95" s="307">
        <v>117</v>
      </c>
      <c r="C95" s="308" t="s">
        <v>242</v>
      </c>
      <c r="D95" s="309">
        <v>2932</v>
      </c>
      <c r="E95" s="310">
        <v>2932</v>
      </c>
      <c r="F95" s="309">
        <v>3032</v>
      </c>
      <c r="G95" s="311"/>
      <c r="H95" s="311"/>
      <c r="I95" s="311"/>
      <c r="J95" s="309"/>
      <c r="K95" s="312"/>
      <c r="L95" s="313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314"/>
      <c r="X95" s="315"/>
      <c r="Y95" s="316"/>
      <c r="Z95" s="311"/>
      <c r="AA95" s="309"/>
      <c r="AB95" s="317"/>
      <c r="AC95" s="318"/>
      <c r="AD95" s="299"/>
      <c r="AE95" s="299"/>
      <c r="AF95" s="299"/>
      <c r="AG95" s="299"/>
      <c r="AH95" s="299"/>
      <c r="AI95" s="299"/>
      <c r="AJ95" s="299"/>
      <c r="AK95" s="299"/>
      <c r="AL95" s="299"/>
      <c r="AM95" s="314"/>
      <c r="AN95" s="319"/>
      <c r="AR95" s="320"/>
      <c r="AS95" s="309">
        <v>2951</v>
      </c>
      <c r="AT95" s="249">
        <v>87</v>
      </c>
      <c r="AV95" s="248">
        <f t="shared" si="1"/>
        <v>10378.71066</v>
      </c>
      <c r="AW95" s="249"/>
      <c r="AX95" s="249"/>
      <c r="AY95" s="249"/>
      <c r="AZ95" s="249"/>
      <c r="BA95" s="249"/>
      <c r="BB95" s="249"/>
      <c r="BC95" s="249"/>
      <c r="BD95" s="249"/>
      <c r="BE95" s="249"/>
      <c r="BF95" s="249"/>
      <c r="BG95" s="249"/>
      <c r="BH95" s="249"/>
      <c r="BI95" s="249"/>
      <c r="BJ95" s="249"/>
      <c r="BK95" s="249"/>
      <c r="BL95" s="249"/>
      <c r="BM95" s="249"/>
      <c r="BN95" s="249"/>
      <c r="BO95" s="249"/>
      <c r="BP95" s="249"/>
      <c r="BQ95" s="249"/>
      <c r="BR95" s="249"/>
      <c r="BU95" s="249"/>
      <c r="BV95" s="249"/>
      <c r="BW95" s="249"/>
      <c r="BX95" s="249"/>
      <c r="BY95" s="249"/>
      <c r="BZ95" s="249"/>
      <c r="CA95" s="249"/>
      <c r="CB95" s="249"/>
      <c r="CC95" s="249"/>
      <c r="CD95" s="249"/>
      <c r="CE95" s="249"/>
      <c r="CF95" s="249"/>
      <c r="CG95" s="249"/>
      <c r="CH95" s="249"/>
      <c r="CN95" s="249"/>
    </row>
    <row r="96" spans="1:92" ht="13.5" customHeight="1">
      <c r="A96" s="308"/>
      <c r="B96" s="307">
        <v>100</v>
      </c>
      <c r="C96" s="308" t="s">
        <v>243</v>
      </c>
      <c r="D96" s="309">
        <v>8263</v>
      </c>
      <c r="E96" s="310">
        <v>10486</v>
      </c>
      <c r="F96" s="309">
        <v>13116</v>
      </c>
      <c r="G96" s="311"/>
      <c r="H96" s="311"/>
      <c r="I96" s="311"/>
      <c r="J96" s="309"/>
      <c r="K96" s="312"/>
      <c r="L96" s="313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314"/>
      <c r="X96" s="315"/>
      <c r="Y96" s="316"/>
      <c r="Z96" s="311"/>
      <c r="AA96" s="309"/>
      <c r="AB96" s="317"/>
      <c r="AC96" s="318"/>
      <c r="AD96" s="299"/>
      <c r="AE96" s="299"/>
      <c r="AF96" s="299"/>
      <c r="AG96" s="299"/>
      <c r="AH96" s="299"/>
      <c r="AI96" s="299"/>
      <c r="AJ96" s="299"/>
      <c r="AK96" s="299"/>
      <c r="AL96" s="299"/>
      <c r="AM96" s="314"/>
      <c r="AN96" s="319"/>
      <c r="AR96" s="320"/>
      <c r="AS96" s="309">
        <v>12768</v>
      </c>
      <c r="AT96" s="249">
        <v>88</v>
      </c>
      <c r="AV96" s="248">
        <f t="shared" si="1"/>
        <v>3356.38664</v>
      </c>
      <c r="AW96" s="249"/>
      <c r="AX96" s="249"/>
      <c r="AY96" s="249"/>
      <c r="AZ96" s="249"/>
      <c r="BA96" s="249"/>
      <c r="BB96" s="249"/>
      <c r="BC96" s="249"/>
      <c r="BD96" s="249"/>
      <c r="BE96" s="249"/>
      <c r="BF96" s="249"/>
      <c r="BG96" s="249"/>
      <c r="BH96" s="249"/>
      <c r="BI96" s="249"/>
      <c r="BJ96" s="249"/>
      <c r="BK96" s="249"/>
      <c r="BL96" s="249"/>
      <c r="BM96" s="249"/>
      <c r="BN96" s="249"/>
      <c r="BO96" s="249"/>
      <c r="BP96" s="249"/>
      <c r="BQ96" s="249"/>
      <c r="BR96" s="249"/>
      <c r="BU96" s="249"/>
      <c r="BV96" s="249"/>
      <c r="BW96" s="249"/>
      <c r="BX96" s="249"/>
      <c r="BY96" s="249"/>
      <c r="BZ96" s="249"/>
      <c r="CA96" s="249"/>
      <c r="CB96" s="249"/>
      <c r="CC96" s="249"/>
      <c r="CD96" s="249"/>
      <c r="CE96" s="249"/>
      <c r="CF96" s="249"/>
      <c r="CG96" s="249"/>
      <c r="CH96" s="249"/>
      <c r="CN96" s="249"/>
    </row>
    <row r="97" spans="1:92" ht="13.5" customHeight="1">
      <c r="A97" s="308"/>
      <c r="B97" s="307">
        <v>101</v>
      </c>
      <c r="C97" s="308" t="s">
        <v>244</v>
      </c>
      <c r="D97" s="309">
        <v>7654</v>
      </c>
      <c r="E97" s="310">
        <v>7654</v>
      </c>
      <c r="F97" s="309">
        <v>8587</v>
      </c>
      <c r="G97" s="311"/>
      <c r="H97" s="311"/>
      <c r="I97" s="311"/>
      <c r="J97" s="309"/>
      <c r="K97" s="312"/>
      <c r="L97" s="313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314"/>
      <c r="X97" s="315"/>
      <c r="Y97" s="316"/>
      <c r="Z97" s="311"/>
      <c r="AA97" s="309"/>
      <c r="AB97" s="317"/>
      <c r="AC97" s="318"/>
      <c r="AD97" s="299"/>
      <c r="AE97" s="299"/>
      <c r="AF97" s="299"/>
      <c r="AG97" s="299"/>
      <c r="AH97" s="299"/>
      <c r="AI97" s="299"/>
      <c r="AJ97" s="299"/>
      <c r="AK97" s="299"/>
      <c r="AL97" s="299"/>
      <c r="AM97" s="314"/>
      <c r="AN97" s="319"/>
      <c r="AR97" s="320"/>
      <c r="AS97" s="309">
        <v>8359</v>
      </c>
      <c r="AT97" s="249">
        <v>89</v>
      </c>
      <c r="AV97" s="248">
        <f t="shared" si="1"/>
        <v>2951.43976</v>
      </c>
      <c r="AW97" s="249"/>
      <c r="AX97" s="249"/>
      <c r="AY97" s="249"/>
      <c r="AZ97" s="249"/>
      <c r="BA97" s="249"/>
      <c r="BB97" s="249"/>
      <c r="BC97" s="249"/>
      <c r="BD97" s="249"/>
      <c r="BE97" s="249"/>
      <c r="BF97" s="249"/>
      <c r="BG97" s="249"/>
      <c r="BH97" s="249"/>
      <c r="BI97" s="249"/>
      <c r="BJ97" s="249"/>
      <c r="BK97" s="249"/>
      <c r="BL97" s="249"/>
      <c r="BM97" s="249"/>
      <c r="BN97" s="249"/>
      <c r="BO97" s="249"/>
      <c r="BP97" s="249"/>
      <c r="BQ97" s="249"/>
      <c r="BR97" s="249"/>
      <c r="BU97" s="249"/>
      <c r="BV97" s="249"/>
      <c r="BW97" s="249"/>
      <c r="BX97" s="249"/>
      <c r="BY97" s="249"/>
      <c r="BZ97" s="249"/>
      <c r="CA97" s="249"/>
      <c r="CB97" s="249"/>
      <c r="CC97" s="249"/>
      <c r="CD97" s="249"/>
      <c r="CE97" s="249"/>
      <c r="CF97" s="249"/>
      <c r="CG97" s="249"/>
      <c r="CH97" s="249"/>
      <c r="CN97" s="249"/>
    </row>
    <row r="98" spans="1:92" ht="13.5" customHeight="1">
      <c r="A98" s="308"/>
      <c r="B98" s="307">
        <v>102</v>
      </c>
      <c r="C98" s="308" t="s">
        <v>245</v>
      </c>
      <c r="D98" s="309">
        <v>9008</v>
      </c>
      <c r="E98" s="310">
        <v>9246</v>
      </c>
      <c r="F98" s="309">
        <v>9787</v>
      </c>
      <c r="G98" s="311"/>
      <c r="H98" s="311"/>
      <c r="I98" s="311"/>
      <c r="J98" s="309"/>
      <c r="K98" s="312"/>
      <c r="L98" s="313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314"/>
      <c r="X98" s="315"/>
      <c r="Y98" s="316"/>
      <c r="Z98" s="311"/>
      <c r="AA98" s="309"/>
      <c r="AB98" s="317"/>
      <c r="AC98" s="318"/>
      <c r="AD98" s="299"/>
      <c r="AE98" s="299"/>
      <c r="AF98" s="299"/>
      <c r="AG98" s="299"/>
      <c r="AH98" s="299"/>
      <c r="AI98" s="299"/>
      <c r="AJ98" s="299"/>
      <c r="AK98" s="299"/>
      <c r="AL98" s="299"/>
      <c r="AM98" s="314"/>
      <c r="AN98" s="319"/>
      <c r="AR98" s="320"/>
      <c r="AS98" s="309">
        <v>9527</v>
      </c>
      <c r="AT98" s="249">
        <v>90</v>
      </c>
      <c r="AV98" s="248">
        <f t="shared" si="1"/>
        <v>12767.507880000001</v>
      </c>
      <c r="AW98" s="249"/>
      <c r="AX98" s="249"/>
      <c r="AY98" s="249"/>
      <c r="AZ98" s="249"/>
      <c r="BA98" s="249"/>
      <c r="BB98" s="249"/>
      <c r="BC98" s="249"/>
      <c r="BD98" s="249"/>
      <c r="BE98" s="249"/>
      <c r="BF98" s="249"/>
      <c r="BG98" s="249"/>
      <c r="BH98" s="249"/>
      <c r="BI98" s="249"/>
      <c r="BJ98" s="249"/>
      <c r="BK98" s="249"/>
      <c r="BL98" s="249"/>
      <c r="BM98" s="249"/>
      <c r="BN98" s="249"/>
      <c r="BO98" s="249"/>
      <c r="BP98" s="249"/>
      <c r="BQ98" s="249"/>
      <c r="BR98" s="249"/>
      <c r="BU98" s="249"/>
      <c r="BV98" s="249"/>
      <c r="BW98" s="249"/>
      <c r="BX98" s="249"/>
      <c r="BY98" s="249"/>
      <c r="BZ98" s="249"/>
      <c r="CA98" s="249"/>
      <c r="CB98" s="249"/>
      <c r="CC98" s="249"/>
      <c r="CD98" s="249"/>
      <c r="CE98" s="249"/>
      <c r="CF98" s="249"/>
      <c r="CG98" s="249"/>
      <c r="CH98" s="249"/>
      <c r="CN98" s="249"/>
    </row>
    <row r="99" spans="1:92" ht="13.5" customHeight="1">
      <c r="A99" s="308"/>
      <c r="B99" s="307">
        <v>103</v>
      </c>
      <c r="C99" s="308" t="s">
        <v>246</v>
      </c>
      <c r="D99" s="309">
        <v>13871</v>
      </c>
      <c r="E99" s="310">
        <v>14017</v>
      </c>
      <c r="F99" s="309">
        <v>14803</v>
      </c>
      <c r="G99" s="311"/>
      <c r="H99" s="311"/>
      <c r="I99" s="311"/>
      <c r="J99" s="309"/>
      <c r="K99" s="312"/>
      <c r="L99" s="313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314"/>
      <c r="X99" s="315"/>
      <c r="Y99" s="316"/>
      <c r="Z99" s="311"/>
      <c r="AA99" s="309"/>
      <c r="AB99" s="317"/>
      <c r="AC99" s="318"/>
      <c r="AD99" s="299"/>
      <c r="AE99" s="299"/>
      <c r="AF99" s="299"/>
      <c r="AG99" s="299"/>
      <c r="AH99" s="299"/>
      <c r="AI99" s="299"/>
      <c r="AJ99" s="299"/>
      <c r="AK99" s="299"/>
      <c r="AL99" s="299"/>
      <c r="AM99" s="314"/>
      <c r="AN99" s="319"/>
      <c r="AR99" s="320"/>
      <c r="AS99" s="309">
        <v>14410</v>
      </c>
      <c r="AT99" s="249">
        <v>91</v>
      </c>
      <c r="AV99" s="248">
        <f t="shared" si="1"/>
        <v>8358.84341</v>
      </c>
      <c r="AW99" s="249"/>
      <c r="AX99" s="249"/>
      <c r="AY99" s="249"/>
      <c r="AZ99" s="249"/>
      <c r="BA99" s="249"/>
      <c r="BB99" s="249"/>
      <c r="BC99" s="249"/>
      <c r="BD99" s="249"/>
      <c r="BE99" s="249"/>
      <c r="BF99" s="249"/>
      <c r="BG99" s="249"/>
      <c r="BH99" s="249"/>
      <c r="BI99" s="249"/>
      <c r="BJ99" s="249"/>
      <c r="BK99" s="249"/>
      <c r="BL99" s="249"/>
      <c r="BM99" s="249"/>
      <c r="BN99" s="249"/>
      <c r="BO99" s="249"/>
      <c r="BP99" s="249"/>
      <c r="BQ99" s="249"/>
      <c r="BR99" s="249"/>
      <c r="BU99" s="249"/>
      <c r="BV99" s="249"/>
      <c r="BW99" s="249"/>
      <c r="BX99" s="249"/>
      <c r="BY99" s="249"/>
      <c r="BZ99" s="249"/>
      <c r="CA99" s="249"/>
      <c r="CB99" s="249"/>
      <c r="CC99" s="249"/>
      <c r="CD99" s="249"/>
      <c r="CE99" s="249"/>
      <c r="CF99" s="249"/>
      <c r="CG99" s="249"/>
      <c r="CH99" s="249"/>
      <c r="CN99" s="249"/>
    </row>
    <row r="100" spans="1:92" ht="13.5" customHeight="1">
      <c r="A100" s="308"/>
      <c r="B100" s="307">
        <v>104</v>
      </c>
      <c r="C100" s="308" t="s">
        <v>247</v>
      </c>
      <c r="D100" s="309">
        <v>10048</v>
      </c>
      <c r="E100" s="310">
        <v>10533</v>
      </c>
      <c r="F100" s="309">
        <v>11224</v>
      </c>
      <c r="G100" s="311"/>
      <c r="H100" s="311"/>
      <c r="I100" s="311"/>
      <c r="J100" s="309"/>
      <c r="K100" s="312"/>
      <c r="L100" s="313"/>
      <c r="M100" s="299"/>
      <c r="N100" s="299"/>
      <c r="O100" s="299"/>
      <c r="P100" s="299"/>
      <c r="Q100" s="299"/>
      <c r="R100" s="299"/>
      <c r="S100" s="299"/>
      <c r="T100" s="299"/>
      <c r="U100" s="322"/>
      <c r="V100" s="299"/>
      <c r="W100" s="314"/>
      <c r="X100" s="315"/>
      <c r="Y100" s="316"/>
      <c r="Z100" s="311"/>
      <c r="AA100" s="309"/>
      <c r="AB100" s="317"/>
      <c r="AC100" s="318"/>
      <c r="AD100" s="299"/>
      <c r="AE100" s="299"/>
      <c r="AF100" s="299"/>
      <c r="AG100" s="299"/>
      <c r="AH100" s="299"/>
      <c r="AI100" s="299"/>
      <c r="AJ100" s="299"/>
      <c r="AK100" s="322"/>
      <c r="AL100" s="299"/>
      <c r="AM100" s="314"/>
      <c r="AN100" s="319"/>
      <c r="AR100" s="320"/>
      <c r="AS100" s="309">
        <v>10926</v>
      </c>
      <c r="AT100" s="249">
        <v>92</v>
      </c>
      <c r="AV100" s="248">
        <f t="shared" si="1"/>
        <v>9526.95941</v>
      </c>
      <c r="AW100" s="249"/>
      <c r="AX100" s="249"/>
      <c r="AY100" s="249"/>
      <c r="AZ100" s="249"/>
      <c r="BA100" s="249"/>
      <c r="BB100" s="249"/>
      <c r="BC100" s="249"/>
      <c r="BD100" s="249"/>
      <c r="BE100" s="249"/>
      <c r="BF100" s="249"/>
      <c r="BG100" s="249"/>
      <c r="BH100" s="249"/>
      <c r="BI100" s="249"/>
      <c r="BJ100" s="249"/>
      <c r="BK100" s="249"/>
      <c r="BL100" s="249"/>
      <c r="BM100" s="249"/>
      <c r="BN100" s="249"/>
      <c r="BO100" s="249"/>
      <c r="BP100" s="249"/>
      <c r="BQ100" s="249"/>
      <c r="BR100" s="249"/>
      <c r="BU100" s="249"/>
      <c r="BV100" s="249"/>
      <c r="BW100" s="249"/>
      <c r="BX100" s="249"/>
      <c r="BY100" s="249"/>
      <c r="BZ100" s="249"/>
      <c r="CA100" s="249"/>
      <c r="CB100" s="249"/>
      <c r="CC100" s="249"/>
      <c r="CD100" s="249"/>
      <c r="CE100" s="249"/>
      <c r="CF100" s="249"/>
      <c r="CG100" s="249"/>
      <c r="CH100" s="249"/>
      <c r="CN100" s="249"/>
    </row>
    <row r="101" spans="1:92" ht="13.5" customHeight="1">
      <c r="A101" s="308"/>
      <c r="B101" s="307">
        <v>105</v>
      </c>
      <c r="C101" s="308" t="s">
        <v>248</v>
      </c>
      <c r="D101" s="309">
        <v>2438</v>
      </c>
      <c r="E101" s="310">
        <v>2438</v>
      </c>
      <c r="F101" s="309">
        <v>2542</v>
      </c>
      <c r="G101" s="311"/>
      <c r="H101" s="311"/>
      <c r="I101" s="311"/>
      <c r="J101" s="309"/>
      <c r="K101" s="312"/>
      <c r="L101" s="313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314"/>
      <c r="X101" s="315"/>
      <c r="Y101" s="316"/>
      <c r="Z101" s="311"/>
      <c r="AA101" s="309"/>
      <c r="AB101" s="317"/>
      <c r="AC101" s="318"/>
      <c r="AD101" s="299"/>
      <c r="AE101" s="299"/>
      <c r="AF101" s="299"/>
      <c r="AG101" s="299"/>
      <c r="AH101" s="299"/>
      <c r="AI101" s="299"/>
      <c r="AJ101" s="299"/>
      <c r="AK101" s="299"/>
      <c r="AL101" s="299"/>
      <c r="AM101" s="314"/>
      <c r="AN101" s="319"/>
      <c r="AR101" s="320"/>
      <c r="AS101" s="309">
        <v>2474</v>
      </c>
      <c r="AT101" s="249">
        <v>93</v>
      </c>
      <c r="AV101" s="248">
        <f t="shared" si="1"/>
        <v>14409.684290000001</v>
      </c>
      <c r="AW101" s="249"/>
      <c r="AX101" s="249"/>
      <c r="AY101" s="249"/>
      <c r="AZ101" s="249"/>
      <c r="BA101" s="249"/>
      <c r="BB101" s="249"/>
      <c r="BC101" s="249"/>
      <c r="BD101" s="249"/>
      <c r="BE101" s="249"/>
      <c r="BF101" s="249"/>
      <c r="BG101" s="249"/>
      <c r="BH101" s="249"/>
      <c r="BI101" s="249"/>
      <c r="BJ101" s="249"/>
      <c r="BK101" s="249"/>
      <c r="BL101" s="249"/>
      <c r="BM101" s="249"/>
      <c r="BN101" s="249"/>
      <c r="BO101" s="249"/>
      <c r="BP101" s="249"/>
      <c r="BQ101" s="249"/>
      <c r="BR101" s="249"/>
      <c r="BU101" s="249"/>
      <c r="BV101" s="249"/>
      <c r="BW101" s="249"/>
      <c r="BX101" s="249"/>
      <c r="BY101" s="249"/>
      <c r="BZ101" s="249"/>
      <c r="CA101" s="249"/>
      <c r="CB101" s="249"/>
      <c r="CC101" s="249"/>
      <c r="CD101" s="249"/>
      <c r="CE101" s="249"/>
      <c r="CF101" s="249"/>
      <c r="CG101" s="249"/>
      <c r="CH101" s="249"/>
      <c r="CN101" s="249"/>
    </row>
    <row r="102" spans="1:92" ht="13.5" customHeight="1">
      <c r="A102" s="308"/>
      <c r="B102" s="307">
        <v>106</v>
      </c>
      <c r="C102" s="308" t="s">
        <v>249</v>
      </c>
      <c r="D102" s="309">
        <v>15190</v>
      </c>
      <c r="E102" s="310">
        <v>15577</v>
      </c>
      <c r="F102" s="309">
        <v>17442</v>
      </c>
      <c r="G102" s="311"/>
      <c r="H102" s="311"/>
      <c r="I102" s="311"/>
      <c r="J102" s="309"/>
      <c r="K102" s="312"/>
      <c r="L102" s="313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314"/>
      <c r="X102" s="315"/>
      <c r="Y102" s="316"/>
      <c r="Z102" s="311"/>
      <c r="AA102" s="309"/>
      <c r="AB102" s="317"/>
      <c r="AC102" s="318"/>
      <c r="AD102" s="299"/>
      <c r="AE102" s="299"/>
      <c r="AF102" s="299"/>
      <c r="AG102" s="299"/>
      <c r="AH102" s="299"/>
      <c r="AI102" s="299"/>
      <c r="AJ102" s="299"/>
      <c r="AK102" s="299"/>
      <c r="AL102" s="299"/>
      <c r="AM102" s="314"/>
      <c r="AN102" s="319"/>
      <c r="AR102" s="320"/>
      <c r="AS102" s="309">
        <v>16979</v>
      </c>
      <c r="AT102" s="249">
        <v>94</v>
      </c>
      <c r="AV102" s="248">
        <f t="shared" si="1"/>
        <v>10925.77832</v>
      </c>
      <c r="AW102" s="249"/>
      <c r="AX102" s="249"/>
      <c r="AY102" s="249"/>
      <c r="AZ102" s="249"/>
      <c r="BA102" s="249"/>
      <c r="BB102" s="249"/>
      <c r="BC102" s="249"/>
      <c r="BD102" s="249"/>
      <c r="BE102" s="249"/>
      <c r="BF102" s="249"/>
      <c r="BG102" s="249"/>
      <c r="BH102" s="249"/>
      <c r="BI102" s="249"/>
      <c r="BJ102" s="249"/>
      <c r="BK102" s="249"/>
      <c r="BL102" s="249"/>
      <c r="BM102" s="249"/>
      <c r="BN102" s="249"/>
      <c r="BO102" s="249"/>
      <c r="BP102" s="249"/>
      <c r="BQ102" s="249"/>
      <c r="BR102" s="249"/>
      <c r="BU102" s="249"/>
      <c r="BV102" s="249"/>
      <c r="BW102" s="249"/>
      <c r="BX102" s="249"/>
      <c r="BY102" s="249"/>
      <c r="BZ102" s="249"/>
      <c r="CA102" s="249"/>
      <c r="CB102" s="249"/>
      <c r="CC102" s="249"/>
      <c r="CD102" s="249"/>
      <c r="CE102" s="249"/>
      <c r="CF102" s="249"/>
      <c r="CG102" s="249"/>
      <c r="CH102" s="249"/>
      <c r="CN102" s="249"/>
    </row>
    <row r="103" spans="1:92" ht="13.5" customHeight="1">
      <c r="A103" s="308"/>
      <c r="B103" s="307">
        <v>107</v>
      </c>
      <c r="C103" s="308" t="s">
        <v>250</v>
      </c>
      <c r="D103" s="309">
        <v>13310</v>
      </c>
      <c r="E103" s="310">
        <v>13395</v>
      </c>
      <c r="F103" s="309">
        <v>13739</v>
      </c>
      <c r="G103" s="311"/>
      <c r="H103" s="311"/>
      <c r="I103" s="311"/>
      <c r="J103" s="309"/>
      <c r="K103" s="312"/>
      <c r="L103" s="313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314"/>
      <c r="X103" s="315"/>
      <c r="Y103" s="316"/>
      <c r="Z103" s="311"/>
      <c r="AA103" s="309"/>
      <c r="AB103" s="317"/>
      <c r="AC103" s="318"/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314"/>
      <c r="AN103" s="319"/>
      <c r="AR103" s="320"/>
      <c r="AS103" s="309">
        <v>13374</v>
      </c>
      <c r="AT103" s="249">
        <v>95</v>
      </c>
      <c r="AV103" s="248">
        <f aca="true" t="shared" si="2" ref="AV103:AV134">F101*0.97343</f>
        <v>2474.45906</v>
      </c>
      <c r="AW103" s="249"/>
      <c r="AX103" s="249"/>
      <c r="AY103" s="249"/>
      <c r="AZ103" s="249"/>
      <c r="BA103" s="249"/>
      <c r="BB103" s="249"/>
      <c r="BC103" s="249"/>
      <c r="BD103" s="249"/>
      <c r="BE103" s="249"/>
      <c r="BF103" s="249"/>
      <c r="BG103" s="249"/>
      <c r="BH103" s="249"/>
      <c r="BI103" s="249"/>
      <c r="BJ103" s="249"/>
      <c r="BK103" s="249"/>
      <c r="BL103" s="249"/>
      <c r="BM103" s="249"/>
      <c r="BN103" s="249"/>
      <c r="BO103" s="249"/>
      <c r="BP103" s="249"/>
      <c r="BQ103" s="249"/>
      <c r="BR103" s="249"/>
      <c r="BU103" s="249"/>
      <c r="BV103" s="249"/>
      <c r="BW103" s="249"/>
      <c r="BX103" s="249"/>
      <c r="BY103" s="249"/>
      <c r="BZ103" s="249"/>
      <c r="CA103" s="249"/>
      <c r="CB103" s="249"/>
      <c r="CC103" s="249"/>
      <c r="CD103" s="249"/>
      <c r="CE103" s="249"/>
      <c r="CF103" s="249"/>
      <c r="CG103" s="249"/>
      <c r="CH103" s="249"/>
      <c r="CN103" s="249"/>
    </row>
    <row r="104" spans="1:94" ht="13.5" customHeight="1">
      <c r="A104" s="308"/>
      <c r="B104" s="307">
        <v>108</v>
      </c>
      <c r="C104" s="308" t="s">
        <v>251</v>
      </c>
      <c r="D104" s="309">
        <v>4802</v>
      </c>
      <c r="E104" s="310">
        <v>4357</v>
      </c>
      <c r="F104" s="309">
        <v>4726</v>
      </c>
      <c r="G104" s="311"/>
      <c r="H104" s="311"/>
      <c r="I104" s="311"/>
      <c r="J104" s="309"/>
      <c r="K104" s="312"/>
      <c r="L104" s="313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314"/>
      <c r="X104" s="315"/>
      <c r="Y104" s="316"/>
      <c r="Z104" s="311"/>
      <c r="AA104" s="309"/>
      <c r="AB104" s="317"/>
      <c r="AC104" s="318"/>
      <c r="AD104" s="299"/>
      <c r="AE104" s="299"/>
      <c r="AF104" s="299"/>
      <c r="AG104" s="299"/>
      <c r="AH104" s="299"/>
      <c r="AI104" s="299"/>
      <c r="AJ104" s="299"/>
      <c r="AK104" s="299"/>
      <c r="AL104" s="299"/>
      <c r="AM104" s="314"/>
      <c r="AN104" s="319"/>
      <c r="AR104" s="320"/>
      <c r="AS104" s="309">
        <v>4600</v>
      </c>
      <c r="AT104" s="249">
        <v>96</v>
      </c>
      <c r="AV104" s="248">
        <f t="shared" si="2"/>
        <v>16978.56606</v>
      </c>
      <c r="AW104" s="247"/>
      <c r="AX104" s="247"/>
      <c r="AY104" s="247"/>
      <c r="BA104" s="247"/>
      <c r="BB104" s="247"/>
      <c r="BC104" s="247"/>
      <c r="BD104" s="247"/>
      <c r="BE104" s="247"/>
      <c r="BF104" s="247"/>
      <c r="BG104" s="247"/>
      <c r="BH104" s="247"/>
      <c r="BI104" s="247"/>
      <c r="BJ104" s="247"/>
      <c r="BK104" s="247"/>
      <c r="BL104" s="247"/>
      <c r="BM104" s="247"/>
      <c r="BN104" s="247"/>
      <c r="BO104" s="247"/>
      <c r="BP104" s="247"/>
      <c r="BQ104" s="247"/>
      <c r="BR104" s="247"/>
      <c r="BS104" s="247"/>
      <c r="BT104" s="247"/>
      <c r="BU104" s="247"/>
      <c r="BV104" s="247"/>
      <c r="BW104" s="247"/>
      <c r="BX104" s="247"/>
      <c r="BY104" s="247"/>
      <c r="BZ104" s="247"/>
      <c r="CA104" s="247"/>
      <c r="CB104" s="247"/>
      <c r="CC104" s="247"/>
      <c r="CD104" s="247"/>
      <c r="CE104" s="247"/>
      <c r="CF104" s="247"/>
      <c r="CG104" s="247"/>
      <c r="CH104" s="247"/>
      <c r="CI104" s="247"/>
      <c r="CJ104" s="247"/>
      <c r="CK104" s="247"/>
      <c r="CL104" s="247"/>
      <c r="CM104" s="247"/>
      <c r="CN104" s="247"/>
      <c r="CO104" s="247"/>
      <c r="CP104" s="247"/>
    </row>
    <row r="105" spans="1:94" ht="13.5" customHeight="1">
      <c r="A105" s="308"/>
      <c r="B105" s="307">
        <v>109</v>
      </c>
      <c r="C105" s="308" t="s">
        <v>252</v>
      </c>
      <c r="D105" s="309">
        <v>12944</v>
      </c>
      <c r="E105" s="310">
        <v>13368</v>
      </c>
      <c r="F105" s="309">
        <v>13606</v>
      </c>
      <c r="G105" s="311"/>
      <c r="H105" s="311"/>
      <c r="I105" s="311"/>
      <c r="J105" s="309"/>
      <c r="K105" s="312"/>
      <c r="L105" s="313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314"/>
      <c r="X105" s="315"/>
      <c r="Y105" s="316"/>
      <c r="Z105" s="311"/>
      <c r="AA105" s="309"/>
      <c r="AB105" s="317"/>
      <c r="AC105" s="318"/>
      <c r="AD105" s="299"/>
      <c r="AE105" s="299"/>
      <c r="AF105" s="299"/>
      <c r="AG105" s="299"/>
      <c r="AH105" s="299"/>
      <c r="AI105" s="299"/>
      <c r="AJ105" s="299"/>
      <c r="AK105" s="299"/>
      <c r="AL105" s="299"/>
      <c r="AM105" s="314"/>
      <c r="AN105" s="319"/>
      <c r="AR105" s="320"/>
      <c r="AS105" s="309">
        <v>13244</v>
      </c>
      <c r="AT105" s="249">
        <v>97</v>
      </c>
      <c r="AV105" s="248">
        <f t="shared" si="2"/>
        <v>13373.95477</v>
      </c>
      <c r="AW105" s="247"/>
      <c r="AX105" s="247"/>
      <c r="AY105" s="247"/>
      <c r="BA105" s="247"/>
      <c r="BB105" s="247"/>
      <c r="BC105" s="247"/>
      <c r="BD105" s="247"/>
      <c r="BE105" s="247"/>
      <c r="BF105" s="247"/>
      <c r="BG105" s="247"/>
      <c r="BH105" s="247"/>
      <c r="BI105" s="247"/>
      <c r="BJ105" s="247"/>
      <c r="BK105" s="247"/>
      <c r="BL105" s="247"/>
      <c r="BM105" s="247"/>
      <c r="BN105" s="247"/>
      <c r="BO105" s="247"/>
      <c r="BP105" s="247"/>
      <c r="BQ105" s="247"/>
      <c r="BR105" s="247"/>
      <c r="BS105" s="247"/>
      <c r="BT105" s="247"/>
      <c r="BU105" s="247"/>
      <c r="BV105" s="247"/>
      <c r="BW105" s="247"/>
      <c r="BX105" s="247"/>
      <c r="BY105" s="247"/>
      <c r="BZ105" s="247"/>
      <c r="CA105" s="247"/>
      <c r="CB105" s="247"/>
      <c r="CC105" s="247"/>
      <c r="CD105" s="247"/>
      <c r="CE105" s="247"/>
      <c r="CF105" s="247"/>
      <c r="CG105" s="247"/>
      <c r="CH105" s="247"/>
      <c r="CI105" s="247"/>
      <c r="CJ105" s="247"/>
      <c r="CK105" s="247"/>
      <c r="CL105" s="247"/>
      <c r="CM105" s="247"/>
      <c r="CN105" s="247"/>
      <c r="CO105" s="247"/>
      <c r="CP105" s="247"/>
    </row>
    <row r="106" spans="1:92" ht="13.5" customHeight="1">
      <c r="A106" s="308"/>
      <c r="B106" s="307">
        <v>110</v>
      </c>
      <c r="C106" s="308" t="s">
        <v>253</v>
      </c>
      <c r="D106" s="309">
        <v>4893</v>
      </c>
      <c r="E106" s="310">
        <v>4893</v>
      </c>
      <c r="F106" s="309">
        <v>5129</v>
      </c>
      <c r="G106" s="311"/>
      <c r="H106" s="311"/>
      <c r="I106" s="311"/>
      <c r="J106" s="309"/>
      <c r="K106" s="312"/>
      <c r="L106" s="313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314"/>
      <c r="X106" s="315"/>
      <c r="Y106" s="316"/>
      <c r="Z106" s="311"/>
      <c r="AA106" s="309"/>
      <c r="AB106" s="317"/>
      <c r="AC106" s="318"/>
      <c r="AD106" s="299"/>
      <c r="AE106" s="299"/>
      <c r="AF106" s="299"/>
      <c r="AG106" s="299"/>
      <c r="AH106" s="299"/>
      <c r="AI106" s="299"/>
      <c r="AJ106" s="299"/>
      <c r="AK106" s="299"/>
      <c r="AL106" s="299"/>
      <c r="AM106" s="314"/>
      <c r="AN106" s="319"/>
      <c r="AR106" s="320"/>
      <c r="AS106" s="309">
        <v>4993</v>
      </c>
      <c r="AT106" s="249">
        <v>98</v>
      </c>
      <c r="AV106" s="248">
        <f t="shared" si="2"/>
        <v>4600.43018</v>
      </c>
      <c r="AW106" s="249"/>
      <c r="AX106" s="249"/>
      <c r="AY106" s="249"/>
      <c r="AZ106" s="249"/>
      <c r="BA106" s="249"/>
      <c r="BB106" s="249"/>
      <c r="BC106" s="249"/>
      <c r="BD106" s="249"/>
      <c r="BE106" s="249"/>
      <c r="BF106" s="249"/>
      <c r="BG106" s="249"/>
      <c r="BH106" s="249"/>
      <c r="BI106" s="249"/>
      <c r="BJ106" s="249"/>
      <c r="BK106" s="249"/>
      <c r="BL106" s="249"/>
      <c r="BM106" s="249"/>
      <c r="BN106" s="249"/>
      <c r="BO106" s="249"/>
      <c r="BP106" s="249"/>
      <c r="BQ106" s="249"/>
      <c r="BR106" s="249"/>
      <c r="BU106" s="249"/>
      <c r="BV106" s="249"/>
      <c r="BW106" s="249"/>
      <c r="BX106" s="249"/>
      <c r="BY106" s="249"/>
      <c r="BZ106" s="249"/>
      <c r="CA106" s="249"/>
      <c r="CB106" s="249"/>
      <c r="CC106" s="249"/>
      <c r="CD106" s="249"/>
      <c r="CE106" s="249"/>
      <c r="CF106" s="249"/>
      <c r="CG106" s="249"/>
      <c r="CH106" s="249"/>
      <c r="CN106" s="249"/>
    </row>
    <row r="107" spans="1:220" ht="13.5" customHeight="1">
      <c r="A107" s="331"/>
      <c r="B107" s="307">
        <v>111</v>
      </c>
      <c r="C107" s="308" t="s">
        <v>254</v>
      </c>
      <c r="D107" s="309">
        <v>8363</v>
      </c>
      <c r="E107" s="310">
        <v>8363</v>
      </c>
      <c r="F107" s="309">
        <v>8794</v>
      </c>
      <c r="G107" s="311"/>
      <c r="H107" s="311"/>
      <c r="I107" s="311"/>
      <c r="J107" s="309"/>
      <c r="K107" s="312"/>
      <c r="L107" s="313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314"/>
      <c r="X107" s="315"/>
      <c r="Y107" s="316"/>
      <c r="Z107" s="311"/>
      <c r="AA107" s="309"/>
      <c r="AB107" s="317"/>
      <c r="AC107" s="318"/>
      <c r="AD107" s="299"/>
      <c r="AE107" s="299"/>
      <c r="AF107" s="299"/>
      <c r="AG107" s="299"/>
      <c r="AH107" s="299"/>
      <c r="AI107" s="299"/>
      <c r="AJ107" s="299"/>
      <c r="AK107" s="299"/>
      <c r="AL107" s="299"/>
      <c r="AM107" s="314"/>
      <c r="AN107" s="319"/>
      <c r="AR107" s="320"/>
      <c r="AS107" s="309">
        <v>8560</v>
      </c>
      <c r="AT107" s="249">
        <v>99</v>
      </c>
      <c r="AV107" s="248">
        <f t="shared" si="2"/>
        <v>13244.488580000001</v>
      </c>
      <c r="AW107" s="249"/>
      <c r="AX107" s="249"/>
      <c r="AY107" s="249"/>
      <c r="AZ107" s="249"/>
      <c r="BA107" s="249"/>
      <c r="BB107" s="249"/>
      <c r="BC107" s="249"/>
      <c r="BD107" s="249"/>
      <c r="BE107" s="249"/>
      <c r="BF107" s="249"/>
      <c r="BG107" s="249"/>
      <c r="BH107" s="249"/>
      <c r="BI107" s="249"/>
      <c r="BJ107" s="249"/>
      <c r="BK107" s="249"/>
      <c r="BL107" s="249"/>
      <c r="BM107" s="249"/>
      <c r="BN107" s="249"/>
      <c r="BO107" s="249"/>
      <c r="BP107" s="249"/>
      <c r="BQ107" s="249"/>
      <c r="BR107" s="249"/>
      <c r="BU107" s="249"/>
      <c r="BV107" s="249"/>
      <c r="BW107" s="249"/>
      <c r="BX107" s="249"/>
      <c r="BY107" s="249"/>
      <c r="BZ107" s="249"/>
      <c r="CA107" s="249"/>
      <c r="CB107" s="249"/>
      <c r="CC107" s="249"/>
      <c r="CD107" s="249"/>
      <c r="CE107" s="249"/>
      <c r="CF107" s="249"/>
      <c r="CG107" s="249"/>
      <c r="CH107" s="249"/>
      <c r="CN107" s="249"/>
      <c r="ET107" s="247"/>
      <c r="EU107" s="247"/>
      <c r="EV107" s="247"/>
      <c r="EW107" s="247"/>
      <c r="EX107" s="247"/>
      <c r="EY107" s="247"/>
      <c r="EZ107" s="247"/>
      <c r="FA107" s="247"/>
      <c r="FB107" s="247"/>
      <c r="FC107" s="247"/>
      <c r="FD107" s="247"/>
      <c r="FE107" s="247"/>
      <c r="FF107" s="247"/>
      <c r="FG107" s="247"/>
      <c r="FH107" s="247"/>
      <c r="FI107" s="247"/>
      <c r="FJ107" s="247"/>
      <c r="FK107" s="247"/>
      <c r="FL107" s="247"/>
      <c r="FM107" s="247"/>
      <c r="FN107" s="247"/>
      <c r="FO107" s="247"/>
      <c r="FP107" s="247"/>
      <c r="FQ107" s="247"/>
      <c r="FR107" s="247"/>
      <c r="FS107" s="247"/>
      <c r="FT107" s="247"/>
      <c r="FU107" s="247"/>
      <c r="FV107" s="247"/>
      <c r="FW107" s="247"/>
      <c r="FX107" s="247"/>
      <c r="FY107" s="247"/>
      <c r="FZ107" s="247"/>
      <c r="GA107" s="247"/>
      <c r="GB107" s="247"/>
      <c r="GC107" s="247"/>
      <c r="GD107" s="247"/>
      <c r="GE107" s="247"/>
      <c r="GF107" s="247"/>
      <c r="GG107" s="247"/>
      <c r="GH107" s="247"/>
      <c r="GI107" s="247"/>
      <c r="GJ107" s="247"/>
      <c r="GK107" s="247"/>
      <c r="GL107" s="247"/>
      <c r="GM107" s="247"/>
      <c r="GN107" s="247"/>
      <c r="GO107" s="247"/>
      <c r="GP107" s="247"/>
      <c r="GQ107" s="247"/>
      <c r="GR107" s="247"/>
      <c r="GS107" s="247"/>
      <c r="GT107" s="247"/>
      <c r="GU107" s="247"/>
      <c r="GV107" s="247"/>
      <c r="GW107" s="247"/>
      <c r="GX107" s="247"/>
      <c r="GY107" s="247"/>
      <c r="GZ107" s="247"/>
      <c r="HA107" s="247"/>
      <c r="HB107" s="247"/>
      <c r="HC107" s="247"/>
      <c r="HD107" s="247"/>
      <c r="HE107" s="247"/>
      <c r="HF107" s="247"/>
      <c r="HG107" s="247"/>
      <c r="HH107" s="247"/>
      <c r="HI107" s="247"/>
      <c r="HJ107" s="247"/>
      <c r="HK107" s="247"/>
      <c r="HL107" s="247"/>
    </row>
    <row r="108" spans="1:94" s="247" customFormat="1" ht="13.5" customHeight="1">
      <c r="A108" s="330"/>
      <c r="B108" s="307">
        <v>112</v>
      </c>
      <c r="C108" s="308" t="s">
        <v>256</v>
      </c>
      <c r="D108" s="309">
        <v>30508</v>
      </c>
      <c r="E108" s="310">
        <v>30508</v>
      </c>
      <c r="F108" s="309">
        <v>34467</v>
      </c>
      <c r="G108" s="311"/>
      <c r="H108" s="311"/>
      <c r="I108" s="311"/>
      <c r="J108" s="309"/>
      <c r="K108" s="312"/>
      <c r="L108" s="313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314"/>
      <c r="X108" s="315"/>
      <c r="Y108" s="316"/>
      <c r="Z108" s="311"/>
      <c r="AA108" s="309"/>
      <c r="AB108" s="317"/>
      <c r="AC108" s="318"/>
      <c r="AD108" s="299"/>
      <c r="AE108" s="299"/>
      <c r="AF108" s="299"/>
      <c r="AG108" s="299"/>
      <c r="AH108" s="299"/>
      <c r="AI108" s="299"/>
      <c r="AJ108" s="299"/>
      <c r="AK108" s="299"/>
      <c r="AL108" s="299"/>
      <c r="AM108" s="314"/>
      <c r="AN108" s="319"/>
      <c r="AO108" s="249"/>
      <c r="AP108" s="249"/>
      <c r="AQ108" s="249"/>
      <c r="AR108" s="320"/>
      <c r="AS108" s="309">
        <v>33552</v>
      </c>
      <c r="AT108" s="247">
        <v>100</v>
      </c>
      <c r="AV108" s="246">
        <f t="shared" si="2"/>
        <v>4992.72247</v>
      </c>
      <c r="AW108" s="249"/>
      <c r="AX108" s="249"/>
      <c r="AY108" s="249"/>
      <c r="AZ108" s="249"/>
      <c r="BA108" s="249"/>
      <c r="BB108" s="249"/>
      <c r="BC108" s="249"/>
      <c r="BD108" s="249"/>
      <c r="BE108" s="249"/>
      <c r="BF108" s="249"/>
      <c r="BG108" s="249"/>
      <c r="BH108" s="249"/>
      <c r="BI108" s="249"/>
      <c r="BJ108" s="249"/>
      <c r="BK108" s="249"/>
      <c r="BL108" s="249"/>
      <c r="BM108" s="249"/>
      <c r="BN108" s="249"/>
      <c r="BO108" s="249"/>
      <c r="BP108" s="249"/>
      <c r="BQ108" s="249"/>
      <c r="BR108" s="249"/>
      <c r="BS108" s="249"/>
      <c r="BT108" s="249"/>
      <c r="BU108" s="249"/>
      <c r="BV108" s="249"/>
      <c r="BW108" s="249"/>
      <c r="BX108" s="249"/>
      <c r="BY108" s="249"/>
      <c r="BZ108" s="249"/>
      <c r="CA108" s="249"/>
      <c r="CB108" s="249"/>
      <c r="CC108" s="249"/>
      <c r="CD108" s="249"/>
      <c r="CE108" s="249"/>
      <c r="CF108" s="249"/>
      <c r="CG108" s="249"/>
      <c r="CH108" s="249"/>
      <c r="CI108" s="249"/>
      <c r="CJ108" s="249"/>
      <c r="CK108" s="249"/>
      <c r="CL108" s="249"/>
      <c r="CM108" s="249"/>
      <c r="CN108" s="249"/>
      <c r="CO108" s="249"/>
      <c r="CP108" s="249"/>
    </row>
    <row r="109" spans="1:94" s="247" customFormat="1" ht="13.5" customHeight="1">
      <c r="A109" s="324"/>
      <c r="B109" s="307">
        <v>94</v>
      </c>
      <c r="C109" s="308" t="s">
        <v>257</v>
      </c>
      <c r="D109" s="309">
        <v>15349</v>
      </c>
      <c r="E109" s="310">
        <v>15938</v>
      </c>
      <c r="F109" s="309">
        <v>16358</v>
      </c>
      <c r="G109" s="311"/>
      <c r="H109" s="311"/>
      <c r="I109" s="311"/>
      <c r="J109" s="309"/>
      <c r="K109" s="312"/>
      <c r="L109" s="313"/>
      <c r="M109" s="299"/>
      <c r="N109" s="299"/>
      <c r="O109" s="299"/>
      <c r="P109" s="299"/>
      <c r="Q109" s="299"/>
      <c r="R109" s="299"/>
      <c r="S109" s="299"/>
      <c r="T109" s="299"/>
      <c r="U109" s="322"/>
      <c r="V109" s="299"/>
      <c r="W109" s="314"/>
      <c r="X109" s="315"/>
      <c r="Y109" s="316"/>
      <c r="Z109" s="311"/>
      <c r="AA109" s="309"/>
      <c r="AB109" s="317"/>
      <c r="AC109" s="318"/>
      <c r="AD109" s="299"/>
      <c r="AE109" s="299"/>
      <c r="AF109" s="299"/>
      <c r="AG109" s="299"/>
      <c r="AH109" s="299"/>
      <c r="AI109" s="299"/>
      <c r="AJ109" s="299"/>
      <c r="AK109" s="322"/>
      <c r="AL109" s="299"/>
      <c r="AM109" s="314"/>
      <c r="AN109" s="319"/>
      <c r="AO109" s="249"/>
      <c r="AP109" s="249"/>
      <c r="AQ109" s="249"/>
      <c r="AR109" s="320"/>
      <c r="AS109" s="309">
        <v>15923</v>
      </c>
      <c r="AT109" s="247">
        <v>101</v>
      </c>
      <c r="AV109" s="246">
        <f t="shared" si="2"/>
        <v>8560.343420000001</v>
      </c>
      <c r="AW109" s="249"/>
      <c r="AX109" s="249"/>
      <c r="AY109" s="249"/>
      <c r="AZ109" s="249"/>
      <c r="BA109" s="249"/>
      <c r="BB109" s="249"/>
      <c r="BC109" s="249"/>
      <c r="BD109" s="249"/>
      <c r="BE109" s="249"/>
      <c r="BF109" s="249"/>
      <c r="BG109" s="249"/>
      <c r="BH109" s="249"/>
      <c r="BI109" s="249"/>
      <c r="BJ109" s="249"/>
      <c r="BK109" s="249"/>
      <c r="BL109" s="249"/>
      <c r="BM109" s="249"/>
      <c r="BN109" s="249"/>
      <c r="BO109" s="249"/>
      <c r="BP109" s="249"/>
      <c r="BQ109" s="249"/>
      <c r="BR109" s="249"/>
      <c r="BS109" s="249"/>
      <c r="BT109" s="249"/>
      <c r="BU109" s="249"/>
      <c r="BV109" s="249"/>
      <c r="BW109" s="249"/>
      <c r="BX109" s="249"/>
      <c r="BY109" s="249"/>
      <c r="BZ109" s="249"/>
      <c r="CA109" s="249"/>
      <c r="CB109" s="249"/>
      <c r="CC109" s="249"/>
      <c r="CD109" s="249"/>
      <c r="CE109" s="249"/>
      <c r="CF109" s="249"/>
      <c r="CG109" s="249"/>
      <c r="CH109" s="249"/>
      <c r="CI109" s="249"/>
      <c r="CJ109" s="249"/>
      <c r="CK109" s="249"/>
      <c r="CL109" s="249"/>
      <c r="CM109" s="249"/>
      <c r="CN109" s="249"/>
      <c r="CO109" s="249"/>
      <c r="CP109" s="249"/>
    </row>
    <row r="110" spans="1:92" ht="13.5" customHeight="1">
      <c r="A110" s="308" t="s">
        <v>255</v>
      </c>
      <c r="B110" s="307">
        <v>113</v>
      </c>
      <c r="C110" s="308" t="s">
        <v>258</v>
      </c>
      <c r="D110" s="309">
        <v>8111</v>
      </c>
      <c r="E110" s="310">
        <v>8111</v>
      </c>
      <c r="F110" s="309">
        <v>8599</v>
      </c>
      <c r="G110" s="311"/>
      <c r="H110" s="311"/>
      <c r="I110" s="311"/>
      <c r="J110" s="309"/>
      <c r="K110" s="312"/>
      <c r="L110" s="313"/>
      <c r="M110" s="299"/>
      <c r="N110" s="299"/>
      <c r="O110" s="299"/>
      <c r="P110" s="299"/>
      <c r="Q110" s="299"/>
      <c r="R110" s="299"/>
      <c r="S110" s="299"/>
      <c r="T110" s="299"/>
      <c r="U110" s="299"/>
      <c r="V110" s="299"/>
      <c r="W110" s="314"/>
      <c r="X110" s="315"/>
      <c r="Y110" s="316"/>
      <c r="Z110" s="311"/>
      <c r="AA110" s="309"/>
      <c r="AB110" s="317"/>
      <c r="AC110" s="318"/>
      <c r="AD110" s="299"/>
      <c r="AE110" s="299"/>
      <c r="AF110" s="299"/>
      <c r="AG110" s="299"/>
      <c r="AH110" s="299"/>
      <c r="AI110" s="299"/>
      <c r="AJ110" s="299"/>
      <c r="AK110" s="299"/>
      <c r="AL110" s="299"/>
      <c r="AM110" s="314"/>
      <c r="AN110" s="319"/>
      <c r="AR110" s="320"/>
      <c r="AS110" s="309">
        <v>8371</v>
      </c>
      <c r="AT110" s="247">
        <v>102</v>
      </c>
      <c r="AV110" s="248">
        <f t="shared" si="2"/>
        <v>33551.21181</v>
      </c>
      <c r="AW110" s="249"/>
      <c r="AX110" s="249"/>
      <c r="AY110" s="249" t="s">
        <v>261</v>
      </c>
      <c r="AZ110" s="249"/>
      <c r="BA110" s="249"/>
      <c r="BB110" s="249"/>
      <c r="BC110" s="249"/>
      <c r="BD110" s="249"/>
      <c r="BE110" s="249"/>
      <c r="BF110" s="249"/>
      <c r="BG110" s="249"/>
      <c r="BH110" s="249"/>
      <c r="BI110" s="249"/>
      <c r="BJ110" s="249"/>
      <c r="BK110" s="249"/>
      <c r="BL110" s="249"/>
      <c r="BM110" s="249"/>
      <c r="BN110" s="249"/>
      <c r="BO110" s="249"/>
      <c r="BP110" s="249"/>
      <c r="BQ110" s="249"/>
      <c r="BR110" s="249"/>
      <c r="BU110" s="249"/>
      <c r="BV110" s="249"/>
      <c r="BW110" s="249"/>
      <c r="BX110" s="249"/>
      <c r="BY110" s="249"/>
      <c r="BZ110" s="249"/>
      <c r="CA110" s="249"/>
      <c r="CB110" s="249"/>
      <c r="CC110" s="249"/>
      <c r="CD110" s="249"/>
      <c r="CE110" s="249"/>
      <c r="CF110" s="249"/>
      <c r="CG110" s="249"/>
      <c r="CH110" s="249"/>
      <c r="CN110" s="249"/>
    </row>
    <row r="111" spans="1:92" ht="13.5" customHeight="1">
      <c r="A111" s="308"/>
      <c r="B111" s="307">
        <v>114</v>
      </c>
      <c r="C111" s="308" t="s">
        <v>259</v>
      </c>
      <c r="D111" s="309">
        <v>2557</v>
      </c>
      <c r="E111" s="310">
        <v>2557</v>
      </c>
      <c r="F111" s="309">
        <v>3201</v>
      </c>
      <c r="G111" s="311"/>
      <c r="H111" s="311"/>
      <c r="I111" s="311"/>
      <c r="J111" s="309"/>
      <c r="K111" s="312"/>
      <c r="L111" s="313"/>
      <c r="M111" s="299"/>
      <c r="N111" s="299"/>
      <c r="O111" s="299"/>
      <c r="P111" s="299"/>
      <c r="Q111" s="299"/>
      <c r="R111" s="299"/>
      <c r="S111" s="299"/>
      <c r="T111" s="299"/>
      <c r="U111" s="322"/>
      <c r="V111" s="299"/>
      <c r="W111" s="314"/>
      <c r="X111" s="315"/>
      <c r="Y111" s="316"/>
      <c r="Z111" s="311"/>
      <c r="AA111" s="309"/>
      <c r="AB111" s="317"/>
      <c r="AC111" s="318"/>
      <c r="AD111" s="299"/>
      <c r="AE111" s="299"/>
      <c r="AF111" s="299"/>
      <c r="AG111" s="299"/>
      <c r="AH111" s="299"/>
      <c r="AI111" s="299"/>
      <c r="AJ111" s="299"/>
      <c r="AK111" s="322"/>
      <c r="AL111" s="299"/>
      <c r="AM111" s="314"/>
      <c r="AN111" s="319"/>
      <c r="AR111" s="320"/>
      <c r="AS111" s="309">
        <v>3116</v>
      </c>
      <c r="AT111" s="247">
        <v>103</v>
      </c>
      <c r="AV111" s="248">
        <f t="shared" si="2"/>
        <v>15923.36794</v>
      </c>
      <c r="AW111" s="249"/>
      <c r="AX111" s="249"/>
      <c r="AY111" s="249"/>
      <c r="AZ111" s="249"/>
      <c r="BA111" s="249"/>
      <c r="BB111" s="249"/>
      <c r="BC111" s="249"/>
      <c r="BD111" s="249"/>
      <c r="BE111" s="249"/>
      <c r="BF111" s="249"/>
      <c r="BG111" s="249"/>
      <c r="BH111" s="249"/>
      <c r="BI111" s="249"/>
      <c r="BJ111" s="249"/>
      <c r="BK111" s="249"/>
      <c r="BL111" s="249"/>
      <c r="BM111" s="249"/>
      <c r="BN111" s="249"/>
      <c r="BO111" s="249"/>
      <c r="BP111" s="249"/>
      <c r="BQ111" s="249"/>
      <c r="BR111" s="249"/>
      <c r="BU111" s="249"/>
      <c r="BV111" s="249"/>
      <c r="BW111" s="249"/>
      <c r="BX111" s="249"/>
      <c r="BY111" s="249"/>
      <c r="BZ111" s="249"/>
      <c r="CA111" s="249"/>
      <c r="CB111" s="249"/>
      <c r="CC111" s="249"/>
      <c r="CD111" s="249"/>
      <c r="CE111" s="249"/>
      <c r="CF111" s="249"/>
      <c r="CG111" s="249"/>
      <c r="CH111" s="249"/>
      <c r="CN111" s="249"/>
    </row>
    <row r="112" spans="1:92" ht="13.5" customHeight="1">
      <c r="A112" s="308"/>
      <c r="B112" s="307">
        <v>118</v>
      </c>
      <c r="C112" s="308" t="s">
        <v>260</v>
      </c>
      <c r="D112" s="309">
        <v>9984</v>
      </c>
      <c r="E112" s="310">
        <v>9984</v>
      </c>
      <c r="F112" s="309">
        <v>10052</v>
      </c>
      <c r="G112" s="311"/>
      <c r="H112" s="311"/>
      <c r="I112" s="311"/>
      <c r="J112" s="309"/>
      <c r="K112" s="312"/>
      <c r="L112" s="313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314"/>
      <c r="X112" s="315"/>
      <c r="Y112" s="316"/>
      <c r="Z112" s="311"/>
      <c r="AA112" s="309"/>
      <c r="AB112" s="317"/>
      <c r="AC112" s="318"/>
      <c r="AD112" s="299"/>
      <c r="AE112" s="299"/>
      <c r="AF112" s="299"/>
      <c r="AG112" s="299"/>
      <c r="AH112" s="299"/>
      <c r="AI112" s="299"/>
      <c r="AJ112" s="299"/>
      <c r="AK112" s="299"/>
      <c r="AL112" s="299"/>
      <c r="AM112" s="314"/>
      <c r="AN112" s="319"/>
      <c r="AR112" s="320"/>
      <c r="AS112" s="309">
        <v>9785</v>
      </c>
      <c r="AT112" s="247">
        <v>104</v>
      </c>
      <c r="AV112" s="248">
        <f t="shared" si="2"/>
        <v>8370.52457</v>
      </c>
      <c r="AW112" s="249"/>
      <c r="AX112" s="249"/>
      <c r="AY112" s="249"/>
      <c r="AZ112" s="249"/>
      <c r="BA112" s="249"/>
      <c r="BB112" s="249"/>
      <c r="BC112" s="249"/>
      <c r="BD112" s="249"/>
      <c r="BE112" s="249"/>
      <c r="BF112" s="249"/>
      <c r="BG112" s="249"/>
      <c r="BH112" s="249"/>
      <c r="BI112" s="249"/>
      <c r="BJ112" s="249"/>
      <c r="BK112" s="249"/>
      <c r="BL112" s="249"/>
      <c r="BM112" s="249"/>
      <c r="BN112" s="249"/>
      <c r="BO112" s="249"/>
      <c r="BP112" s="249"/>
      <c r="BQ112" s="249"/>
      <c r="BR112" s="249"/>
      <c r="BU112" s="249"/>
      <c r="BV112" s="249"/>
      <c r="BW112" s="249"/>
      <c r="BX112" s="249"/>
      <c r="BY112" s="249"/>
      <c r="BZ112" s="249"/>
      <c r="CA112" s="249"/>
      <c r="CB112" s="249"/>
      <c r="CC112" s="249"/>
      <c r="CD112" s="249"/>
      <c r="CE112" s="249"/>
      <c r="CF112" s="249"/>
      <c r="CG112" s="249"/>
      <c r="CH112" s="249"/>
      <c r="CN112" s="249"/>
    </row>
    <row r="113" spans="1:92" ht="13.5" customHeight="1">
      <c r="A113" s="308"/>
      <c r="B113" s="307">
        <v>115</v>
      </c>
      <c r="C113" s="308" t="s">
        <v>262</v>
      </c>
      <c r="D113" s="309">
        <v>8468</v>
      </c>
      <c r="E113" s="310">
        <v>8690</v>
      </c>
      <c r="F113" s="309">
        <v>9726</v>
      </c>
      <c r="G113" s="311"/>
      <c r="H113" s="311"/>
      <c r="I113" s="311"/>
      <c r="J113" s="309"/>
      <c r="K113" s="312"/>
      <c r="L113" s="313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314"/>
      <c r="X113" s="315"/>
      <c r="Y113" s="316"/>
      <c r="Z113" s="311"/>
      <c r="AA113" s="309"/>
      <c r="AB113" s="317"/>
      <c r="AC113" s="318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314"/>
      <c r="AN113" s="319"/>
      <c r="AR113" s="320"/>
      <c r="AS113" s="309">
        <v>9468</v>
      </c>
      <c r="AT113" s="247">
        <v>105</v>
      </c>
      <c r="AV113" s="248">
        <f t="shared" si="2"/>
        <v>3115.94943</v>
      </c>
      <c r="AW113" s="249"/>
      <c r="AX113" s="249"/>
      <c r="AY113" s="249"/>
      <c r="AZ113" s="249"/>
      <c r="BA113" s="249"/>
      <c r="BB113" s="249"/>
      <c r="BC113" s="249"/>
      <c r="BD113" s="249"/>
      <c r="BE113" s="249"/>
      <c r="BF113" s="249"/>
      <c r="BG113" s="249"/>
      <c r="BH113" s="249"/>
      <c r="BI113" s="249"/>
      <c r="BJ113" s="249"/>
      <c r="BK113" s="249"/>
      <c r="BL113" s="249"/>
      <c r="BM113" s="249"/>
      <c r="BN113" s="249"/>
      <c r="BO113" s="249"/>
      <c r="BP113" s="249"/>
      <c r="BQ113" s="249"/>
      <c r="BR113" s="249"/>
      <c r="BU113" s="249"/>
      <c r="BV113" s="249"/>
      <c r="BW113" s="249"/>
      <c r="BX113" s="249"/>
      <c r="BY113" s="249"/>
      <c r="BZ113" s="249"/>
      <c r="CA113" s="249"/>
      <c r="CB113" s="249"/>
      <c r="CC113" s="249"/>
      <c r="CD113" s="249"/>
      <c r="CE113" s="249"/>
      <c r="CF113" s="249"/>
      <c r="CG113" s="249"/>
      <c r="CH113" s="249"/>
      <c r="CN113" s="249"/>
    </row>
    <row r="114" spans="1:92" ht="13.5" customHeight="1">
      <c r="A114" s="308"/>
      <c r="B114" s="307">
        <v>116</v>
      </c>
      <c r="C114" s="308" t="s">
        <v>263</v>
      </c>
      <c r="D114" s="309">
        <v>8052</v>
      </c>
      <c r="E114" s="310">
        <v>9235</v>
      </c>
      <c r="F114" s="309">
        <v>11246</v>
      </c>
      <c r="G114" s="311"/>
      <c r="H114" s="311"/>
      <c r="I114" s="311"/>
      <c r="J114" s="309"/>
      <c r="K114" s="312"/>
      <c r="L114" s="313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314"/>
      <c r="X114" s="315"/>
      <c r="Y114" s="316"/>
      <c r="Z114" s="311"/>
      <c r="AA114" s="309"/>
      <c r="AB114" s="317"/>
      <c r="AC114" s="318"/>
      <c r="AD114" s="299"/>
      <c r="AE114" s="299"/>
      <c r="AF114" s="299"/>
      <c r="AG114" s="299"/>
      <c r="AH114" s="299"/>
      <c r="AI114" s="299"/>
      <c r="AJ114" s="299"/>
      <c r="AK114" s="299"/>
      <c r="AL114" s="299"/>
      <c r="AM114" s="314"/>
      <c r="AN114" s="319"/>
      <c r="AR114" s="320"/>
      <c r="AS114" s="309">
        <v>10947</v>
      </c>
      <c r="AT114" s="247">
        <v>106</v>
      </c>
      <c r="AV114" s="248">
        <f t="shared" si="2"/>
        <v>9784.91836</v>
      </c>
      <c r="AW114" s="249"/>
      <c r="AX114" s="249"/>
      <c r="AY114" s="249"/>
      <c r="AZ114" s="249"/>
      <c r="BA114" s="249"/>
      <c r="BB114" s="249"/>
      <c r="BC114" s="249"/>
      <c r="BD114" s="249"/>
      <c r="BE114" s="249"/>
      <c r="BF114" s="249"/>
      <c r="BG114" s="249"/>
      <c r="BH114" s="249"/>
      <c r="BI114" s="249"/>
      <c r="BJ114" s="249"/>
      <c r="BK114" s="249"/>
      <c r="BL114" s="249"/>
      <c r="BM114" s="249"/>
      <c r="BN114" s="249"/>
      <c r="BO114" s="249"/>
      <c r="BP114" s="249"/>
      <c r="BQ114" s="249"/>
      <c r="BR114" s="249"/>
      <c r="BU114" s="249"/>
      <c r="BV114" s="249"/>
      <c r="BW114" s="249"/>
      <c r="BX114" s="249"/>
      <c r="BY114" s="249"/>
      <c r="BZ114" s="249"/>
      <c r="CA114" s="249"/>
      <c r="CB114" s="249"/>
      <c r="CC114" s="249"/>
      <c r="CD114" s="249"/>
      <c r="CE114" s="249"/>
      <c r="CF114" s="249"/>
      <c r="CG114" s="249"/>
      <c r="CH114" s="249"/>
      <c r="CN114" s="249"/>
    </row>
    <row r="115" spans="1:92" ht="13.5" customHeight="1">
      <c r="A115" s="308"/>
      <c r="B115" s="307">
        <v>41</v>
      </c>
      <c r="C115" s="308" t="s">
        <v>264</v>
      </c>
      <c r="D115" s="309">
        <v>4692</v>
      </c>
      <c r="E115" s="310">
        <v>4692</v>
      </c>
      <c r="F115" s="309">
        <v>4851</v>
      </c>
      <c r="G115" s="311"/>
      <c r="H115" s="311"/>
      <c r="I115" s="311"/>
      <c r="J115" s="309"/>
      <c r="K115" s="312"/>
      <c r="L115" s="313"/>
      <c r="M115" s="299"/>
      <c r="N115" s="299"/>
      <c r="O115" s="299"/>
      <c r="P115" s="299"/>
      <c r="Q115" s="299"/>
      <c r="R115" s="299"/>
      <c r="S115" s="299"/>
      <c r="T115" s="299"/>
      <c r="U115" s="299"/>
      <c r="V115" s="299"/>
      <c r="W115" s="314"/>
      <c r="X115" s="315"/>
      <c r="Y115" s="316"/>
      <c r="Z115" s="311"/>
      <c r="AA115" s="309"/>
      <c r="AB115" s="317"/>
      <c r="AC115" s="318"/>
      <c r="AD115" s="299"/>
      <c r="AE115" s="299"/>
      <c r="AF115" s="299"/>
      <c r="AG115" s="299"/>
      <c r="AH115" s="299"/>
      <c r="AI115" s="299"/>
      <c r="AJ115" s="299"/>
      <c r="AK115" s="299"/>
      <c r="AL115" s="299"/>
      <c r="AM115" s="314"/>
      <c r="AN115" s="319"/>
      <c r="AR115" s="320"/>
      <c r="AS115" s="309">
        <v>4722</v>
      </c>
      <c r="AT115" s="247">
        <v>107</v>
      </c>
      <c r="AV115" s="248">
        <f t="shared" si="2"/>
        <v>9467.58018</v>
      </c>
      <c r="AW115" s="249"/>
      <c r="AX115" s="249"/>
      <c r="AY115" s="249"/>
      <c r="AZ115" s="249"/>
      <c r="BA115" s="249"/>
      <c r="BB115" s="249"/>
      <c r="BC115" s="249"/>
      <c r="BD115" s="249"/>
      <c r="BE115" s="249"/>
      <c r="BF115" s="249"/>
      <c r="BG115" s="249"/>
      <c r="BH115" s="249"/>
      <c r="BI115" s="249"/>
      <c r="BJ115" s="249"/>
      <c r="BK115" s="249"/>
      <c r="BL115" s="249"/>
      <c r="BM115" s="249"/>
      <c r="BN115" s="249"/>
      <c r="BO115" s="249"/>
      <c r="BP115" s="249"/>
      <c r="BQ115" s="249"/>
      <c r="BR115" s="249"/>
      <c r="BU115" s="249"/>
      <c r="BV115" s="249"/>
      <c r="BW115" s="249"/>
      <c r="BX115" s="249"/>
      <c r="BY115" s="249"/>
      <c r="BZ115" s="249"/>
      <c r="CA115" s="249"/>
      <c r="CB115" s="249"/>
      <c r="CC115" s="249"/>
      <c r="CD115" s="249"/>
      <c r="CE115" s="249"/>
      <c r="CF115" s="249"/>
      <c r="CG115" s="249"/>
      <c r="CH115" s="249"/>
      <c r="CN115" s="249"/>
    </row>
    <row r="116" spans="1:92" ht="13.5" customHeight="1">
      <c r="A116" s="308"/>
      <c r="B116" s="307">
        <v>119</v>
      </c>
      <c r="C116" s="308" t="s">
        <v>265</v>
      </c>
      <c r="D116" s="309">
        <v>9317</v>
      </c>
      <c r="E116" s="310">
        <v>9440</v>
      </c>
      <c r="F116" s="309">
        <v>9442</v>
      </c>
      <c r="G116" s="311"/>
      <c r="H116" s="311"/>
      <c r="I116" s="311"/>
      <c r="J116" s="309"/>
      <c r="K116" s="312"/>
      <c r="L116" s="313"/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314"/>
      <c r="X116" s="315"/>
      <c r="Y116" s="316"/>
      <c r="Z116" s="311"/>
      <c r="AA116" s="309"/>
      <c r="AB116" s="317"/>
      <c r="AC116" s="318"/>
      <c r="AD116" s="299"/>
      <c r="AE116" s="299"/>
      <c r="AF116" s="299"/>
      <c r="AG116" s="299"/>
      <c r="AH116" s="299"/>
      <c r="AI116" s="299"/>
      <c r="AJ116" s="299"/>
      <c r="AK116" s="299"/>
      <c r="AL116" s="299"/>
      <c r="AM116" s="314"/>
      <c r="AN116" s="319"/>
      <c r="AO116" s="247"/>
      <c r="AQ116" s="247"/>
      <c r="AR116" s="320"/>
      <c r="AS116" s="309">
        <v>9191</v>
      </c>
      <c r="AT116" s="247">
        <v>108</v>
      </c>
      <c r="AV116" s="248">
        <f t="shared" si="2"/>
        <v>10947.19378</v>
      </c>
      <c r="AW116" s="249"/>
      <c r="AX116" s="249"/>
      <c r="AY116" s="249"/>
      <c r="AZ116" s="249"/>
      <c r="BA116" s="249"/>
      <c r="BB116" s="249"/>
      <c r="BC116" s="249"/>
      <c r="BD116" s="249"/>
      <c r="BE116" s="249"/>
      <c r="BF116" s="249"/>
      <c r="BG116" s="249"/>
      <c r="BH116" s="249"/>
      <c r="BI116" s="249"/>
      <c r="BJ116" s="249"/>
      <c r="BK116" s="249"/>
      <c r="BL116" s="249"/>
      <c r="BM116" s="249"/>
      <c r="BN116" s="249"/>
      <c r="BO116" s="249"/>
      <c r="BP116" s="249"/>
      <c r="BQ116" s="249"/>
      <c r="BR116" s="249"/>
      <c r="BU116" s="249"/>
      <c r="BV116" s="249"/>
      <c r="BW116" s="249"/>
      <c r="BX116" s="249"/>
      <c r="BY116" s="249"/>
      <c r="BZ116" s="249"/>
      <c r="CA116" s="249"/>
      <c r="CB116" s="249"/>
      <c r="CC116" s="249"/>
      <c r="CD116" s="249"/>
      <c r="CE116" s="249"/>
      <c r="CF116" s="249"/>
      <c r="CG116" s="249"/>
      <c r="CH116" s="249"/>
      <c r="CN116" s="249"/>
    </row>
    <row r="117" spans="1:92" ht="13.5" customHeight="1">
      <c r="A117" s="308"/>
      <c r="B117" s="307">
        <v>85</v>
      </c>
      <c r="C117" s="308" t="s">
        <v>266</v>
      </c>
      <c r="D117" s="309">
        <v>4364</v>
      </c>
      <c r="E117" s="310">
        <v>4364</v>
      </c>
      <c r="F117" s="309">
        <v>4556</v>
      </c>
      <c r="G117" s="311"/>
      <c r="H117" s="311"/>
      <c r="I117" s="311"/>
      <c r="J117" s="309"/>
      <c r="K117" s="312"/>
      <c r="L117" s="313"/>
      <c r="M117" s="299"/>
      <c r="N117" s="299"/>
      <c r="O117" s="299"/>
      <c r="P117" s="299"/>
      <c r="Q117" s="299"/>
      <c r="R117" s="299"/>
      <c r="S117" s="299"/>
      <c r="T117" s="299"/>
      <c r="U117" s="299"/>
      <c r="V117" s="299"/>
      <c r="W117" s="314"/>
      <c r="X117" s="315"/>
      <c r="Y117" s="316"/>
      <c r="Z117" s="311"/>
      <c r="AA117" s="309"/>
      <c r="AB117" s="317"/>
      <c r="AC117" s="318"/>
      <c r="AD117" s="299"/>
      <c r="AE117" s="299"/>
      <c r="AF117" s="299"/>
      <c r="AG117" s="299"/>
      <c r="AH117" s="299"/>
      <c r="AI117" s="299"/>
      <c r="AJ117" s="299"/>
      <c r="AK117" s="299"/>
      <c r="AL117" s="299"/>
      <c r="AM117" s="314"/>
      <c r="AN117" s="319"/>
      <c r="AO117" s="247"/>
      <c r="AQ117" s="247"/>
      <c r="AR117" s="320"/>
      <c r="AS117" s="309">
        <v>4435</v>
      </c>
      <c r="AT117" s="247">
        <v>109</v>
      </c>
      <c r="AV117" s="248">
        <f t="shared" si="2"/>
        <v>4722.10893</v>
      </c>
      <c r="AW117" s="249"/>
      <c r="AX117" s="249"/>
      <c r="AY117" s="249"/>
      <c r="AZ117" s="249"/>
      <c r="BA117" s="249"/>
      <c r="BB117" s="249"/>
      <c r="BC117" s="249"/>
      <c r="BD117" s="249"/>
      <c r="BE117" s="249"/>
      <c r="BF117" s="249"/>
      <c r="BG117" s="249"/>
      <c r="BH117" s="249"/>
      <c r="BI117" s="249"/>
      <c r="BJ117" s="249"/>
      <c r="BK117" s="249"/>
      <c r="BL117" s="249"/>
      <c r="BM117" s="249"/>
      <c r="BN117" s="249"/>
      <c r="BO117" s="249"/>
      <c r="BP117" s="249"/>
      <c r="BQ117" s="249"/>
      <c r="BR117" s="249"/>
      <c r="BU117" s="249"/>
      <c r="BV117" s="249"/>
      <c r="BW117" s="249"/>
      <c r="BX117" s="249"/>
      <c r="BY117" s="249"/>
      <c r="BZ117" s="249"/>
      <c r="CA117" s="249"/>
      <c r="CB117" s="249"/>
      <c r="CC117" s="249"/>
      <c r="CD117" s="249"/>
      <c r="CE117" s="249"/>
      <c r="CF117" s="249"/>
      <c r="CG117" s="249"/>
      <c r="CH117" s="249"/>
      <c r="CN117" s="249"/>
    </row>
    <row r="118" spans="1:92" ht="13.5" customHeight="1" thickBot="1">
      <c r="A118" s="332"/>
      <c r="B118" s="307">
        <v>93</v>
      </c>
      <c r="C118" s="308" t="s">
        <v>267</v>
      </c>
      <c r="D118" s="309">
        <v>15469</v>
      </c>
      <c r="E118" s="310">
        <v>15469</v>
      </c>
      <c r="F118" s="309">
        <v>16778</v>
      </c>
      <c r="G118" s="311"/>
      <c r="H118" s="311"/>
      <c r="I118" s="311"/>
      <c r="J118" s="309"/>
      <c r="K118" s="312"/>
      <c r="L118" s="313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314"/>
      <c r="X118" s="315"/>
      <c r="Y118" s="316"/>
      <c r="Z118" s="311"/>
      <c r="AA118" s="309"/>
      <c r="AB118" s="317"/>
      <c r="AC118" s="318"/>
      <c r="AD118" s="299"/>
      <c r="AE118" s="299"/>
      <c r="AF118" s="299"/>
      <c r="AG118" s="299"/>
      <c r="AH118" s="299"/>
      <c r="AI118" s="299"/>
      <c r="AJ118" s="299"/>
      <c r="AK118" s="299"/>
      <c r="AL118" s="299"/>
      <c r="AM118" s="314"/>
      <c r="AN118" s="319"/>
      <c r="AR118" s="320"/>
      <c r="AS118" s="309">
        <v>16332</v>
      </c>
      <c r="AT118" s="247">
        <v>110</v>
      </c>
      <c r="AV118" s="248">
        <f t="shared" si="2"/>
        <v>9191.12606</v>
      </c>
      <c r="AW118" s="249"/>
      <c r="AX118" s="249"/>
      <c r="AY118" s="249"/>
      <c r="AZ118" s="249"/>
      <c r="BA118" s="249"/>
      <c r="BB118" s="249"/>
      <c r="BC118" s="249"/>
      <c r="BD118" s="249"/>
      <c r="BE118" s="249"/>
      <c r="BF118" s="249"/>
      <c r="BG118" s="249"/>
      <c r="BH118" s="249"/>
      <c r="BI118" s="249"/>
      <c r="BJ118" s="249"/>
      <c r="BK118" s="249"/>
      <c r="BL118" s="249"/>
      <c r="BM118" s="249"/>
      <c r="BN118" s="249"/>
      <c r="BO118" s="249"/>
      <c r="BP118" s="249"/>
      <c r="BQ118" s="249"/>
      <c r="BR118" s="249"/>
      <c r="BU118" s="249"/>
      <c r="BV118" s="249"/>
      <c r="BW118" s="249"/>
      <c r="BX118" s="249"/>
      <c r="BY118" s="249"/>
      <c r="BZ118" s="249"/>
      <c r="CA118" s="249"/>
      <c r="CB118" s="249"/>
      <c r="CC118" s="249"/>
      <c r="CD118" s="249"/>
      <c r="CE118" s="249"/>
      <c r="CF118" s="249"/>
      <c r="CG118" s="249"/>
      <c r="CH118" s="249"/>
      <c r="CN118" s="249"/>
    </row>
    <row r="119" spans="1:92" ht="13.5" customHeight="1" thickBot="1">
      <c r="A119" s="333"/>
      <c r="B119" s="307">
        <v>67</v>
      </c>
      <c r="C119" s="308" t="s">
        <v>268</v>
      </c>
      <c r="D119" s="309">
        <v>1740</v>
      </c>
      <c r="E119" s="310">
        <v>1799</v>
      </c>
      <c r="F119" s="309">
        <v>2120</v>
      </c>
      <c r="G119" s="311"/>
      <c r="H119" s="311"/>
      <c r="I119" s="311"/>
      <c r="J119" s="309"/>
      <c r="K119" s="312"/>
      <c r="L119" s="313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314"/>
      <c r="X119" s="315"/>
      <c r="Y119" s="316"/>
      <c r="Z119" s="311"/>
      <c r="AA119" s="309"/>
      <c r="AB119" s="317"/>
      <c r="AC119" s="318"/>
      <c r="AD119" s="299"/>
      <c r="AE119" s="299"/>
      <c r="AF119" s="299"/>
      <c r="AG119" s="299"/>
      <c r="AH119" s="299"/>
      <c r="AI119" s="299"/>
      <c r="AJ119" s="299"/>
      <c r="AK119" s="299"/>
      <c r="AL119" s="299"/>
      <c r="AM119" s="314"/>
      <c r="AN119" s="319"/>
      <c r="AR119" s="320"/>
      <c r="AS119" s="309">
        <v>2064</v>
      </c>
      <c r="AT119" s="247">
        <v>111</v>
      </c>
      <c r="AV119" s="248">
        <f t="shared" si="2"/>
        <v>4434.94708</v>
      </c>
      <c r="AW119" s="249"/>
      <c r="AX119" s="249"/>
      <c r="AY119" s="249"/>
      <c r="AZ119" s="249"/>
      <c r="BA119" s="249"/>
      <c r="BB119" s="249"/>
      <c r="BC119" s="249"/>
      <c r="BD119" s="249"/>
      <c r="BE119" s="249"/>
      <c r="BF119" s="249"/>
      <c r="BG119" s="249"/>
      <c r="BH119" s="249"/>
      <c r="BI119" s="249"/>
      <c r="BJ119" s="249"/>
      <c r="BK119" s="249"/>
      <c r="BL119" s="249"/>
      <c r="BM119" s="249"/>
      <c r="BN119" s="249"/>
      <c r="BO119" s="249"/>
      <c r="BP119" s="249"/>
      <c r="BQ119" s="249"/>
      <c r="BR119" s="249"/>
      <c r="BU119" s="249"/>
      <c r="BV119" s="249"/>
      <c r="BW119" s="249"/>
      <c r="BX119" s="249"/>
      <c r="BY119" s="249"/>
      <c r="BZ119" s="249"/>
      <c r="CA119" s="249"/>
      <c r="CB119" s="249"/>
      <c r="CC119" s="249"/>
      <c r="CD119" s="249"/>
      <c r="CE119" s="249"/>
      <c r="CF119" s="249"/>
      <c r="CG119" s="249"/>
      <c r="CH119" s="249"/>
      <c r="CN119" s="249"/>
    </row>
    <row r="120" spans="1:92" ht="13.5" customHeight="1" thickBot="1">
      <c r="A120" s="333"/>
      <c r="B120" s="307">
        <v>119</v>
      </c>
      <c r="C120" s="308" t="s">
        <v>269</v>
      </c>
      <c r="D120" s="309">
        <v>2753</v>
      </c>
      <c r="E120" s="310">
        <v>3100</v>
      </c>
      <c r="F120" s="309">
        <v>3941</v>
      </c>
      <c r="G120" s="311"/>
      <c r="H120" s="311"/>
      <c r="I120" s="311"/>
      <c r="J120" s="309"/>
      <c r="K120" s="312"/>
      <c r="L120" s="313"/>
      <c r="M120" s="299"/>
      <c r="N120" s="299"/>
      <c r="O120" s="299"/>
      <c r="P120" s="299"/>
      <c r="Q120" s="299"/>
      <c r="R120" s="299"/>
      <c r="S120" s="299"/>
      <c r="T120" s="299"/>
      <c r="U120" s="322"/>
      <c r="V120" s="299"/>
      <c r="W120" s="314"/>
      <c r="X120" s="315"/>
      <c r="Y120" s="316"/>
      <c r="Z120" s="311"/>
      <c r="AA120" s="309"/>
      <c r="AB120" s="317"/>
      <c r="AC120" s="318"/>
      <c r="AD120" s="299"/>
      <c r="AE120" s="299"/>
      <c r="AF120" s="299"/>
      <c r="AG120" s="299"/>
      <c r="AH120" s="299"/>
      <c r="AI120" s="299"/>
      <c r="AJ120" s="299"/>
      <c r="AK120" s="322"/>
      <c r="AL120" s="299"/>
      <c r="AM120" s="314"/>
      <c r="AN120" s="319"/>
      <c r="AR120" s="320"/>
      <c r="AS120" s="309">
        <v>3836</v>
      </c>
      <c r="AT120" s="247">
        <v>112</v>
      </c>
      <c r="AV120" s="248">
        <f t="shared" si="2"/>
        <v>16332.20854</v>
      </c>
      <c r="AW120" s="249"/>
      <c r="AX120" s="249"/>
      <c r="AY120" s="249"/>
      <c r="AZ120" s="249"/>
      <c r="BA120" s="249"/>
      <c r="BB120" s="249"/>
      <c r="BC120" s="249"/>
      <c r="BD120" s="249"/>
      <c r="BE120" s="249"/>
      <c r="BF120" s="249"/>
      <c r="BG120" s="249"/>
      <c r="BH120" s="249"/>
      <c r="BI120" s="249"/>
      <c r="BJ120" s="249"/>
      <c r="BK120" s="249"/>
      <c r="BL120" s="249"/>
      <c r="BM120" s="249"/>
      <c r="BN120" s="249"/>
      <c r="BO120" s="249"/>
      <c r="BP120" s="249"/>
      <c r="BQ120" s="249"/>
      <c r="BR120" s="249"/>
      <c r="BU120" s="249"/>
      <c r="BV120" s="249"/>
      <c r="BW120" s="249"/>
      <c r="BX120" s="249"/>
      <c r="BY120" s="249"/>
      <c r="BZ120" s="249"/>
      <c r="CA120" s="249"/>
      <c r="CB120" s="249"/>
      <c r="CC120" s="249"/>
      <c r="CD120" s="249"/>
      <c r="CE120" s="249"/>
      <c r="CF120" s="249"/>
      <c r="CG120" s="249"/>
      <c r="CH120" s="249"/>
      <c r="CN120" s="249"/>
    </row>
    <row r="121" spans="1:92" ht="13.5" customHeight="1" thickBot="1">
      <c r="A121" s="333"/>
      <c r="B121" s="307">
        <v>17</v>
      </c>
      <c r="C121" s="308" t="s">
        <v>270</v>
      </c>
      <c r="D121" s="326">
        <v>3257</v>
      </c>
      <c r="E121" s="310">
        <v>3257</v>
      </c>
      <c r="F121" s="326">
        <v>4478</v>
      </c>
      <c r="G121" s="311"/>
      <c r="H121" s="311"/>
      <c r="I121" s="311"/>
      <c r="J121" s="309"/>
      <c r="K121" s="312"/>
      <c r="L121" s="313"/>
      <c r="M121" s="299"/>
      <c r="N121" s="299"/>
      <c r="O121" s="299"/>
      <c r="P121" s="299"/>
      <c r="Q121" s="299"/>
      <c r="R121" s="299"/>
      <c r="S121" s="299"/>
      <c r="T121" s="299"/>
      <c r="U121" s="299"/>
      <c r="V121" s="299"/>
      <c r="W121" s="314"/>
      <c r="X121" s="315"/>
      <c r="Y121" s="316"/>
      <c r="Z121" s="311"/>
      <c r="AA121" s="309"/>
      <c r="AB121" s="317"/>
      <c r="AC121" s="318"/>
      <c r="AD121" s="299"/>
      <c r="AE121" s="299"/>
      <c r="AF121" s="299"/>
      <c r="AG121" s="299"/>
      <c r="AH121" s="299"/>
      <c r="AI121" s="299"/>
      <c r="AJ121" s="299"/>
      <c r="AK121" s="299"/>
      <c r="AL121" s="299"/>
      <c r="AM121" s="314"/>
      <c r="AN121" s="319"/>
      <c r="AR121" s="320"/>
      <c r="AS121" s="309">
        <v>4359</v>
      </c>
      <c r="AT121" s="247">
        <v>113</v>
      </c>
      <c r="AV121" s="248">
        <f t="shared" si="2"/>
        <v>2063.6716</v>
      </c>
      <c r="AW121" s="249"/>
      <c r="AX121" s="249"/>
      <c r="AY121" s="249"/>
      <c r="AZ121" s="249"/>
      <c r="BA121" s="249"/>
      <c r="BB121" s="249"/>
      <c r="BC121" s="249"/>
      <c r="BD121" s="249"/>
      <c r="BE121" s="249"/>
      <c r="BF121" s="249"/>
      <c r="BG121" s="249"/>
      <c r="BH121" s="249"/>
      <c r="BI121" s="249"/>
      <c r="BJ121" s="249"/>
      <c r="BK121" s="249"/>
      <c r="BL121" s="249"/>
      <c r="BM121" s="249"/>
      <c r="BN121" s="249"/>
      <c r="BO121" s="249"/>
      <c r="BP121" s="249"/>
      <c r="BQ121" s="249"/>
      <c r="BR121" s="249"/>
      <c r="BU121" s="249"/>
      <c r="BV121" s="249"/>
      <c r="BW121" s="249"/>
      <c r="BX121" s="249"/>
      <c r="BY121" s="249"/>
      <c r="BZ121" s="249"/>
      <c r="CA121" s="249"/>
      <c r="CB121" s="249"/>
      <c r="CC121" s="249"/>
      <c r="CD121" s="249"/>
      <c r="CE121" s="249"/>
      <c r="CF121" s="249"/>
      <c r="CG121" s="249"/>
      <c r="CH121" s="249"/>
      <c r="CN121" s="249"/>
    </row>
    <row r="122" spans="1:92" ht="13.5" customHeight="1" thickBot="1">
      <c r="A122" s="333"/>
      <c r="B122" s="307">
        <v>86</v>
      </c>
      <c r="C122" s="308" t="s">
        <v>271</v>
      </c>
      <c r="D122" s="309">
        <v>16807</v>
      </c>
      <c r="E122" s="310">
        <v>17895</v>
      </c>
      <c r="F122" s="309">
        <v>17173</v>
      </c>
      <c r="G122" s="311"/>
      <c r="H122" s="311"/>
      <c r="I122" s="311"/>
      <c r="J122" s="309"/>
      <c r="K122" s="312"/>
      <c r="L122" s="313"/>
      <c r="M122" s="299"/>
      <c r="N122" s="299"/>
      <c r="O122" s="299"/>
      <c r="P122" s="299"/>
      <c r="Q122" s="299"/>
      <c r="R122" s="299"/>
      <c r="S122" s="299"/>
      <c r="T122" s="299"/>
      <c r="U122" s="299"/>
      <c r="V122" s="299"/>
      <c r="W122" s="314"/>
      <c r="X122" s="315"/>
      <c r="Y122" s="316"/>
      <c r="Z122" s="311"/>
      <c r="AA122" s="309"/>
      <c r="AB122" s="317"/>
      <c r="AC122" s="318"/>
      <c r="AD122" s="299"/>
      <c r="AE122" s="299"/>
      <c r="AF122" s="299"/>
      <c r="AG122" s="299"/>
      <c r="AH122" s="299"/>
      <c r="AI122" s="299"/>
      <c r="AJ122" s="299"/>
      <c r="AK122" s="299"/>
      <c r="AL122" s="299"/>
      <c r="AM122" s="314"/>
      <c r="AN122" s="319"/>
      <c r="AR122" s="320"/>
      <c r="AS122" s="309">
        <v>16717</v>
      </c>
      <c r="AT122" s="247">
        <v>114</v>
      </c>
      <c r="AV122" s="248">
        <f t="shared" si="2"/>
        <v>3836.2876300000003</v>
      </c>
      <c r="AW122" s="249"/>
      <c r="AX122" s="249"/>
      <c r="AY122" s="249"/>
      <c r="AZ122" s="249"/>
      <c r="BA122" s="249"/>
      <c r="BB122" s="249"/>
      <c r="BC122" s="249"/>
      <c r="BD122" s="249"/>
      <c r="BE122" s="249"/>
      <c r="BF122" s="249"/>
      <c r="BG122" s="249"/>
      <c r="BH122" s="249"/>
      <c r="BI122" s="249"/>
      <c r="BJ122" s="249"/>
      <c r="BK122" s="249"/>
      <c r="BL122" s="249"/>
      <c r="BM122" s="249"/>
      <c r="BN122" s="249"/>
      <c r="BO122" s="249"/>
      <c r="BP122" s="249"/>
      <c r="BQ122" s="249"/>
      <c r="BR122" s="249"/>
      <c r="BU122" s="249"/>
      <c r="BV122" s="249"/>
      <c r="BW122" s="249"/>
      <c r="BX122" s="249"/>
      <c r="BY122" s="249"/>
      <c r="BZ122" s="249"/>
      <c r="CA122" s="249"/>
      <c r="CB122" s="249"/>
      <c r="CC122" s="249"/>
      <c r="CD122" s="249"/>
      <c r="CE122" s="249"/>
      <c r="CF122" s="249"/>
      <c r="CG122" s="249"/>
      <c r="CH122" s="249"/>
      <c r="CN122" s="249"/>
    </row>
    <row r="123" spans="1:92" ht="13.5" customHeight="1" thickBot="1">
      <c r="A123" s="333"/>
      <c r="B123" s="307">
        <v>96</v>
      </c>
      <c r="C123" s="308" t="s">
        <v>272</v>
      </c>
      <c r="D123" s="309">
        <v>680</v>
      </c>
      <c r="E123" s="310">
        <v>736</v>
      </c>
      <c r="F123" s="309">
        <v>774</v>
      </c>
      <c r="G123" s="311"/>
      <c r="H123" s="311"/>
      <c r="I123" s="311"/>
      <c r="J123" s="309"/>
      <c r="K123" s="312"/>
      <c r="L123" s="313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314"/>
      <c r="X123" s="315"/>
      <c r="Y123" s="316"/>
      <c r="Z123" s="311"/>
      <c r="AA123" s="309"/>
      <c r="AB123" s="317"/>
      <c r="AC123" s="318"/>
      <c r="AD123" s="299"/>
      <c r="AE123" s="299"/>
      <c r="AF123" s="299"/>
      <c r="AG123" s="299"/>
      <c r="AH123" s="299"/>
      <c r="AI123" s="299"/>
      <c r="AJ123" s="299"/>
      <c r="AK123" s="299"/>
      <c r="AL123" s="299"/>
      <c r="AM123" s="314"/>
      <c r="AN123" s="319"/>
      <c r="AR123" s="320"/>
      <c r="AS123" s="309">
        <v>753</v>
      </c>
      <c r="AT123" s="247">
        <v>115</v>
      </c>
      <c r="AV123" s="248">
        <f t="shared" si="2"/>
        <v>4359.01954</v>
      </c>
      <c r="AW123" s="249"/>
      <c r="AX123" s="249"/>
      <c r="AY123" s="249"/>
      <c r="AZ123" s="249"/>
      <c r="BA123" s="249"/>
      <c r="BB123" s="249"/>
      <c r="BC123" s="249"/>
      <c r="BD123" s="249"/>
      <c r="BE123" s="249"/>
      <c r="BF123" s="249"/>
      <c r="BG123" s="249"/>
      <c r="BH123" s="249"/>
      <c r="BI123" s="249"/>
      <c r="BJ123" s="249"/>
      <c r="BK123" s="249"/>
      <c r="BL123" s="249"/>
      <c r="BM123" s="249"/>
      <c r="BN123" s="249"/>
      <c r="BO123" s="249"/>
      <c r="BP123" s="249"/>
      <c r="BQ123" s="249"/>
      <c r="BR123" s="249"/>
      <c r="BU123" s="249"/>
      <c r="BV123" s="249"/>
      <c r="BW123" s="249"/>
      <c r="BX123" s="249"/>
      <c r="BY123" s="249"/>
      <c r="BZ123" s="249"/>
      <c r="CA123" s="249"/>
      <c r="CB123" s="249"/>
      <c r="CC123" s="249"/>
      <c r="CD123" s="249"/>
      <c r="CE123" s="249"/>
      <c r="CF123" s="249"/>
      <c r="CG123" s="249"/>
      <c r="CH123" s="249"/>
      <c r="CN123" s="249"/>
    </row>
    <row r="124" spans="1:92" ht="13.5" customHeight="1" thickBot="1">
      <c r="A124" s="333"/>
      <c r="B124" s="307">
        <v>97</v>
      </c>
      <c r="C124" s="308" t="s">
        <v>273</v>
      </c>
      <c r="D124" s="309">
        <v>784</v>
      </c>
      <c r="E124" s="310">
        <v>900</v>
      </c>
      <c r="F124" s="309">
        <v>938</v>
      </c>
      <c r="G124" s="311"/>
      <c r="H124" s="311"/>
      <c r="I124" s="311"/>
      <c r="J124" s="309"/>
      <c r="K124" s="312"/>
      <c r="L124" s="313"/>
      <c r="M124" s="299"/>
      <c r="N124" s="299"/>
      <c r="O124" s="299"/>
      <c r="P124" s="299"/>
      <c r="Q124" s="299"/>
      <c r="R124" s="299"/>
      <c r="S124" s="299"/>
      <c r="T124" s="299"/>
      <c r="U124" s="299"/>
      <c r="V124" s="299"/>
      <c r="W124" s="314"/>
      <c r="X124" s="315"/>
      <c r="Y124" s="316"/>
      <c r="Z124" s="311"/>
      <c r="AA124" s="309"/>
      <c r="AB124" s="317"/>
      <c r="AC124" s="318"/>
      <c r="AD124" s="299"/>
      <c r="AE124" s="299"/>
      <c r="AF124" s="299"/>
      <c r="AG124" s="299"/>
      <c r="AH124" s="299"/>
      <c r="AI124" s="299"/>
      <c r="AJ124" s="299"/>
      <c r="AK124" s="299"/>
      <c r="AL124" s="299"/>
      <c r="AM124" s="314"/>
      <c r="AN124" s="319"/>
      <c r="AR124" s="320"/>
      <c r="AS124" s="309">
        <v>913</v>
      </c>
      <c r="AT124" s="247">
        <v>116</v>
      </c>
      <c r="AV124" s="248">
        <f t="shared" si="2"/>
        <v>16716.71339</v>
      </c>
      <c r="AW124" s="249"/>
      <c r="AX124" s="249"/>
      <c r="AY124" s="249"/>
      <c r="AZ124" s="249"/>
      <c r="BA124" s="249"/>
      <c r="BB124" s="249"/>
      <c r="BC124" s="249"/>
      <c r="BD124" s="249"/>
      <c r="BE124" s="249"/>
      <c r="BF124" s="249"/>
      <c r="BG124" s="249"/>
      <c r="BH124" s="249"/>
      <c r="BI124" s="249"/>
      <c r="BJ124" s="249"/>
      <c r="BK124" s="249"/>
      <c r="BL124" s="249"/>
      <c r="BM124" s="249"/>
      <c r="BN124" s="249"/>
      <c r="BO124" s="249"/>
      <c r="BP124" s="249"/>
      <c r="BQ124" s="249"/>
      <c r="BR124" s="249"/>
      <c r="BU124" s="249"/>
      <c r="BV124" s="249"/>
      <c r="BW124" s="249"/>
      <c r="BX124" s="249"/>
      <c r="BY124" s="249"/>
      <c r="BZ124" s="249"/>
      <c r="CA124" s="249"/>
      <c r="CB124" s="249"/>
      <c r="CC124" s="249"/>
      <c r="CD124" s="249"/>
      <c r="CE124" s="249"/>
      <c r="CF124" s="249"/>
      <c r="CG124" s="249"/>
      <c r="CH124" s="249"/>
      <c r="CN124" s="249"/>
    </row>
    <row r="125" spans="1:92" ht="13.5" customHeight="1" thickBot="1">
      <c r="A125" s="333"/>
      <c r="B125" s="307">
        <v>95</v>
      </c>
      <c r="C125" s="308" t="s">
        <v>274</v>
      </c>
      <c r="D125" s="309">
        <v>691</v>
      </c>
      <c r="E125" s="310">
        <v>869</v>
      </c>
      <c r="F125" s="309">
        <v>975</v>
      </c>
      <c r="G125" s="311"/>
      <c r="H125" s="311"/>
      <c r="I125" s="311"/>
      <c r="J125" s="309"/>
      <c r="K125" s="312"/>
      <c r="L125" s="313"/>
      <c r="M125" s="299"/>
      <c r="N125" s="299"/>
      <c r="O125" s="299"/>
      <c r="P125" s="299"/>
      <c r="Q125" s="299"/>
      <c r="R125" s="299"/>
      <c r="S125" s="299"/>
      <c r="T125" s="299"/>
      <c r="U125" s="299"/>
      <c r="V125" s="299"/>
      <c r="W125" s="314"/>
      <c r="X125" s="315"/>
      <c r="Y125" s="316"/>
      <c r="Z125" s="311"/>
      <c r="AA125" s="309"/>
      <c r="AB125" s="317"/>
      <c r="AC125" s="318"/>
      <c r="AD125" s="299"/>
      <c r="AE125" s="299"/>
      <c r="AF125" s="299"/>
      <c r="AG125" s="299"/>
      <c r="AH125" s="299"/>
      <c r="AI125" s="299"/>
      <c r="AJ125" s="299"/>
      <c r="AK125" s="299"/>
      <c r="AL125" s="299"/>
      <c r="AM125" s="314"/>
      <c r="AN125" s="319"/>
      <c r="AR125" s="320"/>
      <c r="AS125" s="309">
        <v>949</v>
      </c>
      <c r="AT125" s="247">
        <v>117</v>
      </c>
      <c r="AV125" s="248">
        <f t="shared" si="2"/>
        <v>753.4348200000001</v>
      </c>
      <c r="AW125" s="249"/>
      <c r="AX125" s="249"/>
      <c r="AY125" s="249"/>
      <c r="AZ125" s="249"/>
      <c r="BA125" s="249"/>
      <c r="BB125" s="249"/>
      <c r="BC125" s="249"/>
      <c r="BD125" s="249"/>
      <c r="BE125" s="249"/>
      <c r="BF125" s="249"/>
      <c r="BG125" s="249"/>
      <c r="BH125" s="249"/>
      <c r="BI125" s="249"/>
      <c r="BJ125" s="249"/>
      <c r="BK125" s="249"/>
      <c r="BL125" s="249"/>
      <c r="BM125" s="249"/>
      <c r="BN125" s="249"/>
      <c r="BO125" s="249"/>
      <c r="BP125" s="249"/>
      <c r="BQ125" s="249"/>
      <c r="BR125" s="249"/>
      <c r="BU125" s="249"/>
      <c r="BV125" s="249"/>
      <c r="BW125" s="249"/>
      <c r="BX125" s="249"/>
      <c r="BY125" s="249"/>
      <c r="BZ125" s="249"/>
      <c r="CA125" s="249"/>
      <c r="CB125" s="249"/>
      <c r="CC125" s="249"/>
      <c r="CD125" s="249"/>
      <c r="CE125" s="249"/>
      <c r="CF125" s="249"/>
      <c r="CG125" s="249"/>
      <c r="CH125" s="249"/>
      <c r="CN125" s="249"/>
    </row>
    <row r="126" spans="1:92" ht="13.5" customHeight="1" thickBot="1">
      <c r="A126" s="333"/>
      <c r="B126" s="307">
        <v>120</v>
      </c>
      <c r="C126" s="308" t="s">
        <v>275</v>
      </c>
      <c r="D126" s="309"/>
      <c r="E126" s="310">
        <v>574</v>
      </c>
      <c r="F126" s="309">
        <v>1826</v>
      </c>
      <c r="G126" s="311"/>
      <c r="H126" s="311"/>
      <c r="I126" s="311"/>
      <c r="J126" s="309"/>
      <c r="K126" s="312"/>
      <c r="L126" s="313"/>
      <c r="M126" s="299"/>
      <c r="N126" s="299"/>
      <c r="O126" s="299"/>
      <c r="P126" s="299"/>
      <c r="Q126" s="299"/>
      <c r="R126" s="299"/>
      <c r="S126" s="299"/>
      <c r="T126" s="299"/>
      <c r="U126" s="299"/>
      <c r="V126" s="299"/>
      <c r="W126" s="314"/>
      <c r="X126" s="315"/>
      <c r="Y126" s="316"/>
      <c r="Z126" s="311"/>
      <c r="AA126" s="309"/>
      <c r="AB126" s="317"/>
      <c r="AC126" s="318"/>
      <c r="AD126" s="299"/>
      <c r="AE126" s="299"/>
      <c r="AF126" s="299"/>
      <c r="AG126" s="299"/>
      <c r="AH126" s="299"/>
      <c r="AI126" s="299"/>
      <c r="AJ126" s="299"/>
      <c r="AK126" s="299"/>
      <c r="AL126" s="299"/>
      <c r="AM126" s="314"/>
      <c r="AN126" s="319"/>
      <c r="AR126" s="320"/>
      <c r="AS126" s="309">
        <v>1777</v>
      </c>
      <c r="AT126" s="247">
        <v>118</v>
      </c>
      <c r="AV126" s="248">
        <f t="shared" si="2"/>
        <v>913.07734</v>
      </c>
      <c r="AW126" s="249"/>
      <c r="AX126" s="249"/>
      <c r="AY126" s="249"/>
      <c r="AZ126" s="249"/>
      <c r="BA126" s="249"/>
      <c r="BB126" s="249"/>
      <c r="BC126" s="249"/>
      <c r="BD126" s="249"/>
      <c r="BE126" s="249"/>
      <c r="BF126" s="249"/>
      <c r="BG126" s="249"/>
      <c r="BH126" s="249"/>
      <c r="BI126" s="249"/>
      <c r="BJ126" s="249"/>
      <c r="BK126" s="249"/>
      <c r="BL126" s="249"/>
      <c r="BM126" s="249"/>
      <c r="BN126" s="249"/>
      <c r="BO126" s="249"/>
      <c r="BP126" s="249"/>
      <c r="BQ126" s="249"/>
      <c r="BR126" s="249"/>
      <c r="BU126" s="249"/>
      <c r="BV126" s="249"/>
      <c r="BW126" s="249"/>
      <c r="BX126" s="249"/>
      <c r="BY126" s="249"/>
      <c r="BZ126" s="249"/>
      <c r="CA126" s="249"/>
      <c r="CB126" s="249"/>
      <c r="CC126" s="249"/>
      <c r="CD126" s="249"/>
      <c r="CE126" s="249"/>
      <c r="CF126" s="249"/>
      <c r="CG126" s="249"/>
      <c r="CH126" s="249"/>
      <c r="CN126" s="249"/>
    </row>
    <row r="127" spans="1:92" ht="13.5" customHeight="1" thickBot="1">
      <c r="A127" s="333"/>
      <c r="B127" s="307">
        <v>121</v>
      </c>
      <c r="C127" s="308" t="s">
        <v>276</v>
      </c>
      <c r="D127" s="309"/>
      <c r="E127" s="310">
        <v>794</v>
      </c>
      <c r="F127" s="309">
        <v>3088</v>
      </c>
      <c r="G127" s="320"/>
      <c r="H127" s="320"/>
      <c r="I127" s="320"/>
      <c r="J127" s="309"/>
      <c r="K127" s="312"/>
      <c r="L127" s="313"/>
      <c r="M127" s="299"/>
      <c r="N127" s="299"/>
      <c r="O127" s="299"/>
      <c r="P127" s="299"/>
      <c r="Q127" s="299"/>
      <c r="R127" s="299"/>
      <c r="S127" s="299"/>
      <c r="T127" s="299"/>
      <c r="U127" s="299"/>
      <c r="V127" s="299"/>
      <c r="W127" s="314"/>
      <c r="X127" s="315"/>
      <c r="Y127" s="327"/>
      <c r="Z127" s="320"/>
      <c r="AA127" s="309"/>
      <c r="AB127" s="317"/>
      <c r="AC127" s="318"/>
      <c r="AD127" s="299"/>
      <c r="AE127" s="299"/>
      <c r="AF127" s="299"/>
      <c r="AG127" s="299"/>
      <c r="AH127" s="299"/>
      <c r="AI127" s="299"/>
      <c r="AJ127" s="299"/>
      <c r="AK127" s="299"/>
      <c r="AL127" s="299"/>
      <c r="AM127" s="314"/>
      <c r="AN127" s="319"/>
      <c r="AR127" s="320"/>
      <c r="AS127" s="309">
        <v>3006</v>
      </c>
      <c r="AT127" s="247">
        <v>119</v>
      </c>
      <c r="AV127" s="248">
        <f t="shared" si="2"/>
        <v>949.09425</v>
      </c>
      <c r="AW127" s="249"/>
      <c r="AX127" s="249"/>
      <c r="AY127" s="249"/>
      <c r="AZ127" s="249"/>
      <c r="BA127" s="249"/>
      <c r="BB127" s="249"/>
      <c r="BC127" s="249"/>
      <c r="BD127" s="249"/>
      <c r="BE127" s="249"/>
      <c r="BF127" s="249"/>
      <c r="BG127" s="249"/>
      <c r="BH127" s="249"/>
      <c r="BI127" s="249"/>
      <c r="BJ127" s="249"/>
      <c r="BK127" s="249"/>
      <c r="BL127" s="249"/>
      <c r="BM127" s="249"/>
      <c r="BN127" s="249"/>
      <c r="BO127" s="249"/>
      <c r="BP127" s="249"/>
      <c r="BQ127" s="249"/>
      <c r="BR127" s="249"/>
      <c r="BU127" s="249"/>
      <c r="BV127" s="249"/>
      <c r="BW127" s="249"/>
      <c r="BX127" s="249"/>
      <c r="BY127" s="249"/>
      <c r="BZ127" s="249"/>
      <c r="CA127" s="249"/>
      <c r="CB127" s="249"/>
      <c r="CC127" s="249"/>
      <c r="CD127" s="249"/>
      <c r="CE127" s="249"/>
      <c r="CF127" s="249"/>
      <c r="CG127" s="249"/>
      <c r="CH127" s="249"/>
      <c r="CN127" s="249"/>
    </row>
    <row r="128" spans="1:92" ht="13.5" customHeight="1" thickBot="1">
      <c r="A128" s="333"/>
      <c r="B128" s="307">
        <v>122</v>
      </c>
      <c r="C128" s="308" t="s">
        <v>277</v>
      </c>
      <c r="D128" s="309"/>
      <c r="E128" s="310">
        <v>178</v>
      </c>
      <c r="F128" s="309">
        <v>561</v>
      </c>
      <c r="G128" s="311"/>
      <c r="H128" s="311"/>
      <c r="I128" s="311"/>
      <c r="J128" s="309"/>
      <c r="K128" s="312"/>
      <c r="L128" s="313"/>
      <c r="M128" s="299"/>
      <c r="N128" s="299"/>
      <c r="O128" s="299"/>
      <c r="P128" s="299"/>
      <c r="Q128" s="299"/>
      <c r="R128" s="299"/>
      <c r="S128" s="299"/>
      <c r="T128" s="299"/>
      <c r="U128" s="299"/>
      <c r="V128" s="299"/>
      <c r="W128" s="314"/>
      <c r="X128" s="315"/>
      <c r="Y128" s="316"/>
      <c r="Z128" s="311"/>
      <c r="AA128" s="309"/>
      <c r="AB128" s="317"/>
      <c r="AC128" s="318"/>
      <c r="AD128" s="299"/>
      <c r="AE128" s="299"/>
      <c r="AF128" s="299"/>
      <c r="AG128" s="299"/>
      <c r="AH128" s="299"/>
      <c r="AI128" s="299"/>
      <c r="AJ128" s="299"/>
      <c r="AK128" s="299"/>
      <c r="AL128" s="299"/>
      <c r="AM128" s="314"/>
      <c r="AN128" s="319"/>
      <c r="AR128" s="320"/>
      <c r="AS128" s="309">
        <v>546</v>
      </c>
      <c r="AT128" s="247"/>
      <c r="AV128" s="248">
        <f t="shared" si="2"/>
        <v>1777.48318</v>
      </c>
      <c r="AW128" s="249"/>
      <c r="AX128" s="249"/>
      <c r="AY128" s="249"/>
      <c r="AZ128" s="249"/>
      <c r="BA128" s="249"/>
      <c r="BB128" s="249"/>
      <c r="BC128" s="249"/>
      <c r="BD128" s="249"/>
      <c r="BE128" s="249"/>
      <c r="BF128" s="249"/>
      <c r="BG128" s="249"/>
      <c r="BH128" s="249"/>
      <c r="BI128" s="249"/>
      <c r="BJ128" s="249"/>
      <c r="BK128" s="249"/>
      <c r="BL128" s="249"/>
      <c r="BM128" s="249"/>
      <c r="BN128" s="249"/>
      <c r="BO128" s="249"/>
      <c r="BP128" s="249"/>
      <c r="BQ128" s="249"/>
      <c r="BR128" s="249"/>
      <c r="BU128" s="249"/>
      <c r="BV128" s="249"/>
      <c r="BW128" s="249"/>
      <c r="BX128" s="249"/>
      <c r="BY128" s="249"/>
      <c r="BZ128" s="249"/>
      <c r="CA128" s="249"/>
      <c r="CB128" s="249"/>
      <c r="CC128" s="249"/>
      <c r="CD128" s="249"/>
      <c r="CE128" s="249"/>
      <c r="CF128" s="249"/>
      <c r="CG128" s="249"/>
      <c r="CH128" s="249"/>
      <c r="CN128" s="249"/>
    </row>
    <row r="129" spans="1:92" ht="13.5" customHeight="1" thickBot="1">
      <c r="A129" s="333"/>
      <c r="B129" s="307">
        <v>123</v>
      </c>
      <c r="C129" s="328" t="s">
        <v>278</v>
      </c>
      <c r="D129" s="309"/>
      <c r="E129" s="310">
        <v>306</v>
      </c>
      <c r="F129" s="309">
        <v>957</v>
      </c>
      <c r="G129" s="311"/>
      <c r="H129" s="311"/>
      <c r="I129" s="311"/>
      <c r="J129" s="309"/>
      <c r="K129" s="312"/>
      <c r="L129" s="313"/>
      <c r="M129" s="299"/>
      <c r="N129" s="299"/>
      <c r="O129" s="299"/>
      <c r="P129" s="299"/>
      <c r="Q129" s="299"/>
      <c r="R129" s="299"/>
      <c r="S129" s="299"/>
      <c r="T129" s="299"/>
      <c r="U129" s="299"/>
      <c r="V129" s="299"/>
      <c r="W129" s="299"/>
      <c r="X129" s="329"/>
      <c r="Y129" s="316"/>
      <c r="Z129" s="311"/>
      <c r="AA129" s="309"/>
      <c r="AB129" s="317"/>
      <c r="AC129" s="318"/>
      <c r="AD129" s="299"/>
      <c r="AE129" s="299"/>
      <c r="AF129" s="299"/>
      <c r="AG129" s="299"/>
      <c r="AH129" s="299"/>
      <c r="AI129" s="299"/>
      <c r="AJ129" s="299"/>
      <c r="AK129" s="299"/>
      <c r="AL129" s="299"/>
      <c r="AM129" s="314"/>
      <c r="AN129" s="319"/>
      <c r="AR129" s="320"/>
      <c r="AS129" s="309">
        <v>932</v>
      </c>
      <c r="AT129" s="247"/>
      <c r="AV129" s="248">
        <f t="shared" si="2"/>
        <v>3005.95184</v>
      </c>
      <c r="AW129" s="249"/>
      <c r="AX129" s="249"/>
      <c r="AY129" s="249"/>
      <c r="AZ129" s="249"/>
      <c r="BA129" s="249"/>
      <c r="BB129" s="249"/>
      <c r="BC129" s="249"/>
      <c r="BD129" s="249"/>
      <c r="BE129" s="249"/>
      <c r="BF129" s="249"/>
      <c r="BG129" s="249"/>
      <c r="BH129" s="249"/>
      <c r="BI129" s="249"/>
      <c r="BJ129" s="249"/>
      <c r="BK129" s="249"/>
      <c r="BL129" s="249"/>
      <c r="BM129" s="249"/>
      <c r="BN129" s="249"/>
      <c r="BO129" s="249"/>
      <c r="BP129" s="249"/>
      <c r="BQ129" s="249"/>
      <c r="BR129" s="249"/>
      <c r="BU129" s="249"/>
      <c r="BV129" s="249"/>
      <c r="BW129" s="249"/>
      <c r="BX129" s="249"/>
      <c r="BY129" s="249"/>
      <c r="BZ129" s="249"/>
      <c r="CA129" s="249"/>
      <c r="CB129" s="249"/>
      <c r="CC129" s="249"/>
      <c r="CD129" s="249"/>
      <c r="CE129" s="249"/>
      <c r="CF129" s="249"/>
      <c r="CG129" s="249"/>
      <c r="CH129" s="249"/>
      <c r="CN129" s="249"/>
    </row>
    <row r="130" spans="1:94" ht="13.5" customHeight="1" thickBot="1">
      <c r="A130" s="333"/>
      <c r="B130" s="307">
        <v>124</v>
      </c>
      <c r="C130" s="328" t="s">
        <v>279</v>
      </c>
      <c r="D130" s="309"/>
      <c r="E130" s="310">
        <v>682</v>
      </c>
      <c r="F130" s="309">
        <v>1821</v>
      </c>
      <c r="G130" s="311"/>
      <c r="H130" s="311"/>
      <c r="I130" s="311"/>
      <c r="J130" s="309"/>
      <c r="K130" s="312"/>
      <c r="L130" s="313"/>
      <c r="M130" s="299"/>
      <c r="N130" s="299"/>
      <c r="O130" s="299"/>
      <c r="P130" s="299"/>
      <c r="Q130" s="299"/>
      <c r="R130" s="299"/>
      <c r="S130" s="299"/>
      <c r="T130" s="299"/>
      <c r="U130" s="299"/>
      <c r="V130" s="299"/>
      <c r="W130" s="299"/>
      <c r="X130" s="329"/>
      <c r="Y130" s="316"/>
      <c r="Z130" s="311"/>
      <c r="AA130" s="309"/>
      <c r="AB130" s="317"/>
      <c r="AC130" s="318"/>
      <c r="AD130" s="299"/>
      <c r="AE130" s="299"/>
      <c r="AF130" s="299"/>
      <c r="AG130" s="299"/>
      <c r="AH130" s="299"/>
      <c r="AI130" s="299"/>
      <c r="AJ130" s="299"/>
      <c r="AK130" s="299"/>
      <c r="AL130" s="299"/>
      <c r="AM130" s="314"/>
      <c r="AN130" s="319"/>
      <c r="AR130" s="320"/>
      <c r="AS130" s="309">
        <v>1773</v>
      </c>
      <c r="AT130" s="247"/>
      <c r="AV130" s="248">
        <f t="shared" si="2"/>
        <v>546.09423</v>
      </c>
      <c r="AW130" s="336"/>
      <c r="AX130" s="336"/>
      <c r="AY130" s="336"/>
      <c r="AZ130" s="336"/>
      <c r="BA130" s="336"/>
      <c r="BB130" s="336"/>
      <c r="BC130" s="336"/>
      <c r="BD130" s="336"/>
      <c r="BE130" s="336"/>
      <c r="BF130" s="336"/>
      <c r="BG130" s="336"/>
      <c r="BH130" s="336"/>
      <c r="BI130" s="336"/>
      <c r="BJ130" s="336"/>
      <c r="BK130" s="336"/>
      <c r="BL130" s="336"/>
      <c r="BM130" s="336"/>
      <c r="BN130" s="336"/>
      <c r="BO130" s="336"/>
      <c r="BP130" s="336"/>
      <c r="BQ130" s="336"/>
      <c r="BR130" s="336"/>
      <c r="BS130" s="336"/>
      <c r="BT130" s="336"/>
      <c r="BU130" s="336"/>
      <c r="BV130" s="336"/>
      <c r="BW130" s="336"/>
      <c r="BX130" s="336"/>
      <c r="BY130" s="336"/>
      <c r="BZ130" s="336"/>
      <c r="CA130" s="336"/>
      <c r="CB130" s="336"/>
      <c r="CC130" s="336"/>
      <c r="CD130" s="336"/>
      <c r="CE130" s="336"/>
      <c r="CF130" s="336"/>
      <c r="CG130" s="336"/>
      <c r="CH130" s="336"/>
      <c r="CI130" s="336"/>
      <c r="CJ130" s="336"/>
      <c r="CK130" s="336"/>
      <c r="CL130" s="336"/>
      <c r="CM130" s="336"/>
      <c r="CN130" s="336"/>
      <c r="CO130" s="336"/>
      <c r="CP130" s="336"/>
    </row>
    <row r="131" spans="1:50" ht="13.5" customHeight="1" thickBot="1">
      <c r="A131" s="333"/>
      <c r="B131" s="337">
        <v>125</v>
      </c>
      <c r="C131" s="338" t="s">
        <v>280</v>
      </c>
      <c r="D131" s="339"/>
      <c r="E131" s="340">
        <v>0</v>
      </c>
      <c r="F131" s="339">
        <v>3502</v>
      </c>
      <c r="G131" s="341"/>
      <c r="H131" s="341"/>
      <c r="I131" s="341"/>
      <c r="J131" s="339"/>
      <c r="K131" s="342"/>
      <c r="L131" s="343"/>
      <c r="M131" s="344"/>
      <c r="N131" s="344"/>
      <c r="O131" s="344"/>
      <c r="P131" s="344"/>
      <c r="Q131" s="344"/>
      <c r="R131" s="344"/>
      <c r="S131" s="344"/>
      <c r="T131" s="344"/>
      <c r="U131" s="344"/>
      <c r="V131" s="344"/>
      <c r="W131" s="344"/>
      <c r="X131" s="345"/>
      <c r="Y131" s="274"/>
      <c r="Z131" s="341"/>
      <c r="AA131" s="339"/>
      <c r="AB131" s="346"/>
      <c r="AC131" s="347"/>
      <c r="AD131" s="344"/>
      <c r="AE131" s="344"/>
      <c r="AF131" s="344"/>
      <c r="AG131" s="344"/>
      <c r="AH131" s="344"/>
      <c r="AI131" s="344"/>
      <c r="AJ131" s="344"/>
      <c r="AK131" s="344"/>
      <c r="AL131" s="344"/>
      <c r="AM131" s="348"/>
      <c r="AN131" s="349"/>
      <c r="AO131" s="247"/>
      <c r="AP131" s="247"/>
      <c r="AQ131" s="247"/>
      <c r="AR131" s="350"/>
      <c r="AS131" s="339">
        <v>3409</v>
      </c>
      <c r="AT131" s="247"/>
      <c r="AV131" s="248">
        <f t="shared" si="2"/>
        <v>931.57251</v>
      </c>
      <c r="AW131" s="251"/>
      <c r="AX131" s="251"/>
    </row>
    <row r="132" spans="1:50" ht="13.5" customHeight="1" thickBot="1">
      <c r="A132" s="333"/>
      <c r="B132" s="276"/>
      <c r="C132" s="351"/>
      <c r="D132" s="352">
        <f>SUM(D6:D68,D69:D125)</f>
        <v>1015030</v>
      </c>
      <c r="E132" s="352">
        <f>SUM(E6:E68,E69:E131)</f>
        <v>1042981</v>
      </c>
      <c r="F132" s="352">
        <f>SUM(F6:F68,F69:F131)</f>
        <v>1110252</v>
      </c>
      <c r="G132" s="257"/>
      <c r="H132" s="257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/>
      <c r="X132" s="258"/>
      <c r="Y132" s="258"/>
      <c r="Z132" s="257"/>
      <c r="AA132" s="257"/>
      <c r="AB132" s="257"/>
      <c r="AC132" s="257"/>
      <c r="AD132" s="257"/>
      <c r="AE132" s="257"/>
      <c r="AF132" s="257"/>
      <c r="AG132" s="257"/>
      <c r="AH132" s="257"/>
      <c r="AI132" s="257"/>
      <c r="AJ132" s="257"/>
      <c r="AK132" s="257"/>
      <c r="AL132" s="257"/>
      <c r="AM132" s="257"/>
      <c r="AN132" s="258"/>
      <c r="AO132" s="258"/>
      <c r="AP132" s="258"/>
      <c r="AQ132" s="258"/>
      <c r="AR132" s="257"/>
      <c r="AS132" s="259">
        <f>SUM(AS6:AS68,AS69:AS131)</f>
        <v>1080758</v>
      </c>
      <c r="AT132" s="247"/>
      <c r="AV132" s="248">
        <f t="shared" si="2"/>
        <v>1772.6160300000001</v>
      </c>
      <c r="AW132" s="249"/>
      <c r="AX132" s="249"/>
    </row>
    <row r="133" spans="1:50" ht="13.5" customHeight="1" thickBot="1">
      <c r="A133" s="333"/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249"/>
      <c r="Q133" s="249"/>
      <c r="R133" s="249"/>
      <c r="S133" s="249"/>
      <c r="T133" s="249"/>
      <c r="U133" s="249"/>
      <c r="V133" s="249"/>
      <c r="W133" s="249"/>
      <c r="Z133" s="249"/>
      <c r="AA133" s="249"/>
      <c r="AB133" s="249"/>
      <c r="AC133" s="249"/>
      <c r="AD133" s="249"/>
      <c r="AE133" s="249"/>
      <c r="AF133" s="249"/>
      <c r="AG133" s="249"/>
      <c r="AH133" s="249"/>
      <c r="AI133" s="249"/>
      <c r="AJ133" s="249"/>
      <c r="AK133" s="249"/>
      <c r="AL133" s="249"/>
      <c r="AM133" s="249"/>
      <c r="AS133" s="249"/>
      <c r="AT133" s="247"/>
      <c r="AV133" s="248">
        <f t="shared" si="2"/>
        <v>3408.95186</v>
      </c>
      <c r="AW133" s="249"/>
      <c r="AX133" s="249"/>
    </row>
    <row r="134" spans="1:94" s="336" customFormat="1" ht="27" customHeight="1" thickBot="1">
      <c r="A134" s="334" t="s">
        <v>281</v>
      </c>
      <c r="AV134" s="335">
        <f>SUM(AV6:AV68,AV71:AV133)</f>
        <v>1080752.6043600005</v>
      </c>
      <c r="AW134" s="249"/>
      <c r="AX134" s="249"/>
      <c r="AY134" s="246"/>
      <c r="AZ134" s="247"/>
      <c r="BA134" s="248"/>
      <c r="BB134" s="248"/>
      <c r="BC134" s="248"/>
      <c r="BD134" s="248"/>
      <c r="BE134" s="248"/>
      <c r="BF134" s="248"/>
      <c r="BG134" s="248"/>
      <c r="BH134" s="248"/>
      <c r="BI134" s="248"/>
      <c r="BJ134" s="248"/>
      <c r="BK134" s="248"/>
      <c r="BL134" s="248"/>
      <c r="BM134" s="248"/>
      <c r="BN134" s="248"/>
      <c r="BO134" s="248"/>
      <c r="BP134" s="248"/>
      <c r="BQ134" s="248"/>
      <c r="BR134" s="248"/>
      <c r="BS134" s="249"/>
      <c r="BT134" s="249"/>
      <c r="BU134" s="248"/>
      <c r="BV134" s="248"/>
      <c r="BW134" s="248"/>
      <c r="BX134" s="248"/>
      <c r="BY134" s="248"/>
      <c r="BZ134" s="248"/>
      <c r="CA134" s="248"/>
      <c r="CB134" s="248"/>
      <c r="CC134" s="248"/>
      <c r="CD134" s="248"/>
      <c r="CE134" s="248"/>
      <c r="CF134" s="248"/>
      <c r="CG134" s="248"/>
      <c r="CH134" s="248"/>
      <c r="CI134" s="249"/>
      <c r="CJ134" s="249"/>
      <c r="CK134" s="249"/>
      <c r="CL134" s="249"/>
      <c r="CM134" s="249"/>
      <c r="CN134" s="248"/>
      <c r="CO134" s="249"/>
      <c r="CP134" s="249"/>
    </row>
    <row r="135" spans="1:50" ht="12.75" hidden="1">
      <c r="A135" s="251"/>
      <c r="B135" s="251"/>
      <c r="C135" s="251"/>
      <c r="E135" s="247">
        <v>794</v>
      </c>
      <c r="AW135" s="249"/>
      <c r="AX135" s="249"/>
    </row>
    <row r="136" spans="1:50" ht="12.75" hidden="1">
      <c r="A136" s="249"/>
      <c r="B136" s="249"/>
      <c r="C136" s="249"/>
      <c r="E136" s="247">
        <v>178</v>
      </c>
      <c r="AW136" s="249"/>
      <c r="AX136" s="249"/>
    </row>
    <row r="137" spans="1:50" ht="12.75" hidden="1">
      <c r="A137" s="249"/>
      <c r="B137" s="249"/>
      <c r="C137" s="249"/>
      <c r="E137" s="247">
        <v>306</v>
      </c>
      <c r="AW137" s="249"/>
      <c r="AX137" s="249"/>
    </row>
    <row r="138" spans="1:50" ht="12.75" hidden="1">
      <c r="A138" s="249"/>
      <c r="B138" s="249"/>
      <c r="C138" s="249"/>
      <c r="E138" s="247">
        <v>682</v>
      </c>
      <c r="AW138" s="249"/>
      <c r="AX138" s="249"/>
    </row>
    <row r="139" spans="1:50" ht="12.75" hidden="1">
      <c r="A139" s="249"/>
      <c r="B139" s="249"/>
      <c r="C139" s="249" t="s">
        <v>282</v>
      </c>
      <c r="AW139" s="249"/>
      <c r="AX139" s="249"/>
    </row>
    <row r="140" spans="1:50" ht="12.75">
      <c r="A140" s="249"/>
      <c r="B140" s="249"/>
      <c r="C140" s="249"/>
      <c r="AW140" s="249"/>
      <c r="AX140" s="249"/>
    </row>
    <row r="141" spans="1:3" ht="12.75">
      <c r="A141" s="249"/>
      <c r="B141" s="249"/>
      <c r="C141" s="249"/>
    </row>
    <row r="142" spans="1:3" ht="12.75">
      <c r="A142" s="249"/>
      <c r="B142" s="249"/>
      <c r="C142" s="249"/>
    </row>
    <row r="143" spans="1:3" ht="12.75">
      <c r="A143" s="249"/>
      <c r="B143" s="249"/>
      <c r="C143" s="249"/>
    </row>
    <row r="144" spans="1:3" ht="12.75">
      <c r="A144" s="249"/>
      <c r="B144" s="249"/>
      <c r="C144" s="249"/>
    </row>
  </sheetData>
  <sheetProtection/>
  <printOptions/>
  <pageMargins left="0.7874015748031497" right="0.9055118110236221" top="0.984251968503937" bottom="0.984251968503937" header="0.7480314960629921" footer="0.5118110236220472"/>
  <pageSetup horizontalDpi="300" verticalDpi="300" orientation="portrait" paperSize="9" scale="70" r:id="rId1"/>
  <headerFooter alignWithMargins="0">
    <oddHeader>&amp;R&amp;"Arial,Kurzíva"Kapitola B.3.II&amp;"Arial,Obyčejné"
&amp;"Arial,Tučné"Tabulka č.5/str.&amp;P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duskovam</dc:creator>
  <cp:keywords/>
  <dc:description/>
  <cp:lastModifiedBy>lukesova</cp:lastModifiedBy>
  <cp:lastPrinted>2012-01-30T07:55:32Z</cp:lastPrinted>
  <dcterms:created xsi:type="dcterms:W3CDTF">2005-03-23T13:09:30Z</dcterms:created>
  <dcterms:modified xsi:type="dcterms:W3CDTF">2012-01-30T07:56:19Z</dcterms:modified>
  <cp:category/>
  <cp:version/>
  <cp:contentType/>
  <cp:contentStatus/>
</cp:coreProperties>
</file>