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95" activeTab="0"/>
  </bookViews>
  <sheets>
    <sheet name="Prehled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dle RP" sheetId="17" r:id="rId17"/>
  </sheets>
  <definedNames/>
  <calcPr fullCalcOnLoad="1"/>
</workbook>
</file>

<file path=xl/sharedStrings.xml><?xml version="1.0" encoding="utf-8"?>
<sst xmlns="http://schemas.openxmlformats.org/spreadsheetml/2006/main" count="1154" uniqueCount="631">
  <si>
    <t>IV.</t>
  </si>
  <si>
    <t>Kraj</t>
  </si>
  <si>
    <t xml:space="preserve">podané žádosti </t>
  </si>
  <si>
    <t>výše dotace (v Kč)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</si>
  <si>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</si>
  <si>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</si>
  <si>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</si>
  <si>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</si>
  <si>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</si>
  <si>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</si>
  <si>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</si>
  <si>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</si>
  <si>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</si>
  <si>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</si>
  <si>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</si>
  <si>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</si>
  <si>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</si>
  <si>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</si>
  <si>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církevní školy</t>
  </si>
  <si>
    <t>Celkem</t>
  </si>
  <si>
    <t>ŠKOLA - IČO</t>
  </si>
  <si>
    <t>NIV</t>
  </si>
  <si>
    <t>pr. na platy</t>
  </si>
  <si>
    <t>odvody ZP a SP</t>
  </si>
  <si>
    <t>FKSP</t>
  </si>
  <si>
    <t>ONIV</t>
  </si>
  <si>
    <t>25698117</t>
  </si>
  <si>
    <t>PORG - gymnázium a základní škola,o.p.s. Lindnerova 3 Praha 8 - Libeň PSČ: 18000</t>
  </si>
  <si>
    <t>49366629</t>
  </si>
  <si>
    <t>Gymnázium Opatov Konstantinova 1500 Praha 4 PSČ: 14900</t>
  </si>
  <si>
    <t>49371185</t>
  </si>
  <si>
    <t>Gymnázium Chodovická 2250 Praha 9 PSČ: 19300</t>
  </si>
  <si>
    <t>49625446</t>
  </si>
  <si>
    <t>Gymnázium Nad Alejí 1952 Praha 6 PSČ: 16200</t>
  </si>
  <si>
    <t>60445475</t>
  </si>
  <si>
    <t>Gymnázium Českolipská 373 Praha 9 PSČ: 19000</t>
  </si>
  <si>
    <t>60449004</t>
  </si>
  <si>
    <t>Gymnázium prof. Jana Patočky Jindřišská Praha PSČ: 11000</t>
  </si>
  <si>
    <t>61385361</t>
  </si>
  <si>
    <t>Gymnázium Voděradská 2 Praha 10 - Strašnice PSČ: 10000</t>
  </si>
  <si>
    <t>61385476</t>
  </si>
  <si>
    <t>Gymnázium Nad Štolou Praha PSČ: 17000</t>
  </si>
  <si>
    <t>61385701</t>
  </si>
  <si>
    <t>Gymnázium Christ. Dopplera Zborovská 45 Praha 5 - Smíchov PSČ: 15000</t>
  </si>
  <si>
    <t>61387061</t>
  </si>
  <si>
    <t>Gymnázium Litoměřická 726 Praha 9 PSČ: 19000</t>
  </si>
  <si>
    <t>67799612</t>
  </si>
  <si>
    <t>Fakultní základní škola při PedF UK Brdičkova 1878 Praha 5 - Lužiny PSČ: 15500</t>
  </si>
  <si>
    <t>70872767</t>
  </si>
  <si>
    <t>Gymnázium Jana Nerudy, škola hl.m. Prahy Hellichova Praha PSČ: 11800</t>
  </si>
  <si>
    <t>43776761</t>
  </si>
  <si>
    <t>Základní škola Politických vězňů 777 Slaný PSČ: 27401</t>
  </si>
  <si>
    <t>47011319</t>
  </si>
  <si>
    <t>Základní škola Jungmannovy sady Mělník Tyršova 93 Mělník PSČ: 27601</t>
  </si>
  <si>
    <t>47019671</t>
  </si>
  <si>
    <t>Gymnázium Zikmunda Wintra nám. J. Žižky 186 Rakovník PSČ: 26919</t>
  </si>
  <si>
    <t>47074361</t>
  </si>
  <si>
    <t>Základní škola Jiráskovy sady 273 Příbram II PSČ: 26101</t>
  </si>
  <si>
    <t>47558458</t>
  </si>
  <si>
    <t>Gymnázium Václava Hraběte Jiráskova 617 Hořovice PSČ: 26801</t>
  </si>
  <si>
    <t>48665819</t>
  </si>
  <si>
    <t>Gymnázium Žižkova 162 Kolín III PSČ: 28031</t>
  </si>
  <si>
    <t>48665967</t>
  </si>
  <si>
    <t>Gymnázium Vítězná 616 Český Brod PSČ: 28227</t>
  </si>
  <si>
    <t>48683868</t>
  </si>
  <si>
    <t>Gymnázium Dr. Josefa Pekaře Palackého 211 Mladá Boleslav PSČ: 29380</t>
  </si>
  <si>
    <t>48683906</t>
  </si>
  <si>
    <t>Gymnázium Studentská 896 Mnichovo Hradiště PSČ: 29501</t>
  </si>
  <si>
    <t>48704148</t>
  </si>
  <si>
    <t>Základní škola Moskevská 2929 Kladno PSČ: 27204</t>
  </si>
  <si>
    <t>49518917</t>
  </si>
  <si>
    <t>Gymnázium Jana Palacha Pod Vrchem 3421 Mělník PSČ: 27682</t>
  </si>
  <si>
    <t>49862456</t>
  </si>
  <si>
    <t>Základní škola Tř. Jana Švermy 342 Pečky PSČ: 28911</t>
  </si>
  <si>
    <t>61100226</t>
  </si>
  <si>
    <t>Gymnázium Legionářů 402 Příbram VII PSČ: 26102</t>
  </si>
  <si>
    <t>61388572</t>
  </si>
  <si>
    <t>Gymnázium Komenského náměstí 1 Říčany PSČ: 25101</t>
  </si>
  <si>
    <t>61388939</t>
  </si>
  <si>
    <t>Gymnázium J.S.Machara Královická 668 Brandýs n.L.-St.Boleslav PSČ: 25050</t>
  </si>
  <si>
    <t>61664707</t>
  </si>
  <si>
    <t>Gymnázium Husova 470 Benešov PSČ: 25601</t>
  </si>
  <si>
    <t>61894397</t>
  </si>
  <si>
    <t>Základní škola Amálská 2511 Kladno PSČ: 27201</t>
  </si>
  <si>
    <t>61894427</t>
  </si>
  <si>
    <t>Gymnázium V.B.Třebízského Smetanovo nám. 1310 Slaný PSČ: 27401</t>
  </si>
  <si>
    <t>61894435</t>
  </si>
  <si>
    <t>Gymnázium nám.Edvarda Beneše 1573 Kladno PSČ: 27201</t>
  </si>
  <si>
    <t>61924032</t>
  </si>
  <si>
    <t>Gymnázium Jiřího Ortena Jaselská 932 Kutná Hora PSČ: 28480</t>
  </si>
  <si>
    <t>62444042</t>
  </si>
  <si>
    <t>Gymnázium Jiřího z Poděbrad Studentská 166 Poděbrady PSČ: 29001</t>
  </si>
  <si>
    <t>70567981</t>
  </si>
  <si>
    <t>Základní škola a Mateřská škola Norská 2633 Kladno - Kročehlavy PSČ: 27201</t>
  </si>
  <si>
    <t>75033071</t>
  </si>
  <si>
    <t>Základní škola Dukelská 1818 Benešov PSČ: 25601</t>
  </si>
  <si>
    <t>00582590</t>
  </si>
  <si>
    <t>Základní škola a Mateřská škola náměstí  Mikuláše z Husi 45 Tábor PSČ: 39001</t>
  </si>
  <si>
    <t>00582671</t>
  </si>
  <si>
    <t>Základní škola Gabrielovo náměstí 16 Chýnov PSČ: 39155</t>
  </si>
  <si>
    <t>00582859</t>
  </si>
  <si>
    <t>Základní škola Zborovská 2696 Tábor PSČ: 39003</t>
  </si>
  <si>
    <t>00583685</t>
  </si>
  <si>
    <t>Základní škola Za Nádražím 222 Český Krumlov PSČ: 38101</t>
  </si>
  <si>
    <t>00583839</t>
  </si>
  <si>
    <t>Gymnázium Chvalšinská 112 Český Krumlov PSČ: 38101</t>
  </si>
  <si>
    <t>47255838</t>
  </si>
  <si>
    <t>Základní škola Dukelská 166 Strakonice II. PSČ: 38601</t>
  </si>
  <si>
    <t>47255897</t>
  </si>
  <si>
    <t>Základní škola F. L. Čelakovského Jezerní 1280 Strakonice PSČ: 38601</t>
  </si>
  <si>
    <t>47259477</t>
  </si>
  <si>
    <t>Základní škola Smetanova 405 Vimperk PSČ: 38501</t>
  </si>
  <si>
    <t>60061812</t>
  </si>
  <si>
    <t>Gymnázium Pierra de Coubertina Nám. Frant. Křižíka 860 Tábor PSČ: 39030</t>
  </si>
  <si>
    <t>60064765</t>
  </si>
  <si>
    <t>Gymnázium Dr. Edvarda Beneše 449/II Soběslav PSČ: 39211</t>
  </si>
  <si>
    <t>60075775</t>
  </si>
  <si>
    <t>Gymnázium Česká 64 České Budějovice PSČ: 37021</t>
  </si>
  <si>
    <t>60076062</t>
  </si>
  <si>
    <t>Gymnázium Havlíčkova 13 Týn nad Vltavou PSČ: 37501</t>
  </si>
  <si>
    <t>60076101</t>
  </si>
  <si>
    <t>Gymnázium Jírovcova 8 České Budějovice PSČ: 37161</t>
  </si>
  <si>
    <t>60076135</t>
  </si>
  <si>
    <t>Gymnázium J. V. Jirsíka Fráni Šrámka 23 České Budějovice PSČ: 37146</t>
  </si>
  <si>
    <t>60096136</t>
  </si>
  <si>
    <t>Gymnázium Zlatá stezka 137 Prachatice PSČ: 38301</t>
  </si>
  <si>
    <t>60650443</t>
  </si>
  <si>
    <t>Gymnázium Máchova 174 Strakonice PSČ: 38648</t>
  </si>
  <si>
    <t>60816767</t>
  </si>
  <si>
    <t>Gymnázium Vítězslava Nováka Husova 333 Jindřichův Hradec PSČ: 37715</t>
  </si>
  <si>
    <t>60816945</t>
  </si>
  <si>
    <t>Gymnázium Na Sadech 308 Třeboň PSČ: 37926</t>
  </si>
  <si>
    <t>60818263</t>
  </si>
  <si>
    <t>Základní škola a Mateřská škola třída Čsl. legií 325 České Velenice PSČ: 37810</t>
  </si>
  <si>
    <t>60869020</t>
  </si>
  <si>
    <t>Gymnázium Komenského 89 Písek PSČ: 39701</t>
  </si>
  <si>
    <t>62537784</t>
  </si>
  <si>
    <t>Základní škola a Mateřská škola Nerudova 9 České Budějovice PSČ: 37004</t>
  </si>
  <si>
    <t>63289938</t>
  </si>
  <si>
    <t>ZŠ a Gymnázium Vodňany Alešova 50 Vodňany PSČ: 38901</t>
  </si>
  <si>
    <t>63908352</t>
  </si>
  <si>
    <t>Česko-anglické gymnázium s.r.o. Třebízského 1010 České Budějovice PSČ: 37006</t>
  </si>
  <si>
    <t>68543972</t>
  </si>
  <si>
    <t>Základní škola Bavorovská 306 Netolice PSČ: 38411</t>
  </si>
  <si>
    <t>68544120</t>
  </si>
  <si>
    <t>Základní škola a mateřská škola  Čkyně 155 PSČ: 38481</t>
  </si>
  <si>
    <t>70872490</t>
  </si>
  <si>
    <t>Základní škola nám. J.A.Komenského 387 Blatná PSČ: 38801</t>
  </si>
  <si>
    <t>70877807</t>
  </si>
  <si>
    <t>Základní škola a Mateřská škola Husova 1570 Tábor PSČ: 39002</t>
  </si>
  <si>
    <t>70878714</t>
  </si>
  <si>
    <t>Základní škola Větrná 54 Jindřichův Hradec V PSČ: 37705</t>
  </si>
  <si>
    <t>70943125</t>
  </si>
  <si>
    <t>Základní škola E. Beneše a MŠ Mírové náměstí 1466 Písek PSČ: 39701</t>
  </si>
  <si>
    <t>70943141</t>
  </si>
  <si>
    <t>Základní škola J. Husa a MŠ Husovo náměstí 725 Písek PSČ: 39701</t>
  </si>
  <si>
    <t>70988374</t>
  </si>
  <si>
    <t>Základní škola a Mateřská škola náměstí 5. května 131 Lomnice nad Lužnicí PSČ: 37816</t>
  </si>
  <si>
    <t>75000059</t>
  </si>
  <si>
    <t>Základní škola Komenského 7 Dačice V. PSČ: 38001</t>
  </si>
  <si>
    <t>75050081</t>
  </si>
  <si>
    <t>Gymnázium, SOŠ ekonomická a SOU Pohorská 86 Kaplice PSČ: 38241</t>
  </si>
  <si>
    <t>48380296</t>
  </si>
  <si>
    <t>Gymnázium a SOŠ Mládežníků 1115 Rokycany PSČ: 33701</t>
  </si>
  <si>
    <t>49180932</t>
  </si>
  <si>
    <t>Gymnázium Družstevní 650 Blovice PSČ: 33613</t>
  </si>
  <si>
    <t>61750972</t>
  </si>
  <si>
    <t>Gymnázium Jaroslava Vrchlického Národních mučedníků 347 Klatovy PSČ: 33901</t>
  </si>
  <si>
    <t>61781444</t>
  </si>
  <si>
    <t>Gymnázium Fr. Procházky 324 Sušice PSČ: 34201</t>
  </si>
  <si>
    <t>25249355</t>
  </si>
  <si>
    <t>Svob.cheb.škola, ZŠ a gymnázium s.r.o. Jánské náměstí 15 Cheb PSČ: 35002</t>
  </si>
  <si>
    <t>47723386</t>
  </si>
  <si>
    <t>Gymnázium Cheb Nerudova 2283 Cheb PSČ: 35002</t>
  </si>
  <si>
    <t>47723394</t>
  </si>
  <si>
    <t>Gymnázium a obchodní akademie Mar. Lázně Ruská 355 Mariánské Lázně PSČ: 35301</t>
  </si>
  <si>
    <t>47723416</t>
  </si>
  <si>
    <t>Gymnázium Aš, příspěvková organizace Hlavní Aš PSČ: 35201</t>
  </si>
  <si>
    <t>49753771</t>
  </si>
  <si>
    <t>Gymnázium Studentská 1205 Ostrov PSČ: 36301</t>
  </si>
  <si>
    <t>49767194</t>
  </si>
  <si>
    <t>Gymnázium Sokolov a Krajské vzděl.centr. Husitská 2053 Sokolov PSČ: 35601</t>
  </si>
  <si>
    <t>69978751</t>
  </si>
  <si>
    <t>Základní škola Rokycanova 258 Sokolov PSČ: 35601</t>
  </si>
  <si>
    <t>69979073</t>
  </si>
  <si>
    <t>Základní škola Pionýrů 1614 Sokolov PSČ: 35601</t>
  </si>
  <si>
    <t>70845417</t>
  </si>
  <si>
    <t>1.české gymnázium v Karlových Varech Národní 445 Karlovy Vary PSČ: 36001</t>
  </si>
  <si>
    <t>70987165</t>
  </si>
  <si>
    <t>3. základní škola Cheb Malé náměstí Cheb PSČ: 35002</t>
  </si>
  <si>
    <t>70997543</t>
  </si>
  <si>
    <t>Základní škola Školní náměstí 472 Mariánské Lázně PSČ: 35301</t>
  </si>
  <si>
    <t>00830984</t>
  </si>
  <si>
    <t>Základní škola Obránců míru 2944 Most PSČ: 43401</t>
  </si>
  <si>
    <t>00832537</t>
  </si>
  <si>
    <t>ZŠ s rozšířenou výukou jazyků a MŠ Podkrušnohorská 1589 Litvínov PSČ: 43601</t>
  </si>
  <si>
    <t>25013513</t>
  </si>
  <si>
    <t>Sportovní soukromá ZŠ, s.r.o. Podkrušnohorská 1677 Litvínov PSČ: 43601</t>
  </si>
  <si>
    <t>25018515</t>
  </si>
  <si>
    <t>LINGUA UNIVERSAL soukromá ZŠ a MŠ s.r.o. Sovova 2 Litoměřice PSČ: 41201</t>
  </si>
  <si>
    <t>44553196</t>
  </si>
  <si>
    <t>Základní škola Stříbrnická 3031 Ústí nad Labem PSČ: 40011</t>
  </si>
  <si>
    <t>44555423</t>
  </si>
  <si>
    <t>Gymnázium Jateční 22 Ústí nad Labem PSČ: 40001</t>
  </si>
  <si>
    <t>44555491</t>
  </si>
  <si>
    <t>Základní škola E. Krásnohorské 3084 Ústí nad Labem PSČ: 40011</t>
  </si>
  <si>
    <t>44555512</t>
  </si>
  <si>
    <t>Gymnázium a SOŠ dr. Václava Šmejkala Stavbařů 5 Ústí nad Labem PSČ: 40011</t>
  </si>
  <si>
    <t>46070664</t>
  </si>
  <si>
    <t>Základní škola Bílá cesta Verdunská 2958 Teplice PSČ: 41501</t>
  </si>
  <si>
    <t>46070753</t>
  </si>
  <si>
    <t>ZŠ s rozšíř. vyuč. mat. a přír. předmětů Buzulucká 392 Teplice PSČ: 41503</t>
  </si>
  <si>
    <t>46070877</t>
  </si>
  <si>
    <t>ZŠ s rozšíř. vyučováním cizích jazyků Metelkovo nám. 968 Teplice PSČ: 41501</t>
  </si>
  <si>
    <t>46773380</t>
  </si>
  <si>
    <t>Základní škola Ladova 5 Litoměřice PSČ: 41201</t>
  </si>
  <si>
    <t>46773720</t>
  </si>
  <si>
    <t>Gymnázium Sady pionýrů 600 Lovosice PSČ: 41002</t>
  </si>
  <si>
    <t>46773754</t>
  </si>
  <si>
    <t>Gymnázium Havlíčkova 175 Roudnice nad Labem PSČ: 41311</t>
  </si>
  <si>
    <t>46787267</t>
  </si>
  <si>
    <t>Základní škola Stará čtvrť 363 Údlice PSČ: 43141</t>
  </si>
  <si>
    <t>46789707</t>
  </si>
  <si>
    <t>Základní škola Kadaňská 2334 Chomutov PSČ: 43003</t>
  </si>
  <si>
    <t>46789987</t>
  </si>
  <si>
    <t>Základní škola Rudolfa Koblice Pionýrů 1102 Kadaň PSČ: 43201</t>
  </si>
  <si>
    <t>47274603</t>
  </si>
  <si>
    <t>Gymnázium Komenského 10 Rumburk PSČ: 40815</t>
  </si>
  <si>
    <t>47324082</t>
  </si>
  <si>
    <t>Základní škola Rozmarýnová 1692 Most PSČ: 43401</t>
  </si>
  <si>
    <t>47326328</t>
  </si>
  <si>
    <t>Základní škola Vítězslava Nezvala 2614 Most PSČ: 43401</t>
  </si>
  <si>
    <t>47790920</t>
  </si>
  <si>
    <t>Základní škola Komenského 393 Kryry PSČ: 43981</t>
  </si>
  <si>
    <t>49087011</t>
  </si>
  <si>
    <t>Základní škola Hrdlovská 662 Osek PSČ: 41705</t>
  </si>
  <si>
    <t>49123718</t>
  </si>
  <si>
    <t>Masarykova základní škola Karlovarská 181 Lubenec PSČ: 43983</t>
  </si>
  <si>
    <t>49872559</t>
  </si>
  <si>
    <t>Podkrušnohorské gymnázium Čs. armády 1530 Most PSČ: 43446</t>
  </si>
  <si>
    <t>61342645</t>
  </si>
  <si>
    <t>Gymnázium, příspěvková organizace Mostecká 3000 Chomutov PSČ: 43011</t>
  </si>
  <si>
    <t>61357235</t>
  </si>
  <si>
    <t>Gymn.V.Hlavatého, příspěvková organizace Poděbradova 661 Louny PSČ: 44062</t>
  </si>
  <si>
    <t>62208870</t>
  </si>
  <si>
    <t>Gymnázium T. G. Masaryka Studentská 640 Litvínov PSČ: 43667</t>
  </si>
  <si>
    <t>65639626</t>
  </si>
  <si>
    <t>Základní škola Lidická 31 Bílina PSČ: 41801</t>
  </si>
  <si>
    <t>72743492</t>
  </si>
  <si>
    <t>Základní škola, příspěvková organizace Komenského náměstí 622 Děčín I PSČ: 40502</t>
  </si>
  <si>
    <t>72743573</t>
  </si>
  <si>
    <t>Základní škola Dr. Miroslava Tyrše Vrchlického 630 Děčín II - Nové Město PSČ: 40502</t>
  </si>
  <si>
    <t>00854794</t>
  </si>
  <si>
    <t>Základní škola Skálova 600 Turnov PSČ: 51101</t>
  </si>
  <si>
    <t>00854981</t>
  </si>
  <si>
    <t>Gymnázium, příspěvková organizace Jana Palacha 804 Turnov PSČ: 51101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</si>
  <si>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</si>
  <si>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</si>
  <si>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</si>
  <si>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</si>
  <si>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46744908</t>
  </si>
  <si>
    <t>Základní škola Oblačná 101 Liberec 5 PSČ: 46001</t>
  </si>
  <si>
    <t>46744924</t>
  </si>
  <si>
    <t>Základní škola Lesní 575 Liberec 1 PSČ: 46001</t>
  </si>
  <si>
    <t>46746757</t>
  </si>
  <si>
    <t>Základní škola Vrchlického 262 Liberec 13 PSČ: 46014</t>
  </si>
  <si>
    <t>46748016</t>
  </si>
  <si>
    <t>Gymn.F.X.Šaldy, příspěvková organizace Partyzánská 530 Liberec 11 PSČ: 46001</t>
  </si>
  <si>
    <t>46748075</t>
  </si>
  <si>
    <t>G a SOŠ pedag.,příspěvková organizace Jeronýmova 425/27 Liberec PSČ: 46007</t>
  </si>
  <si>
    <t>46750461</t>
  </si>
  <si>
    <t>Základní škola U Lesa Boženy Němcové 539 Nový Bor PSČ: 47301</t>
  </si>
  <si>
    <t>49864611</t>
  </si>
  <si>
    <t>Základní škola Dr. Miroslava Tyrše Mánesova 1526 Česká Lípa PSČ: 47001</t>
  </si>
  <si>
    <t>60252537</t>
  </si>
  <si>
    <t>Gymnázium Dr. A. Randy, přísp. org. Dr. Randy  4096/13 Jablonec nad Nisou PSČ: 46601</t>
  </si>
  <si>
    <t>62237004</t>
  </si>
  <si>
    <t>Gymnázium, příspěvková organizace Žitavská 2969 Česká Lípa PSČ: 47001</t>
  </si>
  <si>
    <t>64040402</t>
  </si>
  <si>
    <t>Základní škola U Školy 222 Liberec 7 PSČ: 46007</t>
  </si>
  <si>
    <t>68430132</t>
  </si>
  <si>
    <t>Základní škola náměstí Míru 128 Nový Bor PSČ: 47301</t>
  </si>
  <si>
    <t>70695261</t>
  </si>
  <si>
    <t>Základní škola Komenského 46/I Český Dub PSČ: 46343</t>
  </si>
  <si>
    <t>70698511</t>
  </si>
  <si>
    <t>Základní škola K. H. Máchy Valdštejnská 253 Doksy PSČ: 47201</t>
  </si>
  <si>
    <t>70983003</t>
  </si>
  <si>
    <t>Základní škola Lidická Školní ul. 325 Hrádek nad Nisou PSČ: 46334</t>
  </si>
  <si>
    <t>72741554</t>
  </si>
  <si>
    <t>Základní škola s RVJ Husova 142 Liberec 5 PSČ: 46001</t>
  </si>
  <si>
    <t>72741643</t>
  </si>
  <si>
    <t>Základní škola náměstí 1. máje 228 Chrastava PSČ: 46331</t>
  </si>
  <si>
    <t>72742879</t>
  </si>
  <si>
    <t>Základní škola Liberecká 26 Jablonec nad Nisou PSČ: 46601</t>
  </si>
  <si>
    <t>72743034</t>
  </si>
  <si>
    <t>Základní škola Mozartova 24 Jablonec nad Nisou PSČ: 46604</t>
  </si>
  <si>
    <t>72743115</t>
  </si>
  <si>
    <t>Základní škola Pivovarská 15 Jablonec nad Nisou PSČ: 46601</t>
  </si>
  <si>
    <t>72743191</t>
  </si>
  <si>
    <t>Základní škola Rychnovská 216 Jablonec nad Nisou - Kokonín PSČ: 46801</t>
  </si>
  <si>
    <t>72743271</t>
  </si>
  <si>
    <t>Základní škola Arbesova 30 Jablonec nad Nisou PSČ: 46604</t>
  </si>
  <si>
    <t>72743379</t>
  </si>
  <si>
    <t>Základní škola Kaplického 384 Liberec 23 PSČ: 46312</t>
  </si>
  <si>
    <t>00857858</t>
  </si>
  <si>
    <t>Základní škola Školní 1000 Nové Město nad Metují PSČ: 54901</t>
  </si>
  <si>
    <t>25262092</t>
  </si>
  <si>
    <t>První soukr. ZŠ v Hradci Králové, s.r.o. Vocelova 1334 Hradec Králové 2 PSČ: 50002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</si>
  <si>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</si>
  <si>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</si>
  <si>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</si>
  <si>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</si>
  <si>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</si>
  <si>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54744</t>
  </si>
  <si>
    <t>48623695</t>
  </si>
  <si>
    <t>Gymnázium Jaroslava Žáka Lužická 423 Jaroměř PSČ: 55123</t>
  </si>
  <si>
    <t>49305620</t>
  </si>
  <si>
    <t>Základní škola Komenského 555 Nová Paka PSČ: 50901</t>
  </si>
  <si>
    <t>60116781</t>
  </si>
  <si>
    <t>Lepařovo gymnázium Jiráskova 30 Jičín PSČ: 50601</t>
  </si>
  <si>
    <t>60116927</t>
  </si>
  <si>
    <t>Gymnázium, SOŠ, SOU a VOŠ Riegrova 1403 Hořice PSČ: 50801</t>
  </si>
  <si>
    <t>60153237</t>
  </si>
  <si>
    <t>Gymnázium Jiráskovo náměstí 325 Trutnov PSČ: 54101</t>
  </si>
  <si>
    <t>60153245</t>
  </si>
  <si>
    <t>Gymnázium Komenského 586 Vrchlabí PSČ: 54301</t>
  </si>
  <si>
    <t>60153326</t>
  </si>
  <si>
    <t>Gymnázium a Střední odborná škola Horská 309 Hostinné PSČ: 54371</t>
  </si>
  <si>
    <t>60153393</t>
  </si>
  <si>
    <t>Gymnázium nám. Odboje 304 Dvůr Králové nad Labem PSČ: 54401</t>
  </si>
  <si>
    <t>60154721</t>
  </si>
  <si>
    <t>Základní škola Schulzovy sady Školní 1235 Dvůr Králové nad Labem PSČ: 54401</t>
  </si>
  <si>
    <t>60154730</t>
  </si>
  <si>
    <t>Základní škola Strž E. Krásnohorské 2919 Dvůr Králové nad Labem PSČ: 54401</t>
  </si>
  <si>
    <t>60884703</t>
  </si>
  <si>
    <t>Gymnázium Fr. M. Pelcla Hrdinů odboje 36 Rychnov nad Kněžnou PSČ: 51611</t>
  </si>
  <si>
    <t>60884762</t>
  </si>
  <si>
    <t>Gymnázium Pulická 779 Dobruška PSČ: 51801</t>
  </si>
  <si>
    <t>62690043</t>
  </si>
  <si>
    <t>Gymnázium Boženy Němcové Pospíšilova tř. 324 Hradec Králové PSČ: 50003</t>
  </si>
  <si>
    <t>62690221</t>
  </si>
  <si>
    <t>Gymnázium Komenského 77 Nový Bydžov PSČ: 50401</t>
  </si>
  <si>
    <t>62690965</t>
  </si>
  <si>
    <t>Základní škola V. Kl. Klicpery 561 Nový Bydžov PSČ: 50401</t>
  </si>
  <si>
    <t>62690973</t>
  </si>
  <si>
    <t>Základní škola Na Stavě 1079 Třebechovice pod Orebem PSČ: 50346</t>
  </si>
  <si>
    <t>62692755</t>
  </si>
  <si>
    <t>Základní škola tř. SNP 694 Hradec Králové PSČ: 50003</t>
  </si>
  <si>
    <t>64201180</t>
  </si>
  <si>
    <t>Základní škola Komenského 399 Trutnov PSČ: 54101</t>
  </si>
  <si>
    <t>70886083</t>
  </si>
  <si>
    <t>Základní škola a Mateřská škola Pohádka Mandysova 1434 Hradec Králové PSČ: 50012</t>
  </si>
  <si>
    <t>70886113</t>
  </si>
  <si>
    <t>Základní škola a Mateřská škola Úprkova 1 Hradec Králové PSČ: 50009</t>
  </si>
  <si>
    <t>70886822</t>
  </si>
  <si>
    <t>Základní škola a mateřská škola 17. listopadu 109 Jičín PSČ: 50601</t>
  </si>
  <si>
    <t>70980730</t>
  </si>
  <si>
    <t>Základní škola a Mateřská škola  Slatina nad Zdobnicí 45 PSČ: 51756</t>
  </si>
  <si>
    <t>70987262</t>
  </si>
  <si>
    <t>Základní škola Zelená 153 Česká Skalice PSČ: 55203</t>
  </si>
  <si>
    <t>75015013</t>
  </si>
  <si>
    <t>Základní škola Nádražní 313 Opočno PSČ: 51773</t>
  </si>
  <si>
    <t>75015731</t>
  </si>
  <si>
    <t>Základní škola náměstí 320 Velké Poříčí PSČ: 54932</t>
  </si>
  <si>
    <t>43509541</t>
  </si>
  <si>
    <t>Masarykova základní škola nábřeží Svobody 447 Polička PSČ: 57201</t>
  </si>
  <si>
    <t>47487267</t>
  </si>
  <si>
    <t>Základní škola U Školek 1117 Litomyšl PSČ: 57001</t>
  </si>
  <si>
    <t>47487283</t>
  </si>
  <si>
    <t>Základní škola Zámecká 496 Litomyšl PSČ: 57001</t>
  </si>
  <si>
    <t>48160989</t>
  </si>
  <si>
    <t>Gymnázium Dašická 1083 Pardubice PSČ: 53003</t>
  </si>
  <si>
    <t>48161136</t>
  </si>
  <si>
    <t>Základní škola nábřeží Závodu míru 1951 Pardubice PSČ: 53002</t>
  </si>
  <si>
    <t>49314645</t>
  </si>
  <si>
    <t>Gymnázium nám. Vaňorného 163 Vysoké Mýto PSČ: 56601</t>
  </si>
  <si>
    <t>49314653</t>
  </si>
  <si>
    <t>Gymnázium nám. Jana Marka Marků 113 Lanškroun PSČ: 56312</t>
  </si>
  <si>
    <t>49314670</t>
  </si>
  <si>
    <t>Gymnázium Tyršovo náměstí 970 Česká Třebová PSČ: 56002</t>
  </si>
  <si>
    <t>49314891</t>
  </si>
  <si>
    <t>Gymnázium Nádražní 48 Žamberk PSČ: 56401</t>
  </si>
  <si>
    <t>49328280</t>
  </si>
  <si>
    <t>Základní škola Felberova 669/2 Svitavy, Lány PSČ: 56802</t>
  </si>
  <si>
    <t>60103329</t>
  </si>
  <si>
    <t>Gymnázium K. V. Raise Adámkova třída 55 Hlinsko PSČ: 53901</t>
  </si>
  <si>
    <t>60103337</t>
  </si>
  <si>
    <t>Gymnázium Josefa Ressela Olbrachtova 291 Chrudim PSČ: 53701</t>
  </si>
  <si>
    <t>60159022</t>
  </si>
  <si>
    <t>Základní škola npor. Eliáše Pardubice PSČ: 53009</t>
  </si>
  <si>
    <t>62032178</t>
  </si>
  <si>
    <t>Gymnázium nábřeží Svobody 306 Polička PSČ: 57201</t>
  </si>
  <si>
    <t>62032348</t>
  </si>
  <si>
    <t>Gymnázium Aloise Jiráska T. G. Masaryka 590 Litomyšl PSČ: 57001</t>
  </si>
  <si>
    <t>62033026</t>
  </si>
  <si>
    <t>Gymnázium a JŠ s právem SJZ Svitavy Sokolovská 1638 Svitavy PSČ: 56802</t>
  </si>
  <si>
    <t>62033131</t>
  </si>
  <si>
    <t>Gymnázium Svitavská 310 Moravská Třebová PSČ: 57101</t>
  </si>
  <si>
    <t>70156778</t>
  </si>
  <si>
    <t>Základní škola U Pošty 5 Chrast PSČ: 53851</t>
  </si>
  <si>
    <t>70992487</t>
  </si>
  <si>
    <t>Základní škola Chittussiho nám. 153 Ronov nad Doubravou PSČ: 53842</t>
  </si>
  <si>
    <t>47366419</t>
  </si>
  <si>
    <t>Základní škola Otokara Březiny Demlova 4765/34 Jihlava PSČ: 58628</t>
  </si>
  <si>
    <t>60126639</t>
  </si>
  <si>
    <t>Gymnázium Chotěboř Jiráskova 637 Chotěboř PSČ: 58301</t>
  </si>
  <si>
    <t>62540009</t>
  </si>
  <si>
    <t>Gymnázium a Obchodní akademie Jirsíkova 244 Pelhřimov PSČ: 39301</t>
  </si>
  <si>
    <t>70946299</t>
  </si>
  <si>
    <t>Základní škola Buttulova 74 Chotěboř PSČ: 58301</t>
  </si>
  <si>
    <t>00559032</t>
  </si>
  <si>
    <t>Gymnázium třída Kpt. Jaroše Brno PSČ: 65870</t>
  </si>
  <si>
    <t>48513512</t>
  </si>
  <si>
    <t>Gymnázium Brno-Řečkovice Terezy Novákové Brno PSČ: 62100</t>
  </si>
  <si>
    <t>49438816</t>
  </si>
  <si>
    <t>Gy, SPgŠ, OA a JŠ s právem státní JZ Pontassievská Znojmo PSČ: 66902</t>
  </si>
  <si>
    <t>60555211</t>
  </si>
  <si>
    <t>Klasické a španělské gymnázium Vejrostova Brno PSČ: 63500</t>
  </si>
  <si>
    <t>60680369</t>
  </si>
  <si>
    <t>Gymnázium T.G. Masaryka Dukelské nám. Hustopeče PSČ: 69331</t>
  </si>
  <si>
    <t>61742902</t>
  </si>
  <si>
    <t>Purkyňovo gymnázium Masarykova Strážnice PSČ: 69662</t>
  </si>
  <si>
    <t>00601756</t>
  </si>
  <si>
    <t>Gymnázium Gymnazijní 257 Uničov PSČ: 78391</t>
  </si>
  <si>
    <t>00601764</t>
  </si>
  <si>
    <t>Gymnázium Horní náměstí 5 Šternberk PSČ: 78501</t>
  </si>
  <si>
    <t>00601781</t>
  </si>
  <si>
    <t>Slovanské gymnázium tř. Jiřího z Poděbrad 13 Olomouc PSČ: 77111</t>
  </si>
  <si>
    <t>00601799</t>
  </si>
  <si>
    <t>Gymnázium Tomkova Olomouc PSČ: 77900</t>
  </si>
  <si>
    <t>00842966</t>
  </si>
  <si>
    <t>Gymnázium Jakuba Škody Komenského 29 Přerov PSČ: 75011</t>
  </si>
  <si>
    <t>00848956</t>
  </si>
  <si>
    <t>Gymnázium Čajkovského 9 Olomouc PSČ: 77900</t>
  </si>
  <si>
    <t>00852287</t>
  </si>
  <si>
    <t>Základní škola Šumavská 21 Šumperk PSČ: 78701</t>
  </si>
  <si>
    <t>00852295</t>
  </si>
  <si>
    <t>Základní škola Dr. E. Beneše 1 Šumperk PSČ: 78701</t>
  </si>
  <si>
    <t>00852317</t>
  </si>
  <si>
    <t>Základní škola 8. května 63 Šumperk PSČ: 78701</t>
  </si>
  <si>
    <t>14618575</t>
  </si>
  <si>
    <t>Základní škola a mateřská škola Struhlovsko 1795 Hranice PSČ: 75301</t>
  </si>
  <si>
    <t>44159960</t>
  </si>
  <si>
    <t>Reálné gymnázium a ZŠ města Prostějova Studentská 2 Prostějov PSČ: 79640</t>
  </si>
  <si>
    <t>45213071</t>
  </si>
  <si>
    <t>Základní škola Haškova 211 Uničov PSČ: 78391</t>
  </si>
  <si>
    <t>47922206</t>
  </si>
  <si>
    <t>Gymnázium Jiřího Wolkera Kollárova 3 Prostějov PSČ: 79601</t>
  </si>
  <si>
    <t>47922214</t>
  </si>
  <si>
    <t>Masarykova základní škola a MŠ 1. máje 234 Nezamyslice PSČ: 79826</t>
  </si>
  <si>
    <t>49589687</t>
  </si>
  <si>
    <t>Gymnázium náměstí Osvobození 20 Zábřeh PSČ: 78901</t>
  </si>
  <si>
    <t>49589792</t>
  </si>
  <si>
    <t>Gymnázium Masarykovo náměstí 8 Šumperk PSČ: 78758</t>
  </si>
  <si>
    <t>60045141</t>
  </si>
  <si>
    <t>Gymnázium Komenského 281 Jeseník PSČ: 79001</t>
  </si>
  <si>
    <t>60045337</t>
  </si>
  <si>
    <t>Základní škola Školská 406/11 Zábřeh PSČ: 78901</t>
  </si>
  <si>
    <t>61985759</t>
  </si>
  <si>
    <t>Gymnázium Jana Blahoslava a SPgŠ Denisova 3 Přerov PSČ: 75152</t>
  </si>
  <si>
    <t>61989584</t>
  </si>
  <si>
    <t>Základní škola Mozartova 48 Olomouc PSČ: 77900</t>
  </si>
  <si>
    <t>61989860</t>
  </si>
  <si>
    <t>Základní škola Svatoplukova 1419/7 Šternberk PSČ: 78501</t>
  </si>
  <si>
    <t>63696517</t>
  </si>
  <si>
    <t>Základní škola Školní 72 Javorník PSČ: 79070</t>
  </si>
  <si>
    <t>65765478</t>
  </si>
  <si>
    <t>Základní škola Rudé armády 300 Plumlov PSČ: 79803</t>
  </si>
  <si>
    <t>70259861</t>
  </si>
  <si>
    <t>Gymnázium Svatopluka Čecha 683 Kojetín PSČ: 75201</t>
  </si>
  <si>
    <t>70259909</t>
  </si>
  <si>
    <t>Gymnázium Zborovská 293 Hranice PSČ: 75311</t>
  </si>
  <si>
    <t>70934983</t>
  </si>
  <si>
    <t>Základní škola a mateřská škola Zábřežská 143 Dubicko PSČ: 78972</t>
  </si>
  <si>
    <t>75021595</t>
  </si>
  <si>
    <t>Masarykova jubilejní základní škola a MŠ  Horní Štěpánov 300 PSČ: 79847</t>
  </si>
  <si>
    <t>00559105</t>
  </si>
  <si>
    <t>Gymnázium Lesní čtvrť 1364 Zlín PSČ: 76137</t>
  </si>
  <si>
    <t>00559504</t>
  </si>
  <si>
    <t>Gymnázium a Jazyková škola s právem SJZ náměstí T.G. Masaryka 2734-9 Zlín PSČ: 76001</t>
  </si>
  <si>
    <t>00839329</t>
  </si>
  <si>
    <t>Základní škola Kvítková 4338 Zlín PSČ: 76001</t>
  </si>
  <si>
    <t>00843351</t>
  </si>
  <si>
    <t>Masarykovo gymnázium, SZdrŠ a VOŠ zdr. Tyršova 1069 Vsetín PSČ: 75501</t>
  </si>
  <si>
    <t>00843393</t>
  </si>
  <si>
    <t>Gymnázium Rožnov pod Radhoštěm Koryčanské Paseky 1725 Rožnov pod Radhoštěm PSČ: 75661</t>
  </si>
  <si>
    <t>00851761</t>
  </si>
  <si>
    <t>Základní škola Šafaříkova 726 Valašské Meziříčí PSČ: 75701</t>
  </si>
  <si>
    <t>46276327</t>
  </si>
  <si>
    <t>Gymnázium Jana Pivečky a SOŠ Školní 822 Slavičín PSČ: 76321</t>
  </si>
  <si>
    <t>47935774</t>
  </si>
  <si>
    <t>Gymnázium L. Jaroše Palackého 524 Holešov PSČ: 76901</t>
  </si>
  <si>
    <t>60371684</t>
  </si>
  <si>
    <t>Gymnázium Velehradská třída 218 Uherské Hradiště PSČ: 68617</t>
  </si>
  <si>
    <t>60371757</t>
  </si>
  <si>
    <t>Gymnázium J.A.Komenského a JŠ s pr.SJZ Komenského 169 Uherský Brod PSČ: 68831</t>
  </si>
  <si>
    <t>60990368</t>
  </si>
  <si>
    <t>Základní škola Nad Školou 1876 Vsetín PSČ: 75501</t>
  </si>
  <si>
    <t>60990406</t>
  </si>
  <si>
    <t>Základní škola Jasenická 1544 Vsetín PSČ: 75501</t>
  </si>
  <si>
    <t>60990465</t>
  </si>
  <si>
    <t>Základní škola Sychrov 97 Vsetín PSČ: 75501</t>
  </si>
  <si>
    <t>70436070</t>
  </si>
  <si>
    <t>Základní škola UNESCO Komenského náměstí 350 Uherské Hradiště PSČ: 68662</t>
  </si>
  <si>
    <t>70436177</t>
  </si>
  <si>
    <t>Základní škola Za Alejí 1072 Uherské Hradiště PSČ: 68606</t>
  </si>
  <si>
    <t>70833648</t>
  </si>
  <si>
    <t>Základní škola Bratrství Čechů a Slováků Pod Zábřehem 1100 Bystřice pod Hostýnem PSČ: 76861</t>
  </si>
  <si>
    <t>70843309</t>
  </si>
  <si>
    <t>Gymnázium Kroměříž Masarykovo náměstí 496 Kroměříž PSČ: 76701</t>
  </si>
  <si>
    <t>70943311</t>
  </si>
  <si>
    <t>Základní škola a Mateřská škola  Prakšice 100 PSČ: 68756</t>
  </si>
  <si>
    <t>70989958</t>
  </si>
  <si>
    <t>Základní škola U Pálenice 1620 Kunovice PSČ: 68604</t>
  </si>
  <si>
    <t>71008161</t>
  </si>
  <si>
    <t>Základní škola Nová cesta 268 Zlín PSČ: 76314</t>
  </si>
  <si>
    <t>75021137</t>
  </si>
  <si>
    <t>Základní škola  T. G. Masaryka Štefánikova 460 Bojkovice PSČ: 68771</t>
  </si>
  <si>
    <t>75022567</t>
  </si>
  <si>
    <t>Základní škola Komenského 1720 Staré Město PSČ: 68603</t>
  </si>
  <si>
    <t>75022966</t>
  </si>
  <si>
    <t>Základní škola  Polešovice 600 PSČ: 68737</t>
  </si>
  <si>
    <t>00601349</t>
  </si>
  <si>
    <t>Gymnázium Smetanův okruh 2 Krnov PSČ: 79401</t>
  </si>
  <si>
    <t>00601411</t>
  </si>
  <si>
    <t>Gymnázium P. Bezruče Čs. armády 517 Frýdek-Místek PSČ: 73801</t>
  </si>
  <si>
    <t>00601641</t>
  </si>
  <si>
    <t>Masarykovo gymnázium Jičínská 528 Příbor PSČ: 74258</t>
  </si>
  <si>
    <t>00601667</t>
  </si>
  <si>
    <t>Gymnázium M. Koperníka 17. listopadu 526 Bílovec PSČ: 74311</t>
  </si>
  <si>
    <t>00602159</t>
  </si>
  <si>
    <t>Gymnázium Olgy Havlové M. Majerové 1691 Ostrava - Poruba PSČ: 70800</t>
  </si>
  <si>
    <t>00842702</t>
  </si>
  <si>
    <t>Wichterlovo gymnázium Čs. exilu 669 Ostrava - Poruba PSČ: 70800</t>
  </si>
  <si>
    <t>00842737</t>
  </si>
  <si>
    <t>Gymnázium Volgogradská 6a Ostrava - Zábřeh PSČ: 70030</t>
  </si>
  <si>
    <t>00842745</t>
  </si>
  <si>
    <t>Gymnázium Fr. Hajdy 34 Ostrava - Hrabůvka PSČ: 70030</t>
  </si>
  <si>
    <t>47813091</t>
  </si>
  <si>
    <t>Gymnázium Josefa Kainara Dr. Ed. Beneše 7 Hlučín PSČ: 74811</t>
  </si>
  <si>
    <t>61989061</t>
  </si>
  <si>
    <t>Základní škola Matiční 5 Ostrava PSČ: 72813</t>
  </si>
  <si>
    <t>62331205</t>
  </si>
  <si>
    <t>Gymnázium Fr.Živného Jana Palacha 794 Bohumín PSČ: 73581</t>
  </si>
  <si>
    <t>62331558</t>
  </si>
  <si>
    <t>Gymnázium Komenského 2 Havířov - Město PSČ: 73601</t>
  </si>
  <si>
    <t>62331582</t>
  </si>
  <si>
    <t>Gymnázium Studentská 11 Havířov-Podlesí PSČ: 73601</t>
  </si>
  <si>
    <t>62331795</t>
  </si>
  <si>
    <t>Gymnázium Mírová 1442 Karviná - Nové Město PSČ: 73506</t>
  </si>
  <si>
    <t>62348337</t>
  </si>
  <si>
    <t>Základní škola Bulharská Ostrava PSČ: 70800</t>
  </si>
  <si>
    <t>00226611</t>
  </si>
  <si>
    <t>Arcibiskupské gymnázium v Kroměříži Pilařova 3 Kroměříž PSČ: 76701</t>
  </si>
  <si>
    <t>00666122</t>
  </si>
  <si>
    <t>Biskup. gymn. J.N.Neumanna a Církevní ZŠ Jirsíkova 5 České Budějovice PSČ: 37001</t>
  </si>
  <si>
    <t>00849821</t>
  </si>
  <si>
    <t>Církevní základní škola svaté Ludmily Zámecká 57 Hradec nad Moravicí PSČ: 74741</t>
  </si>
  <si>
    <t>02457105</t>
  </si>
  <si>
    <t>Církevní gymnázium Jiřího z Poděbrad 288 Kutná Hora PSČ: 28401</t>
  </si>
  <si>
    <t>44053916</t>
  </si>
  <si>
    <t>Cyrilometodějské G, ZŠ a MŠ v Prostějově Komenského Prostějov PSČ: 79601</t>
  </si>
  <si>
    <t>44846738</t>
  </si>
  <si>
    <t>Arcibiskupské gymnázium Korunní 2 Praha 2 PSČ: 12000</t>
  </si>
  <si>
    <t>47274751</t>
  </si>
  <si>
    <t>Gymnázium Varnsdorf Střelecká 1800 Varnsdorf PSČ: 40747</t>
  </si>
  <si>
    <t>71340882</t>
  </si>
  <si>
    <t>Křesťanská základní škola Nativity Potoční 51 Děčín XXXI - Křešice PSČ: 40711</t>
  </si>
  <si>
    <t>71341064</t>
  </si>
  <si>
    <t>Gymnázium Suverénního řádu maltéz.rytířů Vítězslava Nováka 584 Skuteč PSČ: 53973</t>
  </si>
  <si>
    <t>71341072</t>
  </si>
  <si>
    <t>Biskup.gymn.B.Balbína,ZŠ a MŠ J.Pavla II Orlické nábřeží 1 Hradec Králové PSČ: 50002</t>
  </si>
  <si>
    <t>75015820</t>
  </si>
  <si>
    <t>Základní škola Sion J. A. Komenského Na Kotli Hradec Králové PSČ: 50009</t>
  </si>
  <si>
    <t>Alokace: 5 mil. Kč</t>
  </si>
  <si>
    <t xml:space="preserve">                       Přehled škol podle krajů - Excelence ZŠ                          </t>
  </si>
  <si>
    <t>ŠKOLA - soukromá</t>
  </si>
  <si>
    <t xml:space="preserve">p. č. </t>
  </si>
  <si>
    <t>p. č.</t>
  </si>
  <si>
    <t>čerpání: 4 999 973</t>
  </si>
  <si>
    <t>Celkem kraj</t>
  </si>
  <si>
    <r>
      <t xml:space="preserve">Církevní školy        </t>
    </r>
    <r>
      <rPr>
        <sz val="11"/>
        <rFont val="Calibri"/>
        <family val="2"/>
      </rPr>
      <t xml:space="preserve">    (započítat do ukazatele ONIV)                                                                                                                                                                                                                                                                       (v Kč)</t>
    </r>
  </si>
  <si>
    <r>
      <t xml:space="preserve">Moravskoslezský kraj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(v Kč)</t>
    </r>
  </si>
  <si>
    <t xml:space="preserve">Celkem kraj                                                    </t>
  </si>
  <si>
    <r>
      <t xml:space="preserve">Zlínský kraj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(v Kč)</t>
    </r>
  </si>
  <si>
    <t>ŠKOLA - církevní</t>
  </si>
  <si>
    <r>
      <t xml:space="preserve">Olomoucký kraj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(v Kč)</t>
    </r>
  </si>
  <si>
    <r>
      <t xml:space="preserve">Jihomoravský kraj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(v Kč)</t>
    </r>
  </si>
  <si>
    <r>
      <t xml:space="preserve">Vysočina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(v Kč)</t>
    </r>
  </si>
  <si>
    <r>
      <t>Karlovarský kraj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 Kč)</t>
    </r>
  </si>
  <si>
    <t>ŠKOLA - ostatní</t>
  </si>
  <si>
    <r>
      <t xml:space="preserve">Středočeský kraj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(v Kč)</t>
    </r>
  </si>
  <si>
    <r>
      <t>Liberecký kraj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   (v Kč)</t>
    </r>
  </si>
  <si>
    <r>
      <t xml:space="preserve">Královéhradecký kraj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(v Kč)</t>
    </r>
  </si>
  <si>
    <r>
      <t xml:space="preserve">Pardubický kraj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(v Kč)</t>
    </r>
  </si>
  <si>
    <r>
      <t xml:space="preserve">Ústecký kraj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>(v Kč)</t>
    </r>
  </si>
  <si>
    <r>
      <t xml:space="preserve">Jihočeský kraj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(v Kč)</t>
    </r>
  </si>
  <si>
    <r>
      <t xml:space="preserve">Praha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 xml:space="preserve">   (v Kč)</t>
    </r>
  </si>
  <si>
    <t>Návrh pro PV
Čj.: MSMT-31183/2016-1</t>
  </si>
  <si>
    <r>
      <rPr>
        <sz val="10"/>
        <color indexed="8"/>
        <rFont val="Times New Roman"/>
        <family val="1"/>
      </rPr>
      <t>Návrh pro PV
Čj.: MSMT-31183/2016-3</t>
    </r>
    <r>
      <rPr>
        <sz val="11"/>
        <color indexed="8"/>
        <rFont val="Calibri"/>
        <family val="2"/>
      </rPr>
      <t xml:space="preserve">
</t>
    </r>
  </si>
  <si>
    <t>Návrh pro PV
Čj.: MSMT-31183/2016-3</t>
  </si>
  <si>
    <t xml:space="preserve">
</t>
  </si>
  <si>
    <t>celkem</t>
  </si>
  <si>
    <t>Škola:</t>
  </si>
  <si>
    <t xml:space="preserve"> - soukromá</t>
  </si>
  <si>
    <t xml:space="preserve"> - zřízená krajem</t>
  </si>
  <si>
    <t xml:space="preserve"> - zřízená obcí</t>
  </si>
  <si>
    <t>celkem gymnázia</t>
  </si>
  <si>
    <t>celkem ZŠ</t>
  </si>
  <si>
    <r>
      <t xml:space="preserve">Plzeňský kraj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Calibri"/>
        <family val="2"/>
      </rPr>
      <t xml:space="preserve"> (v Kč)  </t>
    </r>
    <r>
      <rPr>
        <b/>
        <sz val="1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</t>
    </r>
  </si>
  <si>
    <t>celkem soukromá</t>
  </si>
  <si>
    <t xml:space="preserve"> - zřízena obcí</t>
  </si>
  <si>
    <t xml:space="preserve"> - zřízena krajem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</si>
  <si>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</si>
  <si>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</si>
  <si>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</si>
  <si>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</si>
  <si>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</si>
  <si>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</si>
  <si>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</si>
  <si>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</si>
  <si>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</si>
  <si>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</si>
  <si>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</si>
  <si>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</si>
  <si>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</si>
  <si>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obecní</t>
  </si>
  <si>
    <t>krajské</t>
  </si>
  <si>
    <t>soukromé</t>
  </si>
  <si>
    <t>Školy</t>
  </si>
  <si>
    <t>církevní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</si>
</sst>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\ _K_č_-;_-@_-"/>
    <numFmt numFmtId="165" formatCode="_-* #,##0.00\ _K_č_-;\-* #,##0.00\ _K_č_-;_-* &quot;-&quot;\ _K_č_-;_-@_-"/>
    <numFmt numFmtId="166" formatCode="_-* #,##0.000\ _K_č_-;\-* #,##0.000\ _K_č_-;_-* &quot;-&quot;\ _K_č_-;_-@_-"/>
    <numFmt numFmtId="167" formatCode="_-* #,##0.0000\ _K_č_-;\-* #,##0.0000\ _K_č_-;_-* &quot;-&quot;\ _K_č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#,##0.00\ &quot;Kč&quot;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41" fontId="1" fillId="0" borderId="0" xfId="34" applyNumberForma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4" fontId="2" fillId="0" borderId="0" xfId="0" applyNumberFormat="1" applyFont="1" applyAlignment="1">
      <alignment/>
    </xf>
    <xf numFmtId="41" fontId="5" fillId="0" borderId="19" xfId="3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/>
      <protection/>
    </xf>
    <xf numFmtId="41" fontId="0" fillId="0" borderId="0" xfId="0" applyNumberFormat="1" applyFill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0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41" fontId="1" fillId="0" borderId="28" xfId="34" applyNumberFormat="1" applyFill="1" applyBorder="1" applyAlignment="1" applyProtection="1">
      <alignment/>
      <protection/>
    </xf>
    <xf numFmtId="41" fontId="0" fillId="0" borderId="28" xfId="0" applyNumberForma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33" xfId="0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2" fillId="0" borderId="28" xfId="0" applyFont="1" applyFill="1" applyBorder="1" applyAlignment="1" applyProtection="1">
      <alignment/>
      <protection/>
    </xf>
    <xf numFmtId="0" fontId="2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1" fontId="1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41" fontId="15" fillId="0" borderId="0" xfId="34" applyNumberFormat="1" applyFont="1" applyAlignment="1">
      <alignment horizontal="center"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41" fontId="5" fillId="0" borderId="28" xfId="34" applyNumberFormat="1" applyFont="1" applyFill="1" applyBorder="1" applyAlignment="1" applyProtection="1">
      <alignment/>
      <protection/>
    </xf>
    <xf numFmtId="3" fontId="0" fillId="0" borderId="28" xfId="0" applyNumberFormat="1" applyFont="1" applyFill="1" applyBorder="1" applyAlignment="1" applyProtection="1">
      <alignment/>
      <protection/>
    </xf>
    <xf numFmtId="3" fontId="2" fillId="0" borderId="28" xfId="0" applyNumberFormat="1" applyFont="1" applyFill="1" applyBorder="1" applyAlignment="1" applyProtection="1">
      <alignment/>
      <protection/>
    </xf>
    <xf numFmtId="3" fontId="2" fillId="0" borderId="29" xfId="0" applyNumberFormat="1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1" fontId="1" fillId="0" borderId="19" xfId="34" applyNumberFormat="1" applyFill="1" applyBorder="1" applyAlignment="1" applyProtection="1">
      <alignment horizontal="right"/>
      <protection/>
    </xf>
    <xf numFmtId="41" fontId="1" fillId="0" borderId="20" xfId="34" applyNumberFormat="1" applyFill="1" applyBorder="1" applyAlignment="1" applyProtection="1">
      <alignment horizontal="right"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2" fillId="0" borderId="27" xfId="0" applyFont="1" applyBorder="1" applyAlignment="1">
      <alignment/>
    </xf>
    <xf numFmtId="0" fontId="2" fillId="0" borderId="50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51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2" fillId="0" borderId="54" xfId="0" applyFont="1" applyBorder="1" applyAlignment="1">
      <alignment horizontal="center"/>
    </xf>
    <xf numFmtId="0" fontId="2" fillId="0" borderId="46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59" xfId="0" applyFont="1" applyBorder="1" applyAlignment="1">
      <alignment horizontal="left" vertical="center"/>
    </xf>
    <xf numFmtId="41" fontId="14" fillId="0" borderId="60" xfId="34" applyNumberFormat="1" applyFont="1" applyBorder="1" applyAlignment="1">
      <alignment horizontal="center" vertical="center"/>
    </xf>
    <xf numFmtId="41" fontId="14" fillId="0" borderId="60" xfId="34" applyNumberFormat="1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41" fontId="14" fillId="0" borderId="63" xfId="34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41" fontId="14" fillId="0" borderId="36" xfId="34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41" fontId="15" fillId="0" borderId="52" xfId="34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2" fillId="33" borderId="29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65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/>
      <protection/>
    </xf>
    <xf numFmtId="0" fontId="2" fillId="0" borderId="58" xfId="0" applyFont="1" applyFill="1" applyBorder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3" fontId="2" fillId="33" borderId="0" xfId="0" applyNumberFormat="1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173" fontId="2" fillId="34" borderId="0" xfId="0" applyNumberFormat="1" applyFont="1" applyFill="1" applyAlignment="1" applyProtection="1">
      <alignment/>
      <protection/>
    </xf>
    <xf numFmtId="173" fontId="2" fillId="34" borderId="19" xfId="0" applyNumberFormat="1" applyFont="1" applyFill="1" applyBorder="1" applyAlignment="1" applyProtection="1">
      <alignment/>
      <protection/>
    </xf>
    <xf numFmtId="173" fontId="2" fillId="33" borderId="0" xfId="0" applyNumberFormat="1" applyFont="1" applyFill="1" applyAlignment="1">
      <alignment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2" fillId="0" borderId="68" xfId="0" applyFont="1" applyFill="1" applyBorder="1" applyAlignment="1" applyProtection="1">
      <alignment/>
      <protection/>
    </xf>
    <xf numFmtId="0" fontId="2" fillId="0" borderId="69" xfId="0" applyFont="1" applyFill="1" applyBorder="1" applyAlignment="1" applyProtection="1">
      <alignment/>
      <protection/>
    </xf>
    <xf numFmtId="0" fontId="2" fillId="0" borderId="59" xfId="0" applyFont="1" applyBorder="1" applyAlignment="1">
      <alignment/>
    </xf>
    <xf numFmtId="0" fontId="2" fillId="0" borderId="68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1" fontId="5" fillId="0" borderId="28" xfId="34" applyNumberFormat="1" applyFont="1" applyFill="1" applyBorder="1" applyAlignment="1" applyProtection="1">
      <alignment/>
      <protection/>
    </xf>
    <xf numFmtId="1" fontId="0" fillId="0" borderId="60" xfId="0" applyNumberFormat="1" applyFont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60" xfId="0" applyFont="1" applyFill="1" applyBorder="1" applyAlignment="1" applyProtection="1">
      <alignment/>
      <protection/>
    </xf>
    <xf numFmtId="0" fontId="0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Border="1" applyAlignment="1">
      <alignment/>
    </xf>
    <xf numFmtId="0" fontId="0" fillId="0" borderId="62" xfId="0" applyFont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9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70" xfId="0" applyFont="1" applyFill="1" applyBorder="1" applyAlignment="1" applyProtection="1">
      <alignment/>
      <protection/>
    </xf>
    <xf numFmtId="0" fontId="2" fillId="0" borderId="56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left"/>
      <protection/>
    </xf>
    <xf numFmtId="0" fontId="2" fillId="0" borderId="71" xfId="0" applyFont="1" applyFill="1" applyBorder="1" applyAlignment="1" applyProtection="1">
      <alignment/>
      <protection/>
    </xf>
    <xf numFmtId="0" fontId="2" fillId="0" borderId="46" xfId="0" applyFont="1" applyFill="1" applyBorder="1" applyAlignment="1" applyProtection="1">
      <alignment/>
      <protection/>
    </xf>
    <xf numFmtId="0" fontId="2" fillId="0" borderId="72" xfId="0" applyFont="1" applyFill="1" applyBorder="1" applyAlignment="1" applyProtection="1">
      <alignment horizontal="left"/>
      <protection/>
    </xf>
    <xf numFmtId="0" fontId="2" fillId="0" borderId="5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55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0" borderId="75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C20" sqref="C20"/>
    </sheetView>
  </sheetViews>
  <sheetFormatPr defaultColWidth="9.140625" defaultRowHeight="15"/>
  <cols>
    <col min="1" max="1" width="22.28125" style="0" customWidth="1"/>
    <col min="2" max="2" width="19.28125" style="0" customWidth="1"/>
    <col min="3" max="3" width="31.8515625" style="53" customWidth="1"/>
    <col min="4" max="4" width="12.57421875" style="0" customWidth="1"/>
    <col min="9" max="9" width="15.7109375" style="0" bestFit="1" customWidth="1"/>
  </cols>
  <sheetData>
    <row r="1" spans="1:7" ht="38.25" customHeight="1">
      <c r="A1" s="203" t="s">
        <v>599</v>
      </c>
      <c r="B1" s="204"/>
      <c r="C1" s="204"/>
      <c r="D1" s="204"/>
      <c r="E1" s="204"/>
      <c r="F1" s="204"/>
      <c r="G1" s="58" t="s">
        <v>0</v>
      </c>
    </row>
    <row r="2" spans="1:6" ht="24" customHeight="1">
      <c r="A2" s="202" t="s">
        <v>575</v>
      </c>
      <c r="B2" s="202"/>
      <c r="C2" s="202"/>
      <c r="D2" s="202"/>
      <c r="E2" s="202"/>
      <c r="F2" s="202"/>
    </row>
    <row r="3" spans="1:6" ht="15.75" thickBot="1">
      <c r="A3" s="12"/>
      <c r="B3" s="12"/>
      <c r="C3" s="83"/>
      <c r="D3" s="12"/>
      <c r="E3" s="12"/>
      <c r="F3" s="12"/>
    </row>
    <row r="4" spans="1:6" ht="18" customHeight="1" thickBot="1">
      <c r="A4" s="137" t="s">
        <v>1</v>
      </c>
      <c r="B4" s="138" t="s">
        <v>2</v>
      </c>
      <c r="C4" s="139" t="s">
        <v>3</v>
      </c>
      <c r="D4" s="80"/>
      <c r="E4" s="54"/>
      <c r="F4" s="12"/>
    </row>
    <row r="5" spans="1:6" ht="18" customHeight="1">
      <c r="A5" s="134" t="s">
        <v>4</v>
      </c>
      <c r="B5" s="135">
        <f>PHA!A18</f>
        <v>12</v>
      </c>
      <c r="C5" s="136">
        <f>PHA!C21</f>
        <v>197927</v>
      </c>
      <c r="D5" s="81"/>
      <c r="E5" s="12"/>
      <c r="F5" s="12"/>
    </row>
    <row r="6" spans="1:6" ht="18" customHeight="1">
      <c r="A6" s="128" t="s">
        <v>5</v>
      </c>
      <c r="B6" s="127">
        <f>STC!A26</f>
        <v>23</v>
      </c>
      <c r="C6" s="129">
        <f>STC!C29</f>
        <v>372687</v>
      </c>
      <c r="D6" s="81"/>
      <c r="E6" s="12"/>
      <c r="F6" s="12"/>
    </row>
    <row r="7" spans="1:6" ht="18" customHeight="1">
      <c r="A7" s="128" t="s">
        <v>6</v>
      </c>
      <c r="B7" s="127">
        <f>JHC!A38</f>
        <v>33</v>
      </c>
      <c r="C7" s="129">
        <f>JHC!C41</f>
        <v>506221</v>
      </c>
      <c r="D7" s="81"/>
      <c r="E7" s="12"/>
      <c r="F7" s="12"/>
    </row>
    <row r="8" spans="1:6" ht="18" customHeight="1">
      <c r="A8" s="128" t="s">
        <v>7</v>
      </c>
      <c r="B8" s="127">
        <f>PLK!A7</f>
        <v>4</v>
      </c>
      <c r="C8" s="129">
        <f>PLK!C10</f>
        <v>147198</v>
      </c>
      <c r="D8" s="81"/>
      <c r="E8" s="12"/>
      <c r="F8" s="12"/>
    </row>
    <row r="9" spans="1:6" ht="18" customHeight="1">
      <c r="A9" s="128" t="s">
        <v>8</v>
      </c>
      <c r="B9" s="127">
        <f>KVK!A16</f>
        <v>11</v>
      </c>
      <c r="C9" s="129">
        <f>KVK!C19</f>
        <v>357481</v>
      </c>
      <c r="D9" s="81"/>
      <c r="E9" s="12"/>
      <c r="F9" s="12"/>
    </row>
    <row r="10" spans="1:6" ht="18" customHeight="1">
      <c r="A10" s="128" t="s">
        <v>9</v>
      </c>
      <c r="B10" s="127">
        <f>ULK!A35</f>
        <v>30</v>
      </c>
      <c r="C10" s="129">
        <f>ULK!C38</f>
        <v>384330</v>
      </c>
      <c r="D10" s="81"/>
      <c r="E10" s="12"/>
      <c r="F10" s="12"/>
    </row>
    <row r="11" spans="1:6" ht="18" customHeight="1">
      <c r="A11" s="128" t="s">
        <v>10</v>
      </c>
      <c r="B11" s="127">
        <f>LBK!A29</f>
        <v>26</v>
      </c>
      <c r="C11" s="129">
        <f>LBK!C32</f>
        <v>530100</v>
      </c>
      <c r="D11" s="81"/>
      <c r="E11" s="12"/>
      <c r="F11" s="12"/>
    </row>
    <row r="12" spans="1:9" ht="18" customHeight="1">
      <c r="A12" s="128" t="s">
        <v>11</v>
      </c>
      <c r="B12" s="127">
        <f>HKK!A35</f>
        <v>30</v>
      </c>
      <c r="C12" s="129">
        <f>HKK!C38</f>
        <v>477590</v>
      </c>
      <c r="D12" s="81"/>
      <c r="E12" s="12"/>
      <c r="F12" s="12"/>
      <c r="I12" s="4"/>
    </row>
    <row r="13" spans="1:9" ht="18" customHeight="1">
      <c r="A13" s="128" t="s">
        <v>12</v>
      </c>
      <c r="B13" s="127">
        <f>PAK!A22</f>
        <v>19</v>
      </c>
      <c r="C13" s="129">
        <f>PAK!D23+PAK!H23</f>
        <v>358075</v>
      </c>
      <c r="D13" s="81"/>
      <c r="E13" s="12"/>
      <c r="F13" s="12"/>
      <c r="I13" s="4"/>
    </row>
    <row r="14" spans="1:9" ht="18" customHeight="1">
      <c r="A14" s="128" t="s">
        <v>13</v>
      </c>
      <c r="B14" s="127">
        <f>VYS!A7</f>
        <v>4</v>
      </c>
      <c r="C14" s="130">
        <f>VYS!C10</f>
        <v>34453</v>
      </c>
      <c r="D14" s="81"/>
      <c r="E14" s="12"/>
      <c r="F14" s="12"/>
      <c r="I14" s="4"/>
    </row>
    <row r="15" spans="1:6" ht="18" customHeight="1">
      <c r="A15" s="128" t="s">
        <v>14</v>
      </c>
      <c r="B15" s="127">
        <f>JHM!A9</f>
        <v>6</v>
      </c>
      <c r="C15" s="129">
        <f>JHM!C12</f>
        <v>168702</v>
      </c>
      <c r="D15" s="81"/>
      <c r="E15" s="12"/>
      <c r="F15" s="12"/>
    </row>
    <row r="16" spans="1:6" ht="18" customHeight="1">
      <c r="A16" s="128" t="s">
        <v>15</v>
      </c>
      <c r="B16" s="127">
        <f>OLK!A30</f>
        <v>27</v>
      </c>
      <c r="C16" s="129">
        <f>OLK!C33</f>
        <v>491490</v>
      </c>
      <c r="D16" s="81"/>
      <c r="E16" s="12"/>
      <c r="F16" s="12"/>
    </row>
    <row r="17" spans="1:6" ht="18" customHeight="1">
      <c r="A17" s="128" t="s">
        <v>16</v>
      </c>
      <c r="B17" s="127">
        <f>ZLK!A26</f>
        <v>23</v>
      </c>
      <c r="C17" s="129">
        <f>ZLK!C29</f>
        <v>484365</v>
      </c>
      <c r="D17" s="81"/>
      <c r="E17" s="12"/>
      <c r="F17" s="12"/>
    </row>
    <row r="18" spans="1:6" ht="18" customHeight="1">
      <c r="A18" s="128" t="s">
        <v>17</v>
      </c>
      <c r="B18" s="127">
        <f>MSK!A18</f>
        <v>15</v>
      </c>
      <c r="C18" s="129">
        <f>MSK!C21</f>
        <v>289762</v>
      </c>
      <c r="D18" s="81"/>
      <c r="E18" s="12"/>
      <c r="F18" s="12"/>
    </row>
    <row r="19" spans="1:6" ht="18" customHeight="1" thickBot="1">
      <c r="A19" s="131" t="s">
        <v>18</v>
      </c>
      <c r="B19" s="132">
        <f>Cirkevni!A14</f>
        <v>11</v>
      </c>
      <c r="C19" s="133">
        <f>Cirkevni!C15</f>
        <v>199592</v>
      </c>
      <c r="D19" s="81"/>
      <c r="E19" s="12"/>
      <c r="F19" s="12"/>
    </row>
    <row r="20" spans="1:8" ht="24" customHeight="1" thickBot="1">
      <c r="A20" s="140" t="s">
        <v>19</v>
      </c>
      <c r="B20" s="141">
        <f>SUM(B5:B19)</f>
        <v>274</v>
      </c>
      <c r="C20" s="142">
        <f>SUM(C5:C19)</f>
        <v>4999973</v>
      </c>
      <c r="D20" s="82"/>
      <c r="E20" s="55"/>
      <c r="F20" s="12"/>
      <c r="H20" s="52"/>
    </row>
    <row r="21" spans="1:4" ht="15.75">
      <c r="A21" s="57"/>
      <c r="B21" s="57"/>
      <c r="C21" s="84"/>
      <c r="D21" s="56"/>
    </row>
    <row r="22" spans="1:4" ht="15.75">
      <c r="A22" s="57"/>
      <c r="B22" s="57"/>
      <c r="C22" s="84"/>
      <c r="D22" s="56"/>
    </row>
    <row r="23" spans="1:4" ht="15.75">
      <c r="A23" s="57" t="s">
        <v>574</v>
      </c>
      <c r="B23" s="57"/>
      <c r="C23" s="85" t="s">
        <v>579</v>
      </c>
      <c r="D23" s="56"/>
    </row>
  </sheetData>
  <sheetProtection selectLockedCells="1" selectUnlockedCells="1"/>
  <mergeCells count="2">
    <mergeCell ref="A2:F2"/>
    <mergeCell ref="A1:F1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6">
      <selection activeCell="A28" sqref="A28:IV51"/>
    </sheetView>
  </sheetViews>
  <sheetFormatPr defaultColWidth="9.140625" defaultRowHeight="15"/>
  <cols>
    <col min="1" max="1" width="5.7109375" style="53" customWidth="1"/>
    <col min="2" max="2" width="16.57421875" style="1" customWidth="1"/>
    <col min="3" max="3" width="65.28125" style="1" customWidth="1"/>
    <col min="4" max="4" width="14.00390625" style="1" customWidth="1"/>
    <col min="5" max="5" width="15.28125" style="1" customWidth="1"/>
    <col min="6" max="6" width="12.421875" style="1" customWidth="1"/>
    <col min="7" max="7" width="9.421875" style="1" customWidth="1"/>
    <col min="8" max="8" width="9.140625" style="1" customWidth="1"/>
    <col min="9" max="9" width="15.00390625" style="0" customWidth="1"/>
  </cols>
  <sheetData>
    <row r="1" spans="1:8" ht="29.25" customHeight="1">
      <c r="A1" s="223" t="s">
        <v>600</v>
      </c>
      <c r="B1" s="224"/>
      <c r="C1" s="224"/>
      <c r="D1" s="224"/>
      <c r="E1" s="224"/>
      <c r="F1" s="224"/>
      <c r="G1" s="224"/>
      <c r="H1" s="25"/>
    </row>
    <row r="2" spans="2:8" ht="30" customHeight="1" thickBot="1">
      <c r="B2" s="205" t="s">
        <v>594</v>
      </c>
      <c r="C2" s="205"/>
      <c r="D2" s="205"/>
      <c r="E2" s="205"/>
      <c r="F2" s="205"/>
      <c r="G2" s="205"/>
      <c r="H2" s="205"/>
    </row>
    <row r="3" spans="1:10" ht="19.5" customHeight="1" thickBot="1">
      <c r="A3" s="66" t="s">
        <v>578</v>
      </c>
      <c r="B3" s="51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">
      <c r="A4" s="67">
        <v>1</v>
      </c>
      <c r="B4" s="34" t="s">
        <v>364</v>
      </c>
      <c r="C4" s="10" t="s">
        <v>365</v>
      </c>
      <c r="D4" s="10">
        <v>5940</v>
      </c>
      <c r="E4" s="10">
        <f>ROUND(D4/1.355,0)</f>
        <v>4384</v>
      </c>
      <c r="F4" s="10">
        <f>ROUND(E4*0.34,0)-1</f>
        <v>1490</v>
      </c>
      <c r="G4" s="10">
        <f>ROUND(E4*0.015,0)</f>
        <v>66</v>
      </c>
      <c r="H4" s="35"/>
    </row>
    <row r="5" spans="1:8" ht="15">
      <c r="A5" s="67">
        <v>2</v>
      </c>
      <c r="B5" s="14" t="s">
        <v>366</v>
      </c>
      <c r="C5" s="2" t="s">
        <v>367</v>
      </c>
      <c r="D5" s="2">
        <v>12356</v>
      </c>
      <c r="E5" s="2">
        <f aca="true" t="shared" si="0" ref="E5:E22">ROUND(D5/1.355,0)</f>
        <v>9119</v>
      </c>
      <c r="F5" s="2">
        <f>ROUND(E5*0.34,0)</f>
        <v>3100</v>
      </c>
      <c r="G5" s="2">
        <f aca="true" t="shared" si="1" ref="G5:G22">ROUND(E5*0.015,0)</f>
        <v>137</v>
      </c>
      <c r="H5" s="15"/>
    </row>
    <row r="6" spans="1:8" ht="15">
      <c r="A6" s="67">
        <v>3</v>
      </c>
      <c r="B6" s="14" t="s">
        <v>368</v>
      </c>
      <c r="C6" s="2" t="s">
        <v>369</v>
      </c>
      <c r="D6" s="2">
        <v>7128</v>
      </c>
      <c r="E6" s="2">
        <f t="shared" si="0"/>
        <v>5261</v>
      </c>
      <c r="F6" s="2">
        <f>ROUND(E6*0.34,0)-1</f>
        <v>1788</v>
      </c>
      <c r="G6" s="2">
        <f t="shared" si="1"/>
        <v>79</v>
      </c>
      <c r="H6" s="15"/>
    </row>
    <row r="7" spans="1:8" ht="15">
      <c r="A7" s="67">
        <v>4</v>
      </c>
      <c r="B7" s="14" t="s">
        <v>370</v>
      </c>
      <c r="C7" s="2" t="s">
        <v>371</v>
      </c>
      <c r="D7" s="2">
        <v>80787</v>
      </c>
      <c r="E7" s="2">
        <f t="shared" si="0"/>
        <v>59621</v>
      </c>
      <c r="F7" s="2">
        <f>ROUND(E7*0.34,0)+1</f>
        <v>20272</v>
      </c>
      <c r="G7" s="2">
        <f t="shared" si="1"/>
        <v>894</v>
      </c>
      <c r="H7" s="15"/>
    </row>
    <row r="8" spans="1:8" ht="15">
      <c r="A8" s="67">
        <v>5</v>
      </c>
      <c r="B8" s="14" t="s">
        <v>372</v>
      </c>
      <c r="C8" s="2" t="s">
        <v>373</v>
      </c>
      <c r="D8" s="2">
        <v>7128</v>
      </c>
      <c r="E8" s="2">
        <f t="shared" si="0"/>
        <v>5261</v>
      </c>
      <c r="F8" s="2">
        <f>ROUND(E8*0.34,0)-1</f>
        <v>1788</v>
      </c>
      <c r="G8" s="2">
        <f t="shared" si="1"/>
        <v>79</v>
      </c>
      <c r="H8" s="15"/>
    </row>
    <row r="9" spans="1:8" ht="15">
      <c r="A9" s="67">
        <v>6</v>
      </c>
      <c r="B9" s="14" t="s">
        <v>374</v>
      </c>
      <c r="C9" s="2" t="s">
        <v>375</v>
      </c>
      <c r="D9" s="2">
        <v>15445</v>
      </c>
      <c r="E9" s="2">
        <f t="shared" si="0"/>
        <v>11399</v>
      </c>
      <c r="F9" s="2">
        <f>ROUND(E9*0.34,0)-1</f>
        <v>3875</v>
      </c>
      <c r="G9" s="2">
        <f t="shared" si="1"/>
        <v>171</v>
      </c>
      <c r="H9" s="15"/>
    </row>
    <row r="10" spans="1:8" ht="15">
      <c r="A10" s="67">
        <v>7</v>
      </c>
      <c r="B10" s="14" t="s">
        <v>376</v>
      </c>
      <c r="C10" s="2" t="s">
        <v>377</v>
      </c>
      <c r="D10" s="2">
        <v>35641</v>
      </c>
      <c r="E10" s="2">
        <f t="shared" si="0"/>
        <v>26303</v>
      </c>
      <c r="F10" s="2">
        <f>ROUND(E10*0.34,0)</f>
        <v>8943</v>
      </c>
      <c r="G10" s="2">
        <f t="shared" si="1"/>
        <v>395</v>
      </c>
      <c r="H10" s="15"/>
    </row>
    <row r="11" spans="1:8" ht="15">
      <c r="A11" s="67">
        <v>8</v>
      </c>
      <c r="B11" s="14" t="s">
        <v>378</v>
      </c>
      <c r="C11" s="2" t="s">
        <v>379</v>
      </c>
      <c r="D11" s="2">
        <v>3564</v>
      </c>
      <c r="E11" s="2">
        <f t="shared" si="0"/>
        <v>2630</v>
      </c>
      <c r="F11" s="2">
        <f>ROUND(E11*0.34,0)+1</f>
        <v>895</v>
      </c>
      <c r="G11" s="2">
        <f t="shared" si="1"/>
        <v>39</v>
      </c>
      <c r="H11" s="15"/>
    </row>
    <row r="12" spans="1:8" ht="15">
      <c r="A12" s="67">
        <v>9</v>
      </c>
      <c r="B12" s="14" t="s">
        <v>380</v>
      </c>
      <c r="C12" s="2" t="s">
        <v>381</v>
      </c>
      <c r="D12" s="2">
        <v>17821</v>
      </c>
      <c r="E12" s="2">
        <f t="shared" si="0"/>
        <v>13152</v>
      </c>
      <c r="F12" s="2">
        <f>ROUND(E12*0.34,0)</f>
        <v>4472</v>
      </c>
      <c r="G12" s="2">
        <f t="shared" si="1"/>
        <v>197</v>
      </c>
      <c r="H12" s="15"/>
    </row>
    <row r="13" spans="1:8" ht="15">
      <c r="A13" s="67">
        <v>10</v>
      </c>
      <c r="B13" s="14" t="s">
        <v>382</v>
      </c>
      <c r="C13" s="2" t="s">
        <v>383</v>
      </c>
      <c r="D13" s="2">
        <v>11880</v>
      </c>
      <c r="E13" s="2">
        <f t="shared" si="0"/>
        <v>8768</v>
      </c>
      <c r="F13" s="2">
        <f>ROUND(E13*0.34,0)-1</f>
        <v>2980</v>
      </c>
      <c r="G13" s="2">
        <f t="shared" si="1"/>
        <v>132</v>
      </c>
      <c r="H13" s="15"/>
    </row>
    <row r="14" spans="1:8" ht="15">
      <c r="A14" s="67">
        <v>11</v>
      </c>
      <c r="B14" s="14" t="s">
        <v>384</v>
      </c>
      <c r="C14" s="2" t="s">
        <v>385</v>
      </c>
      <c r="D14" s="2">
        <v>27325</v>
      </c>
      <c r="E14" s="2">
        <f t="shared" si="0"/>
        <v>20166</v>
      </c>
      <c r="F14" s="2">
        <f>ROUND(E14*0.34,0)+1</f>
        <v>6857</v>
      </c>
      <c r="G14" s="2">
        <f t="shared" si="1"/>
        <v>302</v>
      </c>
      <c r="H14" s="15"/>
    </row>
    <row r="15" spans="1:8" ht="15">
      <c r="A15" s="67">
        <v>12</v>
      </c>
      <c r="B15" s="14" t="s">
        <v>386</v>
      </c>
      <c r="C15" s="2" t="s">
        <v>387</v>
      </c>
      <c r="D15" s="2">
        <v>51086</v>
      </c>
      <c r="E15" s="2">
        <f t="shared" si="0"/>
        <v>37702</v>
      </c>
      <c r="F15" s="2">
        <f>ROUND(E15*0.34,0)-1</f>
        <v>12818</v>
      </c>
      <c r="G15" s="2">
        <f t="shared" si="1"/>
        <v>566</v>
      </c>
      <c r="H15" s="15"/>
    </row>
    <row r="16" spans="1:8" ht="15">
      <c r="A16" s="67">
        <v>13</v>
      </c>
      <c r="B16" s="14" t="s">
        <v>388</v>
      </c>
      <c r="C16" s="2" t="s">
        <v>389</v>
      </c>
      <c r="D16" s="2">
        <v>3564</v>
      </c>
      <c r="E16" s="2">
        <f t="shared" si="0"/>
        <v>2630</v>
      </c>
      <c r="F16" s="2">
        <f>ROUND(E16*0.34,0)+1</f>
        <v>895</v>
      </c>
      <c r="G16" s="2">
        <f t="shared" si="1"/>
        <v>39</v>
      </c>
      <c r="H16" s="15"/>
    </row>
    <row r="17" spans="1:8" ht="15">
      <c r="A17" s="67">
        <v>14</v>
      </c>
      <c r="B17" s="14" t="s">
        <v>390</v>
      </c>
      <c r="C17" s="2" t="s">
        <v>391</v>
      </c>
      <c r="D17" s="2">
        <v>21385</v>
      </c>
      <c r="E17" s="2">
        <f t="shared" si="0"/>
        <v>15782</v>
      </c>
      <c r="F17" s="2">
        <f>ROUND(E17*0.34,0)</f>
        <v>5366</v>
      </c>
      <c r="G17" s="2">
        <f t="shared" si="1"/>
        <v>237</v>
      </c>
      <c r="H17" s="15"/>
    </row>
    <row r="18" spans="1:8" ht="15">
      <c r="A18" s="67">
        <v>15</v>
      </c>
      <c r="B18" s="14" t="s">
        <v>392</v>
      </c>
      <c r="C18" s="2" t="s">
        <v>393</v>
      </c>
      <c r="D18" s="2">
        <v>14257</v>
      </c>
      <c r="E18" s="2">
        <f t="shared" si="0"/>
        <v>10522</v>
      </c>
      <c r="F18" s="2">
        <f>ROUND(E18*0.34,0)</f>
        <v>3577</v>
      </c>
      <c r="G18" s="2">
        <f t="shared" si="1"/>
        <v>158</v>
      </c>
      <c r="H18" s="15"/>
    </row>
    <row r="19" spans="1:8" ht="15">
      <c r="A19" s="67">
        <v>16</v>
      </c>
      <c r="B19" s="14" t="s">
        <v>394</v>
      </c>
      <c r="C19" s="2" t="s">
        <v>395</v>
      </c>
      <c r="D19" s="2">
        <v>7128</v>
      </c>
      <c r="E19" s="2">
        <f t="shared" si="0"/>
        <v>5261</v>
      </c>
      <c r="F19" s="2">
        <f>ROUND(E19*0.34,0)-1</f>
        <v>1788</v>
      </c>
      <c r="G19" s="2">
        <f t="shared" si="1"/>
        <v>79</v>
      </c>
      <c r="H19" s="15"/>
    </row>
    <row r="20" spans="1:8" ht="15">
      <c r="A20" s="67">
        <v>17</v>
      </c>
      <c r="B20" s="14" t="s">
        <v>396</v>
      </c>
      <c r="C20" s="2" t="s">
        <v>397</v>
      </c>
      <c r="D20" s="2">
        <v>11880</v>
      </c>
      <c r="E20" s="2">
        <f t="shared" si="0"/>
        <v>8768</v>
      </c>
      <c r="F20" s="2">
        <f>ROUND(E20*0.34,0)-1</f>
        <v>2980</v>
      </c>
      <c r="G20" s="2">
        <f t="shared" si="1"/>
        <v>132</v>
      </c>
      <c r="H20" s="15"/>
    </row>
    <row r="21" spans="1:8" ht="15">
      <c r="A21" s="67">
        <v>18</v>
      </c>
      <c r="B21" s="14" t="s">
        <v>398</v>
      </c>
      <c r="C21" s="2" t="s">
        <v>399</v>
      </c>
      <c r="D21" s="2">
        <v>11880</v>
      </c>
      <c r="E21" s="2">
        <f t="shared" si="0"/>
        <v>8768</v>
      </c>
      <c r="F21" s="2">
        <f>ROUND(E21*0.34,0)-1</f>
        <v>2980</v>
      </c>
      <c r="G21" s="2">
        <f t="shared" si="1"/>
        <v>132</v>
      </c>
      <c r="H21" s="15"/>
    </row>
    <row r="22" spans="1:8" ht="15.75" thickBot="1">
      <c r="A22" s="67">
        <v>19</v>
      </c>
      <c r="B22" s="18" t="s">
        <v>400</v>
      </c>
      <c r="C22" s="9" t="s">
        <v>401</v>
      </c>
      <c r="D22" s="9">
        <v>11880</v>
      </c>
      <c r="E22" s="9">
        <f t="shared" si="0"/>
        <v>8768</v>
      </c>
      <c r="F22" s="9">
        <f>ROUND(E22*0.34,0)-1</f>
        <v>2980</v>
      </c>
      <c r="G22" s="9">
        <f t="shared" si="1"/>
        <v>132</v>
      </c>
      <c r="H22" s="19"/>
    </row>
    <row r="23" spans="1:8" ht="19.5" customHeight="1" thickBot="1">
      <c r="A23" s="68"/>
      <c r="B23" s="206" t="s">
        <v>19</v>
      </c>
      <c r="C23" s="207"/>
      <c r="D23" s="20">
        <f>SUM(D4:D22)</f>
        <v>358075</v>
      </c>
      <c r="E23" s="20">
        <f>SUM(E4:E22)</f>
        <v>264265</v>
      </c>
      <c r="F23" s="20">
        <f>SUM(F4:F22)</f>
        <v>89844</v>
      </c>
      <c r="G23" s="20">
        <f>SUM(G4:G22)</f>
        <v>3966</v>
      </c>
      <c r="H23" s="43">
        <f>SUM(H4:H22)</f>
        <v>0</v>
      </c>
    </row>
    <row r="24" spans="1:8" ht="15.75" thickBot="1">
      <c r="A24" s="227"/>
      <c r="B24" s="227"/>
      <c r="C24" s="227"/>
      <c r="D24" s="227"/>
      <c r="E24" s="227"/>
      <c r="F24" s="227"/>
      <c r="G24" s="227"/>
      <c r="H24" s="228"/>
    </row>
    <row r="25" spans="1:8" ht="15.75" thickBot="1">
      <c r="A25" s="69"/>
      <c r="B25" s="60" t="s">
        <v>580</v>
      </c>
      <c r="C25" s="49">
        <f>D23+H23</f>
        <v>358075</v>
      </c>
      <c r="D25" s="44"/>
      <c r="E25" s="44"/>
      <c r="F25" s="44"/>
      <c r="G25" s="44"/>
      <c r="H25" s="45"/>
    </row>
  </sheetData>
  <sheetProtection selectLockedCells="1" selectUnlockedCells="1"/>
  <mergeCells count="4">
    <mergeCell ref="A1:G1"/>
    <mergeCell ref="B2:H2"/>
    <mergeCell ref="B23:C23"/>
    <mergeCell ref="A24:H24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7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3" sqref="A13:IV22"/>
    </sheetView>
  </sheetViews>
  <sheetFormatPr defaultColWidth="9.140625" defaultRowHeight="15"/>
  <cols>
    <col min="1" max="1" width="7.140625" style="53" customWidth="1"/>
    <col min="2" max="2" width="18.00390625" style="1" customWidth="1"/>
    <col min="3" max="3" width="71.57421875" style="1" customWidth="1"/>
    <col min="4" max="5" width="11.7109375" style="1" customWidth="1"/>
    <col min="6" max="6" width="14.8515625" style="1" customWidth="1"/>
    <col min="7" max="7" width="8.7109375" style="1" customWidth="1"/>
    <col min="8" max="8" width="9.140625" style="1" customWidth="1"/>
    <col min="9" max="9" width="16.57421875" style="0" customWidth="1"/>
  </cols>
  <sheetData>
    <row r="1" spans="1:8" ht="39.75" customHeight="1">
      <c r="A1" s="223" t="s">
        <v>600</v>
      </c>
      <c r="B1" s="224"/>
      <c r="C1" s="224"/>
      <c r="D1" s="224"/>
      <c r="E1" s="224"/>
      <c r="F1" s="224"/>
      <c r="G1" s="224"/>
      <c r="H1" s="25"/>
    </row>
    <row r="2" spans="2:8" s="64" customFormat="1" ht="25.5" customHeight="1" thickBot="1">
      <c r="B2" s="229" t="s">
        <v>588</v>
      </c>
      <c r="C2" s="229"/>
      <c r="D2" s="229"/>
      <c r="E2" s="229"/>
      <c r="F2" s="229"/>
      <c r="G2" s="229"/>
      <c r="H2" s="229"/>
    </row>
    <row r="3" spans="1:10" ht="19.5" customHeight="1" thickBot="1">
      <c r="A3" s="66" t="s">
        <v>578</v>
      </c>
      <c r="B3" s="51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70" t="s">
        <v>25</v>
      </c>
      <c r="I3" s="28"/>
      <c r="J3" s="28"/>
    </row>
    <row r="4" spans="1:8" ht="15">
      <c r="A4" s="67">
        <v>1</v>
      </c>
      <c r="B4" s="34" t="s">
        <v>402</v>
      </c>
      <c r="C4" s="10" t="s">
        <v>403</v>
      </c>
      <c r="D4" s="10">
        <v>3564</v>
      </c>
      <c r="E4" s="10">
        <f>ROUND(D4/1.355,0)</f>
        <v>2630</v>
      </c>
      <c r="F4" s="10">
        <f>ROUND(E4*0.34,0)+1</f>
        <v>895</v>
      </c>
      <c r="G4" s="10">
        <f>ROUND(E4*0.015,0)</f>
        <v>39</v>
      </c>
      <c r="H4" s="35"/>
    </row>
    <row r="5" spans="1:8" ht="15">
      <c r="A5" s="67">
        <v>2</v>
      </c>
      <c r="B5" s="14" t="s">
        <v>404</v>
      </c>
      <c r="C5" s="2" t="s">
        <v>405</v>
      </c>
      <c r="D5" s="2">
        <v>5940</v>
      </c>
      <c r="E5" s="2">
        <f>ROUND(D5/1.355,0)</f>
        <v>4384</v>
      </c>
      <c r="F5" s="2">
        <f>ROUND(E5*0.34,0)-1</f>
        <v>1490</v>
      </c>
      <c r="G5" s="2">
        <f>ROUND(E5*0.015,0)</f>
        <v>66</v>
      </c>
      <c r="H5" s="15"/>
    </row>
    <row r="6" spans="1:8" ht="15">
      <c r="A6" s="67">
        <v>3</v>
      </c>
      <c r="B6" s="14" t="s">
        <v>406</v>
      </c>
      <c r="C6" s="2" t="s">
        <v>407</v>
      </c>
      <c r="D6" s="2">
        <v>21385</v>
      </c>
      <c r="E6" s="2">
        <f>ROUND(D6/1.355,0)</f>
        <v>15782</v>
      </c>
      <c r="F6" s="2">
        <f>ROUND(E6*0.34,0)</f>
        <v>5366</v>
      </c>
      <c r="G6" s="2">
        <f>ROUND(E6*0.015,0)</f>
        <v>237</v>
      </c>
      <c r="H6" s="15"/>
    </row>
    <row r="7" spans="1:8" ht="15.75" thickBot="1">
      <c r="A7" s="68">
        <v>4</v>
      </c>
      <c r="B7" s="47" t="s">
        <v>408</v>
      </c>
      <c r="C7" s="46" t="s">
        <v>409</v>
      </c>
      <c r="D7" s="46">
        <v>3564</v>
      </c>
      <c r="E7" s="46">
        <f>ROUND(D7/1.355,0)</f>
        <v>2630</v>
      </c>
      <c r="F7" s="46">
        <f>ROUND(E7*0.34,0)+1</f>
        <v>895</v>
      </c>
      <c r="G7" s="46">
        <f>ROUND(E7*0.015,0)</f>
        <v>39</v>
      </c>
      <c r="H7" s="48"/>
    </row>
    <row r="8" spans="1:8" ht="19.5" customHeight="1" thickBot="1">
      <c r="A8" s="69"/>
      <c r="B8" s="206" t="s">
        <v>19</v>
      </c>
      <c r="C8" s="207"/>
      <c r="D8" s="20">
        <f>SUM(D4:D7)</f>
        <v>34453</v>
      </c>
      <c r="E8" s="21">
        <f>ROUND(D8/1.355,0)-1</f>
        <v>25426</v>
      </c>
      <c r="F8" s="21">
        <f>ROUND(E8*0.34,0)+1</f>
        <v>8646</v>
      </c>
      <c r="G8" s="21">
        <f>ROUND(E8*0.015,0)</f>
        <v>381</v>
      </c>
      <c r="H8" s="22">
        <f>SUM(H4:H7)</f>
        <v>0</v>
      </c>
    </row>
    <row r="9" ht="15.75" thickBot="1"/>
    <row r="10" spans="1:8" ht="15.75" thickBot="1">
      <c r="A10" s="69"/>
      <c r="B10" s="60" t="s">
        <v>580</v>
      </c>
      <c r="C10" s="49">
        <f>D8+H8</f>
        <v>34453</v>
      </c>
      <c r="D10" s="44"/>
      <c r="E10" s="44"/>
      <c r="F10" s="44"/>
      <c r="G10" s="44"/>
      <c r="H10" s="45"/>
    </row>
  </sheetData>
  <sheetProtection selectLockedCells="1" selectUnlockedCells="1"/>
  <mergeCells count="3">
    <mergeCell ref="B2:H2"/>
    <mergeCell ref="B8:C8"/>
    <mergeCell ref="A1:G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4" r:id="rId1"/>
  <headerFooter alignWithMargins="0"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15" sqref="A15:IV26"/>
    </sheetView>
  </sheetViews>
  <sheetFormatPr defaultColWidth="9.140625" defaultRowHeight="15"/>
  <cols>
    <col min="1" max="1" width="5.00390625" style="53" customWidth="1"/>
    <col min="2" max="2" width="16.7109375" style="1" customWidth="1"/>
    <col min="3" max="3" width="67.57421875" style="1" customWidth="1"/>
    <col min="4" max="4" width="14.7109375" style="1" customWidth="1"/>
    <col min="5" max="5" width="13.28125" style="1" customWidth="1"/>
    <col min="6" max="6" width="17.57421875" style="1" customWidth="1"/>
    <col min="7" max="7" width="9.28125" style="1" customWidth="1"/>
    <col min="8" max="8" width="12.28125" style="1" customWidth="1"/>
    <col min="9" max="9" width="14.421875" style="0" customWidth="1"/>
  </cols>
  <sheetData>
    <row r="1" spans="1:8" ht="29.25" customHeight="1">
      <c r="A1" s="223" t="s">
        <v>600</v>
      </c>
      <c r="B1" s="224"/>
      <c r="C1" s="224"/>
      <c r="D1" s="224"/>
      <c r="E1" s="224"/>
      <c r="F1" s="224"/>
      <c r="G1" s="224"/>
      <c r="H1" s="25"/>
    </row>
    <row r="2" spans="2:8" ht="30.75" customHeight="1" thickBot="1">
      <c r="B2" s="205" t="s">
        <v>587</v>
      </c>
      <c r="C2" s="205"/>
      <c r="D2" s="205"/>
      <c r="E2" s="205"/>
      <c r="F2" s="205"/>
      <c r="G2" s="205"/>
      <c r="H2" s="205"/>
    </row>
    <row r="3" spans="1:10" ht="19.5" customHeight="1" thickBot="1">
      <c r="A3" s="66" t="s">
        <v>578</v>
      </c>
      <c r="B3" s="51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">
      <c r="A4" s="67">
        <v>1</v>
      </c>
      <c r="B4" s="34" t="s">
        <v>410</v>
      </c>
      <c r="C4" s="10" t="s">
        <v>411</v>
      </c>
      <c r="D4" s="10">
        <v>100984</v>
      </c>
      <c r="E4" s="10">
        <f aca="true" t="shared" si="0" ref="E4:E9">ROUND(D4/1.355,0)</f>
        <v>74527</v>
      </c>
      <c r="F4" s="10">
        <f>ROUND(E4*0.34,0)</f>
        <v>25339</v>
      </c>
      <c r="G4" s="10">
        <f aca="true" t="shared" si="1" ref="G4:G9">ROUND(E4*0.015,0)</f>
        <v>1118</v>
      </c>
      <c r="H4" s="35"/>
    </row>
    <row r="5" spans="1:8" ht="15">
      <c r="A5" s="67">
        <v>2</v>
      </c>
      <c r="B5" s="14" t="s">
        <v>412</v>
      </c>
      <c r="C5" s="2" t="s">
        <v>413</v>
      </c>
      <c r="D5" s="2">
        <v>15445</v>
      </c>
      <c r="E5" s="2">
        <f t="shared" si="0"/>
        <v>11399</v>
      </c>
      <c r="F5" s="2">
        <f>ROUND(E5*0.34,0)-1</f>
        <v>3875</v>
      </c>
      <c r="G5" s="2">
        <f t="shared" si="1"/>
        <v>171</v>
      </c>
      <c r="H5" s="15"/>
    </row>
    <row r="6" spans="1:8" ht="15">
      <c r="A6" s="67">
        <v>3</v>
      </c>
      <c r="B6" s="14" t="s">
        <v>414</v>
      </c>
      <c r="C6" s="2" t="s">
        <v>415</v>
      </c>
      <c r="D6" s="2">
        <v>5940</v>
      </c>
      <c r="E6" s="2">
        <f t="shared" si="0"/>
        <v>4384</v>
      </c>
      <c r="F6" s="2">
        <f>ROUND(E6*0.34,0)-1</f>
        <v>1490</v>
      </c>
      <c r="G6" s="2">
        <f t="shared" si="1"/>
        <v>66</v>
      </c>
      <c r="H6" s="15"/>
    </row>
    <row r="7" spans="1:8" ht="15">
      <c r="A7" s="67">
        <v>4</v>
      </c>
      <c r="B7" s="14" t="s">
        <v>416</v>
      </c>
      <c r="C7" s="2" t="s">
        <v>417</v>
      </c>
      <c r="D7" s="2">
        <v>30889</v>
      </c>
      <c r="E7" s="2">
        <f t="shared" si="0"/>
        <v>22796</v>
      </c>
      <c r="F7" s="2">
        <f>ROUND(E7*0.34,0)</f>
        <v>7751</v>
      </c>
      <c r="G7" s="2">
        <f t="shared" si="1"/>
        <v>342</v>
      </c>
      <c r="H7" s="15"/>
    </row>
    <row r="8" spans="1:8" ht="15">
      <c r="A8" s="67">
        <v>5</v>
      </c>
      <c r="B8" s="14" t="s">
        <v>418</v>
      </c>
      <c r="C8" s="2" t="s">
        <v>419</v>
      </c>
      <c r="D8" s="2">
        <v>11880</v>
      </c>
      <c r="E8" s="2">
        <f t="shared" si="0"/>
        <v>8768</v>
      </c>
      <c r="F8" s="2">
        <f>ROUND(E8*0.34,0)-1</f>
        <v>2980</v>
      </c>
      <c r="G8" s="2">
        <f t="shared" si="1"/>
        <v>132</v>
      </c>
      <c r="H8" s="15"/>
    </row>
    <row r="9" spans="1:8" ht="15.75" thickBot="1">
      <c r="A9" s="67">
        <v>6</v>
      </c>
      <c r="B9" s="18" t="s">
        <v>420</v>
      </c>
      <c r="C9" s="9" t="s">
        <v>421</v>
      </c>
      <c r="D9" s="9">
        <v>3564</v>
      </c>
      <c r="E9" s="9">
        <f t="shared" si="0"/>
        <v>2630</v>
      </c>
      <c r="F9" s="9">
        <f>ROUND(E9*0.34,0)+1</f>
        <v>895</v>
      </c>
      <c r="G9" s="9">
        <f t="shared" si="1"/>
        <v>39</v>
      </c>
      <c r="H9" s="19"/>
    </row>
    <row r="10" spans="1:8" ht="19.5" customHeight="1" thickBot="1">
      <c r="A10" s="68"/>
      <c r="B10" s="206" t="s">
        <v>19</v>
      </c>
      <c r="C10" s="207"/>
      <c r="D10" s="20">
        <f>SUM(D4:D9)</f>
        <v>168702</v>
      </c>
      <c r="E10" s="21">
        <f>SUM(E4:E9)</f>
        <v>124504</v>
      </c>
      <c r="F10" s="21">
        <f>SUM(F4:F9)</f>
        <v>42330</v>
      </c>
      <c r="G10" s="21">
        <f>SUM(G4:G9)</f>
        <v>1868</v>
      </c>
      <c r="H10" s="22">
        <f>SUM(H4:H9)</f>
        <v>0</v>
      </c>
    </row>
    <row r="11" spans="2:8" ht="15.75" thickBot="1">
      <c r="B11"/>
      <c r="C11"/>
      <c r="D11"/>
      <c r="E11"/>
      <c r="F11"/>
      <c r="G11"/>
      <c r="H11"/>
    </row>
    <row r="12" spans="1:8" ht="15.75" thickBot="1">
      <c r="A12" s="69"/>
      <c r="B12" s="60" t="s">
        <v>580</v>
      </c>
      <c r="C12" s="49">
        <f>D10+H10</f>
        <v>168702</v>
      </c>
      <c r="D12" s="44"/>
      <c r="E12" s="44"/>
      <c r="F12" s="44"/>
      <c r="G12" s="44"/>
      <c r="H12" s="45"/>
    </row>
  </sheetData>
  <sheetProtection selectLockedCells="1" selectUnlockedCells="1"/>
  <mergeCells count="3">
    <mergeCell ref="B2:H2"/>
    <mergeCell ref="B10:C10"/>
    <mergeCell ref="A1:G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2" r:id="rId1"/>
  <headerFooter alignWithMargins="0"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31">
      <selection activeCell="A36" sqref="A36:H67"/>
    </sheetView>
  </sheetViews>
  <sheetFormatPr defaultColWidth="9.140625" defaultRowHeight="15"/>
  <cols>
    <col min="1" max="1" width="5.57421875" style="53" customWidth="1"/>
    <col min="2" max="2" width="14.00390625" style="1" customWidth="1"/>
    <col min="3" max="3" width="81.140625" style="1" customWidth="1"/>
    <col min="4" max="4" width="14.8515625" style="1" customWidth="1"/>
    <col min="5" max="5" width="10.421875" style="1" customWidth="1"/>
    <col min="6" max="6" width="12.00390625" style="1" customWidth="1"/>
    <col min="7" max="7" width="10.57421875" style="1" customWidth="1"/>
    <col min="8" max="8" width="9.140625" style="1" customWidth="1"/>
    <col min="9" max="9" width="14.8515625" style="0" customWidth="1"/>
  </cols>
  <sheetData>
    <row r="1" spans="1:8" s="64" customFormat="1" ht="33.75" customHeight="1">
      <c r="A1" s="223" t="s">
        <v>600</v>
      </c>
      <c r="B1" s="224"/>
      <c r="C1" s="224"/>
      <c r="D1" s="224"/>
      <c r="E1" s="224"/>
      <c r="F1" s="224"/>
      <c r="G1" s="224"/>
      <c r="H1" s="224"/>
    </row>
    <row r="2" spans="2:8" ht="30" customHeight="1" thickBot="1">
      <c r="B2" s="205" t="s">
        <v>586</v>
      </c>
      <c r="C2" s="205"/>
      <c r="D2" s="205"/>
      <c r="E2" s="205"/>
      <c r="F2" s="205"/>
      <c r="G2" s="205"/>
      <c r="H2" s="205"/>
    </row>
    <row r="3" spans="1:11" ht="19.5" customHeight="1" thickBot="1">
      <c r="A3" s="66" t="s">
        <v>578</v>
      </c>
      <c r="B3" s="51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  <c r="K3" s="12"/>
    </row>
    <row r="4" spans="1:11" ht="15">
      <c r="A4" s="67">
        <v>1</v>
      </c>
      <c r="B4" s="34" t="s">
        <v>422</v>
      </c>
      <c r="C4" s="10" t="s">
        <v>423</v>
      </c>
      <c r="D4" s="10">
        <v>19009</v>
      </c>
      <c r="E4" s="10">
        <f>ROUND(D4/1.355,0)</f>
        <v>14029</v>
      </c>
      <c r="F4" s="10">
        <f>ROUND(E4*0.34,0)</f>
        <v>4770</v>
      </c>
      <c r="G4" s="10">
        <f>ROUND(E4*0.015,0)</f>
        <v>210</v>
      </c>
      <c r="H4" s="35"/>
      <c r="I4" s="12"/>
      <c r="J4" s="12"/>
      <c r="K4" s="12"/>
    </row>
    <row r="5" spans="1:11" ht="15">
      <c r="A5" s="67">
        <v>2</v>
      </c>
      <c r="B5" s="14" t="s">
        <v>424</v>
      </c>
      <c r="C5" s="2" t="s">
        <v>425</v>
      </c>
      <c r="D5" s="2">
        <v>19009</v>
      </c>
      <c r="E5" s="2">
        <f aca="true" t="shared" si="0" ref="E5:E30">ROUND(D5/1.355,0)</f>
        <v>14029</v>
      </c>
      <c r="F5" s="2">
        <f>ROUND(E5*0.34,0)</f>
        <v>4770</v>
      </c>
      <c r="G5" s="2">
        <f aca="true" t="shared" si="1" ref="G5:G30">ROUND(E5*0.015,0)</f>
        <v>210</v>
      </c>
      <c r="H5" s="15"/>
      <c r="I5" s="12"/>
      <c r="J5" s="12"/>
      <c r="K5" s="12"/>
    </row>
    <row r="6" spans="1:11" ht="15">
      <c r="A6" s="67">
        <v>3</v>
      </c>
      <c r="B6" s="14" t="s">
        <v>426</v>
      </c>
      <c r="C6" s="2" t="s">
        <v>427</v>
      </c>
      <c r="D6" s="2">
        <v>39324</v>
      </c>
      <c r="E6" s="2">
        <f t="shared" si="0"/>
        <v>29021</v>
      </c>
      <c r="F6" s="2">
        <f>ROUND(E6*0.34,0)+1</f>
        <v>9868</v>
      </c>
      <c r="G6" s="2">
        <f t="shared" si="1"/>
        <v>435</v>
      </c>
      <c r="H6" s="15"/>
      <c r="I6" s="12"/>
      <c r="J6" s="12"/>
      <c r="K6" s="12"/>
    </row>
    <row r="7" spans="1:11" ht="15">
      <c r="A7" s="67">
        <v>4</v>
      </c>
      <c r="B7" s="14" t="s">
        <v>428</v>
      </c>
      <c r="C7" s="2" t="s">
        <v>429</v>
      </c>
      <c r="D7" s="2">
        <v>86846</v>
      </c>
      <c r="E7" s="2">
        <f t="shared" si="0"/>
        <v>64093</v>
      </c>
      <c r="F7" s="2">
        <f>ROUND(E7*0.34,0)</f>
        <v>21792</v>
      </c>
      <c r="G7" s="2">
        <f t="shared" si="1"/>
        <v>961</v>
      </c>
      <c r="H7" s="15"/>
      <c r="I7" s="12"/>
      <c r="J7" s="12"/>
      <c r="K7" s="12"/>
    </row>
    <row r="8" spans="1:11" ht="15">
      <c r="A8" s="67">
        <v>5</v>
      </c>
      <c r="B8" s="14" t="s">
        <v>430</v>
      </c>
      <c r="C8" s="2" t="s">
        <v>431</v>
      </c>
      <c r="D8" s="2">
        <v>49898</v>
      </c>
      <c r="E8" s="2">
        <f t="shared" si="0"/>
        <v>36825</v>
      </c>
      <c r="F8" s="2">
        <f>ROUND(E8*0.34,0)</f>
        <v>12521</v>
      </c>
      <c r="G8" s="2">
        <f t="shared" si="1"/>
        <v>552</v>
      </c>
      <c r="H8" s="15"/>
      <c r="I8" s="12"/>
      <c r="J8" s="12"/>
      <c r="K8" s="12"/>
    </row>
    <row r="9" spans="1:11" ht="15">
      <c r="A9" s="67">
        <v>6</v>
      </c>
      <c r="B9" s="14" t="s">
        <v>432</v>
      </c>
      <c r="C9" s="2" t="s">
        <v>433</v>
      </c>
      <c r="D9" s="2">
        <v>5940</v>
      </c>
      <c r="E9" s="2">
        <f t="shared" si="0"/>
        <v>4384</v>
      </c>
      <c r="F9" s="2">
        <f>ROUND(E9*0.34,0)-1</f>
        <v>1490</v>
      </c>
      <c r="G9" s="2">
        <f t="shared" si="1"/>
        <v>66</v>
      </c>
      <c r="H9" s="15"/>
      <c r="I9" s="12"/>
      <c r="J9" s="12"/>
      <c r="K9" s="12"/>
    </row>
    <row r="10" spans="1:11" ht="15">
      <c r="A10" s="67">
        <v>7</v>
      </c>
      <c r="B10" s="14" t="s">
        <v>434</v>
      </c>
      <c r="C10" s="2" t="s">
        <v>435</v>
      </c>
      <c r="D10" s="2">
        <v>3564</v>
      </c>
      <c r="E10" s="2">
        <f t="shared" si="0"/>
        <v>2630</v>
      </c>
      <c r="F10" s="2">
        <f aca="true" t="shared" si="2" ref="F10:F15">ROUND(E10*0.34,0)+1</f>
        <v>895</v>
      </c>
      <c r="G10" s="2">
        <f t="shared" si="1"/>
        <v>39</v>
      </c>
      <c r="H10" s="15"/>
      <c r="I10" s="12"/>
      <c r="J10" s="12"/>
      <c r="K10" s="12"/>
    </row>
    <row r="11" spans="1:11" ht="15">
      <c r="A11" s="67">
        <v>8</v>
      </c>
      <c r="B11" s="14" t="s">
        <v>436</v>
      </c>
      <c r="C11" s="2" t="s">
        <v>437</v>
      </c>
      <c r="D11" s="2">
        <v>3564</v>
      </c>
      <c r="E11" s="2">
        <f t="shared" si="0"/>
        <v>2630</v>
      </c>
      <c r="F11" s="2">
        <f t="shared" si="2"/>
        <v>895</v>
      </c>
      <c r="G11" s="2">
        <f t="shared" si="1"/>
        <v>39</v>
      </c>
      <c r="H11" s="15"/>
      <c r="I11" s="12"/>
      <c r="J11" s="12"/>
      <c r="K11" s="12"/>
    </row>
    <row r="12" spans="1:11" ht="15">
      <c r="A12" s="67">
        <v>9</v>
      </c>
      <c r="B12" s="14" t="s">
        <v>438</v>
      </c>
      <c r="C12" s="2" t="s">
        <v>439</v>
      </c>
      <c r="D12" s="2">
        <v>27325</v>
      </c>
      <c r="E12" s="2">
        <f t="shared" si="0"/>
        <v>20166</v>
      </c>
      <c r="F12" s="2">
        <f t="shared" si="2"/>
        <v>6857</v>
      </c>
      <c r="G12" s="2">
        <f t="shared" si="1"/>
        <v>302</v>
      </c>
      <c r="H12" s="15"/>
      <c r="I12" s="12"/>
      <c r="J12" s="12"/>
      <c r="K12" s="12"/>
    </row>
    <row r="13" spans="1:11" ht="15">
      <c r="A13" s="67">
        <v>10</v>
      </c>
      <c r="B13" s="14" t="s">
        <v>440</v>
      </c>
      <c r="C13" s="2" t="s">
        <v>441</v>
      </c>
      <c r="D13" s="2">
        <v>3564</v>
      </c>
      <c r="E13" s="2">
        <f t="shared" si="0"/>
        <v>2630</v>
      </c>
      <c r="F13" s="2">
        <f t="shared" si="2"/>
        <v>895</v>
      </c>
      <c r="G13" s="2">
        <f t="shared" si="1"/>
        <v>39</v>
      </c>
      <c r="H13" s="15"/>
      <c r="I13" s="12"/>
      <c r="J13" s="12"/>
      <c r="K13" s="12"/>
    </row>
    <row r="14" spans="1:11" ht="15">
      <c r="A14" s="67">
        <v>11</v>
      </c>
      <c r="B14" s="14" t="s">
        <v>442</v>
      </c>
      <c r="C14" s="2" t="s">
        <v>443</v>
      </c>
      <c r="D14" s="2">
        <v>27325</v>
      </c>
      <c r="E14" s="2">
        <f t="shared" si="0"/>
        <v>20166</v>
      </c>
      <c r="F14" s="2">
        <f t="shared" si="2"/>
        <v>6857</v>
      </c>
      <c r="G14" s="2">
        <f t="shared" si="1"/>
        <v>302</v>
      </c>
      <c r="H14" s="15"/>
      <c r="I14" s="12"/>
      <c r="J14" s="12"/>
      <c r="K14" s="12"/>
    </row>
    <row r="15" spans="1:11" ht="15">
      <c r="A15" s="67">
        <v>12</v>
      </c>
      <c r="B15" s="14" t="s">
        <v>444</v>
      </c>
      <c r="C15" s="2" t="s">
        <v>445</v>
      </c>
      <c r="D15" s="2">
        <v>3564</v>
      </c>
      <c r="E15" s="2">
        <f t="shared" si="0"/>
        <v>2630</v>
      </c>
      <c r="F15" s="2">
        <f t="shared" si="2"/>
        <v>895</v>
      </c>
      <c r="G15" s="2">
        <f t="shared" si="1"/>
        <v>39</v>
      </c>
      <c r="H15" s="15"/>
      <c r="I15" s="12"/>
      <c r="J15" s="12"/>
      <c r="K15" s="12"/>
    </row>
    <row r="16" spans="1:11" ht="15">
      <c r="A16" s="67">
        <v>13</v>
      </c>
      <c r="B16" s="14" t="s">
        <v>446</v>
      </c>
      <c r="C16" s="2" t="s">
        <v>447</v>
      </c>
      <c r="D16" s="2">
        <v>33265</v>
      </c>
      <c r="E16" s="2">
        <f t="shared" si="0"/>
        <v>24550</v>
      </c>
      <c r="F16" s="2">
        <f>ROUND(E16*0.34,0)</f>
        <v>8347</v>
      </c>
      <c r="G16" s="2">
        <f t="shared" si="1"/>
        <v>368</v>
      </c>
      <c r="H16" s="15"/>
      <c r="I16" s="12"/>
      <c r="J16" s="12"/>
      <c r="K16" s="12"/>
    </row>
    <row r="17" spans="1:11" ht="15">
      <c r="A17" s="67">
        <v>14</v>
      </c>
      <c r="B17" s="14" t="s">
        <v>448</v>
      </c>
      <c r="C17" s="2" t="s">
        <v>449</v>
      </c>
      <c r="D17" s="2">
        <v>17702</v>
      </c>
      <c r="E17" s="2">
        <f t="shared" si="0"/>
        <v>13064</v>
      </c>
      <c r="F17" s="2">
        <f>ROUND(E17*0.34,0)</f>
        <v>4442</v>
      </c>
      <c r="G17" s="2">
        <f t="shared" si="1"/>
        <v>196</v>
      </c>
      <c r="H17" s="15"/>
      <c r="I17" s="12"/>
      <c r="J17" s="12"/>
      <c r="K17" s="12"/>
    </row>
    <row r="18" spans="1:11" ht="15">
      <c r="A18" s="67">
        <v>15</v>
      </c>
      <c r="B18" s="14" t="s">
        <v>450</v>
      </c>
      <c r="C18" s="2" t="s">
        <v>451</v>
      </c>
      <c r="D18" s="2">
        <v>5940</v>
      </c>
      <c r="E18" s="2">
        <f t="shared" si="0"/>
        <v>4384</v>
      </c>
      <c r="F18" s="2">
        <f>ROUND(E18*0.34,0)-1</f>
        <v>1490</v>
      </c>
      <c r="G18" s="2">
        <f t="shared" si="1"/>
        <v>66</v>
      </c>
      <c r="H18" s="15"/>
      <c r="I18" s="12"/>
      <c r="J18" s="12"/>
      <c r="K18" s="12"/>
    </row>
    <row r="19" spans="1:11" ht="15">
      <c r="A19" s="67">
        <v>16</v>
      </c>
      <c r="B19" s="14" t="s">
        <v>452</v>
      </c>
      <c r="C19" s="2" t="s">
        <v>453</v>
      </c>
      <c r="D19" s="2">
        <v>28513</v>
      </c>
      <c r="E19" s="2">
        <f t="shared" si="0"/>
        <v>21043</v>
      </c>
      <c r="F19" s="2">
        <f>ROUND(E19*0.34,0)-1</f>
        <v>7154</v>
      </c>
      <c r="G19" s="2">
        <f t="shared" si="1"/>
        <v>316</v>
      </c>
      <c r="H19" s="15"/>
      <c r="I19" s="12"/>
      <c r="J19" s="12"/>
      <c r="K19" s="12"/>
    </row>
    <row r="20" spans="1:11" ht="15">
      <c r="A20" s="67">
        <v>17</v>
      </c>
      <c r="B20" s="14" t="s">
        <v>454</v>
      </c>
      <c r="C20" s="2" t="s">
        <v>455</v>
      </c>
      <c r="D20" s="2">
        <v>18533</v>
      </c>
      <c r="E20" s="2">
        <f t="shared" si="0"/>
        <v>13677</v>
      </c>
      <c r="F20" s="2">
        <f>ROUND(E20*0.34,0)+1</f>
        <v>4651</v>
      </c>
      <c r="G20" s="2">
        <f t="shared" si="1"/>
        <v>205</v>
      </c>
      <c r="H20" s="15"/>
      <c r="I20" s="12"/>
      <c r="J20" s="12"/>
      <c r="K20" s="12"/>
    </row>
    <row r="21" spans="1:11" ht="15">
      <c r="A21" s="67">
        <v>18</v>
      </c>
      <c r="B21" s="14" t="s">
        <v>456</v>
      </c>
      <c r="C21" s="2" t="s">
        <v>457</v>
      </c>
      <c r="D21" s="2">
        <v>5940</v>
      </c>
      <c r="E21" s="2">
        <f t="shared" si="0"/>
        <v>4384</v>
      </c>
      <c r="F21" s="2">
        <f>ROUND(E21*0.34,0)-1</f>
        <v>1490</v>
      </c>
      <c r="G21" s="2">
        <f t="shared" si="1"/>
        <v>66</v>
      </c>
      <c r="H21" s="15"/>
      <c r="I21" s="12"/>
      <c r="J21" s="12"/>
      <c r="K21" s="12"/>
    </row>
    <row r="22" spans="1:11" ht="15">
      <c r="A22" s="67">
        <v>19</v>
      </c>
      <c r="B22" s="14" t="s">
        <v>458</v>
      </c>
      <c r="C22" s="2" t="s">
        <v>459</v>
      </c>
      <c r="D22" s="2">
        <v>3564</v>
      </c>
      <c r="E22" s="2">
        <f t="shared" si="0"/>
        <v>2630</v>
      </c>
      <c r="F22" s="2">
        <f>ROUND(E22*0.34,0)+1</f>
        <v>895</v>
      </c>
      <c r="G22" s="2">
        <f t="shared" si="1"/>
        <v>39</v>
      </c>
      <c r="H22" s="15"/>
      <c r="I22" s="12"/>
      <c r="J22" s="12"/>
      <c r="K22" s="12"/>
    </row>
    <row r="23" spans="1:11" ht="15">
      <c r="A23" s="67">
        <v>20</v>
      </c>
      <c r="B23" s="14" t="s">
        <v>460</v>
      </c>
      <c r="C23" s="2" t="s">
        <v>461</v>
      </c>
      <c r="D23" s="2">
        <v>10692</v>
      </c>
      <c r="E23" s="2">
        <f t="shared" si="0"/>
        <v>7891</v>
      </c>
      <c r="F23" s="2">
        <f>ROUND(E23*0.34,0)</f>
        <v>2683</v>
      </c>
      <c r="G23" s="2">
        <f t="shared" si="1"/>
        <v>118</v>
      </c>
      <c r="H23" s="15"/>
      <c r="I23" s="12"/>
      <c r="J23" s="12"/>
      <c r="K23" s="12"/>
    </row>
    <row r="24" spans="1:11" ht="15">
      <c r="A24" s="67">
        <v>21</v>
      </c>
      <c r="B24" s="14" t="s">
        <v>462</v>
      </c>
      <c r="C24" s="2" t="s">
        <v>463</v>
      </c>
      <c r="D24" s="2">
        <v>3564</v>
      </c>
      <c r="E24" s="2">
        <f t="shared" si="0"/>
        <v>2630</v>
      </c>
      <c r="F24" s="2">
        <f>ROUND(E24*0.34,0)+1</f>
        <v>895</v>
      </c>
      <c r="G24" s="2">
        <f t="shared" si="1"/>
        <v>39</v>
      </c>
      <c r="H24" s="15"/>
      <c r="I24" s="12"/>
      <c r="J24" s="12"/>
      <c r="K24" s="12"/>
    </row>
    <row r="25" spans="1:11" ht="15">
      <c r="A25" s="67">
        <v>22</v>
      </c>
      <c r="B25" s="14" t="s">
        <v>464</v>
      </c>
      <c r="C25" s="2" t="s">
        <v>465</v>
      </c>
      <c r="D25" s="2">
        <v>5940</v>
      </c>
      <c r="E25" s="2">
        <f t="shared" si="0"/>
        <v>4384</v>
      </c>
      <c r="F25" s="2">
        <f>ROUND(E25*0.34,0)-1</f>
        <v>1490</v>
      </c>
      <c r="G25" s="2">
        <f t="shared" si="1"/>
        <v>66</v>
      </c>
      <c r="H25" s="15"/>
      <c r="I25" s="12"/>
      <c r="J25" s="12"/>
      <c r="K25" s="12"/>
    </row>
    <row r="26" spans="1:11" ht="15">
      <c r="A26" s="67">
        <v>23</v>
      </c>
      <c r="B26" s="14" t="s">
        <v>466</v>
      </c>
      <c r="C26" s="2" t="s">
        <v>467</v>
      </c>
      <c r="D26" s="2">
        <v>3564</v>
      </c>
      <c r="E26" s="2">
        <f t="shared" si="0"/>
        <v>2630</v>
      </c>
      <c r="F26" s="2">
        <f>ROUND(E26*0.34,0)+1</f>
        <v>895</v>
      </c>
      <c r="G26" s="2">
        <f t="shared" si="1"/>
        <v>39</v>
      </c>
      <c r="H26" s="15"/>
      <c r="I26" s="12"/>
      <c r="J26" s="12"/>
      <c r="K26" s="12"/>
    </row>
    <row r="27" spans="1:11" ht="15">
      <c r="A27" s="67">
        <v>24</v>
      </c>
      <c r="B27" s="14" t="s">
        <v>468</v>
      </c>
      <c r="C27" s="2" t="s">
        <v>469</v>
      </c>
      <c r="D27" s="2">
        <v>13068</v>
      </c>
      <c r="E27" s="2">
        <f t="shared" si="0"/>
        <v>9644</v>
      </c>
      <c r="F27" s="2">
        <f>ROUND(E27*0.34,0)</f>
        <v>3279</v>
      </c>
      <c r="G27" s="2">
        <f t="shared" si="1"/>
        <v>145</v>
      </c>
      <c r="H27" s="15"/>
      <c r="I27" s="12"/>
      <c r="J27" s="12"/>
      <c r="K27" s="12"/>
    </row>
    <row r="28" spans="1:11" ht="15">
      <c r="A28" s="67">
        <v>25</v>
      </c>
      <c r="B28" s="14" t="s">
        <v>470</v>
      </c>
      <c r="C28" s="2" t="s">
        <v>471</v>
      </c>
      <c r="D28" s="2">
        <v>28513</v>
      </c>
      <c r="E28" s="2">
        <f t="shared" si="0"/>
        <v>21043</v>
      </c>
      <c r="F28" s="2">
        <f>ROUND(E28*0.34,0)-1</f>
        <v>7154</v>
      </c>
      <c r="G28" s="2">
        <f t="shared" si="1"/>
        <v>316</v>
      </c>
      <c r="H28" s="15"/>
      <c r="I28" s="12"/>
      <c r="J28" s="12"/>
      <c r="K28" s="12"/>
    </row>
    <row r="29" spans="1:11" ht="15">
      <c r="A29" s="67">
        <v>26</v>
      </c>
      <c r="B29" s="14" t="s">
        <v>472</v>
      </c>
      <c r="C29" s="2" t="s">
        <v>473</v>
      </c>
      <c r="D29" s="2">
        <v>11880</v>
      </c>
      <c r="E29" s="2">
        <f t="shared" si="0"/>
        <v>8768</v>
      </c>
      <c r="F29" s="2">
        <f>ROUND(E29*0.34,0)-1</f>
        <v>2980</v>
      </c>
      <c r="G29" s="2">
        <f t="shared" si="1"/>
        <v>132</v>
      </c>
      <c r="H29" s="15"/>
      <c r="I29" s="12"/>
      <c r="J29" s="12"/>
      <c r="K29" s="12"/>
    </row>
    <row r="30" spans="1:11" ht="15.75" thickBot="1">
      <c r="A30" s="67">
        <v>27</v>
      </c>
      <c r="B30" s="18" t="s">
        <v>474</v>
      </c>
      <c r="C30" s="9" t="s">
        <v>475</v>
      </c>
      <c r="D30" s="9">
        <v>11880</v>
      </c>
      <c r="E30" s="9">
        <f t="shared" si="0"/>
        <v>8768</v>
      </c>
      <c r="F30" s="9">
        <f>ROUND(E30*0.34,0)-1</f>
        <v>2980</v>
      </c>
      <c r="G30" s="9">
        <f t="shared" si="1"/>
        <v>132</v>
      </c>
      <c r="H30" s="19"/>
      <c r="I30" s="12"/>
      <c r="J30" s="12"/>
      <c r="K30" s="12"/>
    </row>
    <row r="31" spans="1:11" ht="19.5" customHeight="1" thickBot="1">
      <c r="A31" s="68"/>
      <c r="B31" s="206" t="s">
        <v>19</v>
      </c>
      <c r="C31" s="207"/>
      <c r="D31" s="20">
        <f>SUM(D4:D30)</f>
        <v>491490</v>
      </c>
      <c r="E31" s="20">
        <f>SUM(E4:E30)</f>
        <v>362723</v>
      </c>
      <c r="F31" s="20">
        <f>SUM(F4:F30)</f>
        <v>123330</v>
      </c>
      <c r="G31" s="20">
        <f>SUM(G4:G30)</f>
        <v>5437</v>
      </c>
      <c r="H31" s="43">
        <f>SUM(H4:H30)</f>
        <v>0</v>
      </c>
      <c r="I31" s="28"/>
      <c r="J31" s="28"/>
      <c r="K31" s="12"/>
    </row>
    <row r="32" ht="15.75" thickBot="1"/>
    <row r="33" spans="1:8" ht="15.75" thickBot="1">
      <c r="A33" s="69"/>
      <c r="B33" s="65" t="s">
        <v>580</v>
      </c>
      <c r="C33" s="49">
        <f>D31+H31</f>
        <v>491490</v>
      </c>
      <c r="D33" s="44"/>
      <c r="E33" s="44"/>
      <c r="F33" s="44"/>
      <c r="G33" s="44"/>
      <c r="H33" s="45"/>
    </row>
  </sheetData>
  <sheetProtection selectLockedCells="1" selectUnlockedCells="1"/>
  <mergeCells count="3">
    <mergeCell ref="B2:H2"/>
    <mergeCell ref="B31:C31"/>
    <mergeCell ref="A1:H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2" r:id="rId1"/>
  <headerFooter alignWithMargins="0"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3">
      <selection activeCell="A32" sqref="A32:IV63"/>
    </sheetView>
  </sheetViews>
  <sheetFormatPr defaultColWidth="9.140625" defaultRowHeight="15"/>
  <cols>
    <col min="1" max="1" width="5.140625" style="53" customWidth="1"/>
    <col min="2" max="2" width="14.00390625" style="1" customWidth="1"/>
    <col min="3" max="3" width="103.7109375" style="1" customWidth="1"/>
    <col min="4" max="4" width="14.421875" style="1" customWidth="1"/>
    <col min="5" max="5" width="15.28125" style="1" customWidth="1"/>
    <col min="6" max="6" width="17.57421875" style="1" customWidth="1"/>
    <col min="7" max="7" width="8.8515625" style="1" customWidth="1"/>
    <col min="8" max="8" width="9.140625" style="1" customWidth="1"/>
    <col min="9" max="9" width="15.7109375" style="0" customWidth="1"/>
  </cols>
  <sheetData>
    <row r="1" spans="1:8" ht="32.25" customHeight="1">
      <c r="A1" s="223" t="s">
        <v>600</v>
      </c>
      <c r="B1" s="224"/>
      <c r="C1" s="224"/>
      <c r="D1" s="224"/>
      <c r="E1" s="224"/>
      <c r="F1" s="224"/>
      <c r="G1" s="224"/>
      <c r="H1" s="224"/>
    </row>
    <row r="2" spans="2:8" ht="30" customHeight="1" thickBot="1">
      <c r="B2" s="205" t="s">
        <v>584</v>
      </c>
      <c r="C2" s="205"/>
      <c r="D2" s="205"/>
      <c r="E2" s="205"/>
      <c r="F2" s="205"/>
      <c r="G2" s="205"/>
      <c r="H2" s="205"/>
    </row>
    <row r="3" spans="1:11" ht="19.5" customHeight="1" thickBot="1">
      <c r="A3" s="69" t="s">
        <v>578</v>
      </c>
      <c r="B3" s="20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  <c r="K3" s="12"/>
    </row>
    <row r="4" spans="1:8" ht="15">
      <c r="A4" s="67">
        <v>1</v>
      </c>
      <c r="B4" s="10" t="s">
        <v>476</v>
      </c>
      <c r="C4" s="10" t="s">
        <v>477</v>
      </c>
      <c r="D4" s="10">
        <v>98489</v>
      </c>
      <c r="E4" s="10">
        <f>ROUND(D4/1.355,0)</f>
        <v>72686</v>
      </c>
      <c r="F4" s="10">
        <f>ROUND(E4*0.34,0)</f>
        <v>24713</v>
      </c>
      <c r="G4" s="10">
        <f>ROUND(E4*0.015,0)</f>
        <v>1090</v>
      </c>
      <c r="H4" s="35"/>
    </row>
    <row r="5" spans="1:8" ht="15">
      <c r="A5" s="67">
        <v>2</v>
      </c>
      <c r="B5" s="2" t="s">
        <v>478</v>
      </c>
      <c r="C5" s="2" t="s">
        <v>479</v>
      </c>
      <c r="D5" s="2">
        <v>28513</v>
      </c>
      <c r="E5" s="2">
        <f aca="true" t="shared" si="0" ref="E5:E26">ROUND(D5/1.355,0)</f>
        <v>21043</v>
      </c>
      <c r="F5" s="2">
        <f>ROUND(E5*0.34,0)-1</f>
        <v>7154</v>
      </c>
      <c r="G5" s="2">
        <f aca="true" t="shared" si="1" ref="G5:G26">ROUND(E5*0.015,0)</f>
        <v>316</v>
      </c>
      <c r="H5" s="15"/>
    </row>
    <row r="6" spans="1:8" ht="15">
      <c r="A6" s="67">
        <v>3</v>
      </c>
      <c r="B6" s="2" t="s">
        <v>480</v>
      </c>
      <c r="C6" s="2" t="s">
        <v>481</v>
      </c>
      <c r="D6" s="2">
        <v>17821</v>
      </c>
      <c r="E6" s="2">
        <f t="shared" si="0"/>
        <v>13152</v>
      </c>
      <c r="F6" s="2">
        <f>ROUND(E6*0.34,0)</f>
        <v>4472</v>
      </c>
      <c r="G6" s="2">
        <f t="shared" si="1"/>
        <v>197</v>
      </c>
      <c r="H6" s="15"/>
    </row>
    <row r="7" spans="1:8" ht="15">
      <c r="A7" s="67">
        <v>4</v>
      </c>
      <c r="B7" s="2" t="s">
        <v>482</v>
      </c>
      <c r="C7" s="2" t="s">
        <v>483</v>
      </c>
      <c r="D7" s="2">
        <v>19009</v>
      </c>
      <c r="E7" s="2">
        <f t="shared" si="0"/>
        <v>14029</v>
      </c>
      <c r="F7" s="2">
        <f>ROUND(E7*0.34,0)</f>
        <v>4770</v>
      </c>
      <c r="G7" s="2">
        <f t="shared" si="1"/>
        <v>210</v>
      </c>
      <c r="H7" s="15"/>
    </row>
    <row r="8" spans="1:8" ht="15">
      <c r="A8" s="67">
        <v>5</v>
      </c>
      <c r="B8" s="2" t="s">
        <v>484</v>
      </c>
      <c r="C8" s="2" t="s">
        <v>485</v>
      </c>
      <c r="D8" s="2">
        <v>17821</v>
      </c>
      <c r="E8" s="2">
        <f t="shared" si="0"/>
        <v>13152</v>
      </c>
      <c r="F8" s="2">
        <f>ROUND(E8*0.34,0)</f>
        <v>4472</v>
      </c>
      <c r="G8" s="2">
        <f t="shared" si="1"/>
        <v>197</v>
      </c>
      <c r="H8" s="15"/>
    </row>
    <row r="9" spans="1:8" ht="15">
      <c r="A9" s="67">
        <v>6</v>
      </c>
      <c r="B9" s="2" t="s">
        <v>486</v>
      </c>
      <c r="C9" s="2" t="s">
        <v>487</v>
      </c>
      <c r="D9" s="2">
        <v>5940</v>
      </c>
      <c r="E9" s="2">
        <f t="shared" si="0"/>
        <v>4384</v>
      </c>
      <c r="F9" s="2">
        <f>ROUND(E9*0.34,0)-1</f>
        <v>1490</v>
      </c>
      <c r="G9" s="2">
        <f t="shared" si="1"/>
        <v>66</v>
      </c>
      <c r="H9" s="15"/>
    </row>
    <row r="10" spans="1:8" ht="15">
      <c r="A10" s="67">
        <v>7</v>
      </c>
      <c r="B10" s="2" t="s">
        <v>488</v>
      </c>
      <c r="C10" s="2" t="s">
        <v>489</v>
      </c>
      <c r="D10" s="2">
        <v>3564</v>
      </c>
      <c r="E10" s="2">
        <f t="shared" si="0"/>
        <v>2630</v>
      </c>
      <c r="F10" s="2">
        <f>ROUND(E10*0.34,0)+1</f>
        <v>895</v>
      </c>
      <c r="G10" s="2">
        <f t="shared" si="1"/>
        <v>39</v>
      </c>
      <c r="H10" s="15"/>
    </row>
    <row r="11" spans="1:8" ht="15">
      <c r="A11" s="67">
        <v>8</v>
      </c>
      <c r="B11" s="2" t="s">
        <v>490</v>
      </c>
      <c r="C11" s="2" t="s">
        <v>491</v>
      </c>
      <c r="D11" s="2">
        <v>3564</v>
      </c>
      <c r="E11" s="2">
        <f t="shared" si="0"/>
        <v>2630</v>
      </c>
      <c r="F11" s="2">
        <f>ROUND(E11*0.34,0)+1</f>
        <v>895</v>
      </c>
      <c r="G11" s="2">
        <f t="shared" si="1"/>
        <v>39</v>
      </c>
      <c r="H11" s="15"/>
    </row>
    <row r="12" spans="1:8" ht="15">
      <c r="A12" s="67">
        <v>9</v>
      </c>
      <c r="B12" s="2" t="s">
        <v>492</v>
      </c>
      <c r="C12" s="2" t="s">
        <v>493</v>
      </c>
      <c r="D12" s="2">
        <v>41582</v>
      </c>
      <c r="E12" s="2">
        <f t="shared" si="0"/>
        <v>30688</v>
      </c>
      <c r="F12" s="2">
        <f>ROUND(E12*0.34,0)</f>
        <v>10434</v>
      </c>
      <c r="G12" s="2">
        <f t="shared" si="1"/>
        <v>460</v>
      </c>
      <c r="H12" s="15"/>
    </row>
    <row r="13" spans="1:8" ht="15">
      <c r="A13" s="67">
        <v>10</v>
      </c>
      <c r="B13" s="2" t="s">
        <v>494</v>
      </c>
      <c r="C13" s="2" t="s">
        <v>495</v>
      </c>
      <c r="D13" s="2">
        <v>39087</v>
      </c>
      <c r="E13" s="2">
        <f t="shared" si="0"/>
        <v>28846</v>
      </c>
      <c r="F13" s="2">
        <f>ROUND(E13*0.34,0)</f>
        <v>9808</v>
      </c>
      <c r="G13" s="2">
        <f t="shared" si="1"/>
        <v>433</v>
      </c>
      <c r="H13" s="15"/>
    </row>
    <row r="14" spans="1:8" ht="15">
      <c r="A14" s="67">
        <v>11</v>
      </c>
      <c r="B14" s="2" t="s">
        <v>496</v>
      </c>
      <c r="C14" s="2" t="s">
        <v>497</v>
      </c>
      <c r="D14" s="2">
        <v>7128</v>
      </c>
      <c r="E14" s="2">
        <f t="shared" si="0"/>
        <v>5261</v>
      </c>
      <c r="F14" s="2">
        <f>ROUND(E14*0.34,0)-1</f>
        <v>1788</v>
      </c>
      <c r="G14" s="2">
        <f t="shared" si="1"/>
        <v>79</v>
      </c>
      <c r="H14" s="15"/>
    </row>
    <row r="15" spans="1:8" ht="15">
      <c r="A15" s="67">
        <v>12</v>
      </c>
      <c r="B15" s="2" t="s">
        <v>498</v>
      </c>
      <c r="C15" s="2" t="s">
        <v>499</v>
      </c>
      <c r="D15" s="2">
        <v>33265</v>
      </c>
      <c r="E15" s="2">
        <f t="shared" si="0"/>
        <v>24550</v>
      </c>
      <c r="F15" s="2">
        <f>ROUND(E15*0.34,0)</f>
        <v>8347</v>
      </c>
      <c r="G15" s="2">
        <f t="shared" si="1"/>
        <v>368</v>
      </c>
      <c r="H15" s="15"/>
    </row>
    <row r="16" spans="1:8" ht="15">
      <c r="A16" s="67">
        <v>13</v>
      </c>
      <c r="B16" s="2" t="s">
        <v>500</v>
      </c>
      <c r="C16" s="2" t="s">
        <v>501</v>
      </c>
      <c r="D16" s="2">
        <v>5940</v>
      </c>
      <c r="E16" s="2">
        <f t="shared" si="0"/>
        <v>4384</v>
      </c>
      <c r="F16" s="2">
        <f>ROUND(E16*0.34,0)-1</f>
        <v>1490</v>
      </c>
      <c r="G16" s="2">
        <f t="shared" si="1"/>
        <v>66</v>
      </c>
      <c r="H16" s="15"/>
    </row>
    <row r="17" spans="1:8" ht="15">
      <c r="A17" s="67">
        <v>14</v>
      </c>
      <c r="B17" s="2" t="s">
        <v>502</v>
      </c>
      <c r="C17" s="2" t="s">
        <v>503</v>
      </c>
      <c r="D17" s="2">
        <v>3564</v>
      </c>
      <c r="E17" s="2">
        <f t="shared" si="0"/>
        <v>2630</v>
      </c>
      <c r="F17" s="2">
        <f>ROUND(E17*0.34,0)+1</f>
        <v>895</v>
      </c>
      <c r="G17" s="2">
        <f t="shared" si="1"/>
        <v>39</v>
      </c>
      <c r="H17" s="15"/>
    </row>
    <row r="18" spans="1:8" ht="15">
      <c r="A18" s="67">
        <v>15</v>
      </c>
      <c r="B18" s="2" t="s">
        <v>504</v>
      </c>
      <c r="C18" s="2" t="s">
        <v>505</v>
      </c>
      <c r="D18" s="2">
        <v>3564</v>
      </c>
      <c r="E18" s="2">
        <f t="shared" si="0"/>
        <v>2630</v>
      </c>
      <c r="F18" s="2">
        <f>ROUND(E18*0.34,0)+1</f>
        <v>895</v>
      </c>
      <c r="G18" s="2">
        <f t="shared" si="1"/>
        <v>39</v>
      </c>
      <c r="H18" s="15"/>
    </row>
    <row r="19" spans="1:8" ht="15">
      <c r="A19" s="67">
        <v>16</v>
      </c>
      <c r="B19" s="2" t="s">
        <v>506</v>
      </c>
      <c r="C19" s="2" t="s">
        <v>507</v>
      </c>
      <c r="D19" s="2">
        <v>7128</v>
      </c>
      <c r="E19" s="2">
        <f t="shared" si="0"/>
        <v>5261</v>
      </c>
      <c r="F19" s="2">
        <f>ROUND(E19*0.34,0)-1</f>
        <v>1788</v>
      </c>
      <c r="G19" s="2">
        <f t="shared" si="1"/>
        <v>79</v>
      </c>
      <c r="H19" s="15"/>
    </row>
    <row r="20" spans="1:8" ht="15">
      <c r="A20" s="67">
        <v>17</v>
      </c>
      <c r="B20" s="2" t="s">
        <v>508</v>
      </c>
      <c r="C20" s="2" t="s">
        <v>509</v>
      </c>
      <c r="D20" s="2">
        <v>76035</v>
      </c>
      <c r="E20" s="2">
        <f t="shared" si="0"/>
        <v>56114</v>
      </c>
      <c r="F20" s="2">
        <f>ROUND(E20*0.34,0)</f>
        <v>19079</v>
      </c>
      <c r="G20" s="2">
        <f t="shared" si="1"/>
        <v>842</v>
      </c>
      <c r="H20" s="15"/>
    </row>
    <row r="21" spans="1:8" ht="15">
      <c r="A21" s="67">
        <v>18</v>
      </c>
      <c r="B21" s="2" t="s">
        <v>510</v>
      </c>
      <c r="C21" s="2" t="s">
        <v>511</v>
      </c>
      <c r="D21" s="2">
        <v>11880</v>
      </c>
      <c r="E21" s="2">
        <f t="shared" si="0"/>
        <v>8768</v>
      </c>
      <c r="F21" s="2">
        <f>ROUND(E21*0.34,0)-1</f>
        <v>2980</v>
      </c>
      <c r="G21" s="2">
        <f t="shared" si="1"/>
        <v>132</v>
      </c>
      <c r="H21" s="15"/>
    </row>
    <row r="22" spans="1:8" ht="15">
      <c r="A22" s="67">
        <v>19</v>
      </c>
      <c r="B22" s="2" t="s">
        <v>512</v>
      </c>
      <c r="C22" s="2" t="s">
        <v>513</v>
      </c>
      <c r="D22" s="2">
        <v>11880</v>
      </c>
      <c r="E22" s="2">
        <f t="shared" si="0"/>
        <v>8768</v>
      </c>
      <c r="F22" s="2">
        <f>ROUND(E22*0.34,0)-1</f>
        <v>2980</v>
      </c>
      <c r="G22" s="2">
        <f t="shared" si="1"/>
        <v>132</v>
      </c>
      <c r="H22" s="15"/>
    </row>
    <row r="23" spans="1:8" ht="15">
      <c r="A23" s="67">
        <v>20</v>
      </c>
      <c r="B23" s="2" t="s">
        <v>514</v>
      </c>
      <c r="C23" s="2" t="s">
        <v>515</v>
      </c>
      <c r="D23" s="2">
        <v>9504</v>
      </c>
      <c r="E23" s="2">
        <f t="shared" si="0"/>
        <v>7014</v>
      </c>
      <c r="F23" s="2">
        <f>ROUND(E23*0.34,0)</f>
        <v>2385</v>
      </c>
      <c r="G23" s="2">
        <f t="shared" si="1"/>
        <v>105</v>
      </c>
      <c r="H23" s="15"/>
    </row>
    <row r="24" spans="1:8" ht="15">
      <c r="A24" s="67">
        <v>21</v>
      </c>
      <c r="B24" s="2" t="s">
        <v>516</v>
      </c>
      <c r="C24" s="2" t="s">
        <v>517</v>
      </c>
      <c r="D24" s="2">
        <v>23761</v>
      </c>
      <c r="E24" s="2">
        <f t="shared" si="0"/>
        <v>17536</v>
      </c>
      <c r="F24" s="2">
        <f>ROUND(E24*0.34,0)</f>
        <v>5962</v>
      </c>
      <c r="G24" s="2">
        <f t="shared" si="1"/>
        <v>263</v>
      </c>
      <c r="H24" s="15"/>
    </row>
    <row r="25" spans="1:8" ht="15">
      <c r="A25" s="67">
        <v>22</v>
      </c>
      <c r="B25" s="2" t="s">
        <v>518</v>
      </c>
      <c r="C25" s="2" t="s">
        <v>519</v>
      </c>
      <c r="D25" s="2">
        <v>11762</v>
      </c>
      <c r="E25" s="2">
        <f t="shared" si="0"/>
        <v>8680</v>
      </c>
      <c r="F25" s="2">
        <f>ROUND(E25*0.34,0)+1</f>
        <v>2952</v>
      </c>
      <c r="G25" s="2">
        <f t="shared" si="1"/>
        <v>130</v>
      </c>
      <c r="H25" s="15"/>
    </row>
    <row r="26" spans="1:8" ht="15.75" thickBot="1">
      <c r="A26" s="67">
        <v>23</v>
      </c>
      <c r="B26" s="9" t="s">
        <v>520</v>
      </c>
      <c r="C26" s="9" t="s">
        <v>521</v>
      </c>
      <c r="D26" s="9">
        <v>3564</v>
      </c>
      <c r="E26" s="9">
        <f t="shared" si="0"/>
        <v>2630</v>
      </c>
      <c r="F26" s="9">
        <f>ROUND(E26*0.34,0)+1</f>
        <v>895</v>
      </c>
      <c r="G26" s="9">
        <f t="shared" si="1"/>
        <v>39</v>
      </c>
      <c r="H26" s="19"/>
    </row>
    <row r="27" spans="1:9" ht="19.5" customHeight="1" thickBot="1">
      <c r="A27" s="68"/>
      <c r="B27" s="206" t="s">
        <v>19</v>
      </c>
      <c r="C27" s="207"/>
      <c r="D27" s="20">
        <f>SUM(D4:D26)</f>
        <v>484365</v>
      </c>
      <c r="E27" s="21">
        <f>SUM(E4:E26)</f>
        <v>357466</v>
      </c>
      <c r="F27" s="21">
        <f>SUM(F4:F26)</f>
        <v>121539</v>
      </c>
      <c r="G27" s="21">
        <f>SUM(G4:G26)</f>
        <v>5360</v>
      </c>
      <c r="H27" s="43">
        <f>SUM(H4:H26)</f>
        <v>0</v>
      </c>
      <c r="I27" s="3"/>
    </row>
    <row r="28" ht="15.75" thickBot="1"/>
    <row r="29" spans="1:8" ht="15.75" thickBot="1">
      <c r="A29" s="69"/>
      <c r="B29" s="65" t="s">
        <v>580</v>
      </c>
      <c r="C29" s="49">
        <f>D27+H27</f>
        <v>484365</v>
      </c>
      <c r="D29" s="44"/>
      <c r="E29" s="44"/>
      <c r="F29" s="44"/>
      <c r="G29" s="44"/>
      <c r="H29" s="45"/>
    </row>
  </sheetData>
  <sheetProtection selectLockedCells="1" selectUnlockedCells="1"/>
  <mergeCells count="3">
    <mergeCell ref="B2:H2"/>
    <mergeCell ref="B27:C27"/>
    <mergeCell ref="A1:H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69" r:id="rId1"/>
  <headerFooter alignWithMargins="0"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3">
      <selection activeCell="A24" sqref="A24:IV43"/>
    </sheetView>
  </sheetViews>
  <sheetFormatPr defaultColWidth="9.140625" defaultRowHeight="15"/>
  <cols>
    <col min="1" max="1" width="5.00390625" style="0" customWidth="1"/>
    <col min="2" max="2" width="17.140625" style="1" customWidth="1"/>
    <col min="3" max="3" width="80.140625" style="1" customWidth="1"/>
    <col min="4" max="4" width="12.421875" style="1" customWidth="1"/>
    <col min="5" max="5" width="15.28125" style="1" customWidth="1"/>
    <col min="6" max="6" width="12.421875" style="1" customWidth="1"/>
    <col min="7" max="7" width="11.57421875" style="1" customWidth="1"/>
    <col min="8" max="8" width="9.140625" style="1" customWidth="1"/>
    <col min="9" max="9" width="16.421875" style="0" customWidth="1"/>
  </cols>
  <sheetData>
    <row r="1" spans="1:8" ht="30" customHeight="1">
      <c r="A1" s="223" t="s">
        <v>600</v>
      </c>
      <c r="B1" s="224"/>
      <c r="C1" s="224"/>
      <c r="D1" s="224"/>
      <c r="E1" s="224"/>
      <c r="F1" s="224"/>
      <c r="G1" s="224"/>
      <c r="H1" s="224"/>
    </row>
    <row r="2" spans="2:8" ht="30" customHeight="1" thickBot="1">
      <c r="B2" s="205" t="s">
        <v>582</v>
      </c>
      <c r="C2" s="205"/>
      <c r="D2" s="205"/>
      <c r="E2" s="205"/>
      <c r="F2" s="205"/>
      <c r="G2" s="205"/>
      <c r="H2" s="205"/>
    </row>
    <row r="3" spans="1:10" ht="19.5" customHeight="1" thickBot="1">
      <c r="A3" s="108" t="s">
        <v>578</v>
      </c>
      <c r="B3" s="20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">
      <c r="A4" s="40">
        <v>1</v>
      </c>
      <c r="B4" s="10" t="s">
        <v>522</v>
      </c>
      <c r="C4" s="10" t="s">
        <v>523</v>
      </c>
      <c r="D4" s="10">
        <v>3564</v>
      </c>
      <c r="E4" s="10">
        <f>ROUND(D4/1.355,0)</f>
        <v>2630</v>
      </c>
      <c r="F4" s="10">
        <f>ROUND(E4*0.34,0)+1</f>
        <v>895</v>
      </c>
      <c r="G4" s="10">
        <f>ROUND(E4*0.015,0)</f>
        <v>39</v>
      </c>
      <c r="H4" s="35"/>
    </row>
    <row r="5" spans="1:8" ht="15">
      <c r="A5" s="40">
        <v>2</v>
      </c>
      <c r="B5" s="2" t="s">
        <v>524</v>
      </c>
      <c r="C5" s="2" t="s">
        <v>525</v>
      </c>
      <c r="D5" s="2">
        <v>51086</v>
      </c>
      <c r="E5" s="2">
        <f aca="true" t="shared" si="0" ref="E5:E18">ROUND(D5/1.355,0)</f>
        <v>37702</v>
      </c>
      <c r="F5" s="2">
        <f>ROUND(E5*0.34,0)-1</f>
        <v>12818</v>
      </c>
      <c r="G5" s="2">
        <f aca="true" t="shared" si="1" ref="G5:G18">ROUND(E5*0.015,0)</f>
        <v>566</v>
      </c>
      <c r="H5" s="15"/>
    </row>
    <row r="6" spans="1:8" ht="15">
      <c r="A6" s="40">
        <v>3</v>
      </c>
      <c r="B6" s="2" t="s">
        <v>526</v>
      </c>
      <c r="C6" s="2" t="s">
        <v>527</v>
      </c>
      <c r="D6" s="2">
        <v>11880</v>
      </c>
      <c r="E6" s="2">
        <f t="shared" si="0"/>
        <v>8768</v>
      </c>
      <c r="F6" s="2">
        <f>ROUND(E6*0.34,0)-1</f>
        <v>2980</v>
      </c>
      <c r="G6" s="2">
        <f t="shared" si="1"/>
        <v>132</v>
      </c>
      <c r="H6" s="15"/>
    </row>
    <row r="7" spans="1:8" ht="15">
      <c r="A7" s="40">
        <v>4</v>
      </c>
      <c r="B7" s="2" t="s">
        <v>528</v>
      </c>
      <c r="C7" s="2" t="s">
        <v>529</v>
      </c>
      <c r="D7" s="2">
        <v>57026</v>
      </c>
      <c r="E7" s="2">
        <f t="shared" si="0"/>
        <v>42086</v>
      </c>
      <c r="F7" s="2">
        <f>ROUND(E7*0.34,0)</f>
        <v>14309</v>
      </c>
      <c r="G7" s="2">
        <f t="shared" si="1"/>
        <v>631</v>
      </c>
      <c r="H7" s="15"/>
    </row>
    <row r="8" spans="1:8" ht="15">
      <c r="A8" s="40">
        <v>5</v>
      </c>
      <c r="B8" s="2" t="s">
        <v>530</v>
      </c>
      <c r="C8" s="2" t="s">
        <v>531</v>
      </c>
      <c r="D8" s="2">
        <v>16633</v>
      </c>
      <c r="E8" s="2">
        <f t="shared" si="0"/>
        <v>12275</v>
      </c>
      <c r="F8" s="2">
        <f>ROUND(E8*0.34,0)</f>
        <v>4174</v>
      </c>
      <c r="G8" s="2">
        <f t="shared" si="1"/>
        <v>184</v>
      </c>
      <c r="H8" s="15"/>
    </row>
    <row r="9" spans="1:8" ht="15">
      <c r="A9" s="40">
        <v>6</v>
      </c>
      <c r="B9" s="2" t="s">
        <v>532</v>
      </c>
      <c r="C9" s="2" t="s">
        <v>533</v>
      </c>
      <c r="D9" s="2">
        <v>7128</v>
      </c>
      <c r="E9" s="2">
        <f t="shared" si="0"/>
        <v>5261</v>
      </c>
      <c r="F9" s="2">
        <f>ROUND(E9*0.34,0)-1</f>
        <v>1788</v>
      </c>
      <c r="G9" s="2">
        <f t="shared" si="1"/>
        <v>79</v>
      </c>
      <c r="H9" s="15"/>
    </row>
    <row r="10" spans="1:8" ht="15">
      <c r="A10" s="40">
        <v>7</v>
      </c>
      <c r="B10" s="2" t="s">
        <v>534</v>
      </c>
      <c r="C10" s="2" t="s">
        <v>535</v>
      </c>
      <c r="D10" s="2">
        <v>35641</v>
      </c>
      <c r="E10" s="2">
        <f t="shared" si="0"/>
        <v>26303</v>
      </c>
      <c r="F10" s="2">
        <f>ROUND(E10*0.34,0)</f>
        <v>8943</v>
      </c>
      <c r="G10" s="2">
        <f t="shared" si="1"/>
        <v>395</v>
      </c>
      <c r="H10" s="15"/>
    </row>
    <row r="11" spans="1:8" ht="15">
      <c r="A11" s="40">
        <v>8</v>
      </c>
      <c r="B11" s="2" t="s">
        <v>536</v>
      </c>
      <c r="C11" s="2" t="s">
        <v>537</v>
      </c>
      <c r="D11" s="2">
        <v>23761</v>
      </c>
      <c r="E11" s="2">
        <f t="shared" si="0"/>
        <v>17536</v>
      </c>
      <c r="F11" s="2">
        <f>ROUND(E11*0.34,0)</f>
        <v>5962</v>
      </c>
      <c r="G11" s="2">
        <f t="shared" si="1"/>
        <v>263</v>
      </c>
      <c r="H11" s="15"/>
    </row>
    <row r="12" spans="1:8" ht="15">
      <c r="A12" s="40">
        <v>9</v>
      </c>
      <c r="B12" s="2" t="s">
        <v>538</v>
      </c>
      <c r="C12" s="2" t="s">
        <v>539</v>
      </c>
      <c r="D12" s="2">
        <v>11880</v>
      </c>
      <c r="E12" s="2">
        <f t="shared" si="0"/>
        <v>8768</v>
      </c>
      <c r="F12" s="2">
        <f>ROUND(E12*0.34,0)-1</f>
        <v>2980</v>
      </c>
      <c r="G12" s="2">
        <f t="shared" si="1"/>
        <v>132</v>
      </c>
      <c r="H12" s="15"/>
    </row>
    <row r="13" spans="1:8" ht="15">
      <c r="A13" s="40">
        <v>10</v>
      </c>
      <c r="B13" s="2" t="s">
        <v>540</v>
      </c>
      <c r="C13" s="2" t="s">
        <v>541</v>
      </c>
      <c r="D13" s="2">
        <v>15326</v>
      </c>
      <c r="E13" s="2">
        <f t="shared" si="0"/>
        <v>11311</v>
      </c>
      <c r="F13" s="2">
        <f>ROUND(E13*0.34,0)-1</f>
        <v>3845</v>
      </c>
      <c r="G13" s="2">
        <f t="shared" si="1"/>
        <v>170</v>
      </c>
      <c r="H13" s="15"/>
    </row>
    <row r="14" spans="1:8" ht="15">
      <c r="A14" s="40">
        <v>11</v>
      </c>
      <c r="B14" s="2" t="s">
        <v>542</v>
      </c>
      <c r="C14" s="2" t="s">
        <v>543</v>
      </c>
      <c r="D14" s="2">
        <v>5940</v>
      </c>
      <c r="E14" s="2">
        <f t="shared" si="0"/>
        <v>4384</v>
      </c>
      <c r="F14" s="2">
        <f>ROUND(E14*0.34,0)-1</f>
        <v>1490</v>
      </c>
      <c r="G14" s="2">
        <f t="shared" si="1"/>
        <v>66</v>
      </c>
      <c r="H14" s="15"/>
    </row>
    <row r="15" spans="1:8" ht="15">
      <c r="A15" s="40">
        <v>12</v>
      </c>
      <c r="B15" s="2" t="s">
        <v>544</v>
      </c>
      <c r="C15" s="2" t="s">
        <v>545</v>
      </c>
      <c r="D15" s="2">
        <v>30889</v>
      </c>
      <c r="E15" s="2">
        <f t="shared" si="0"/>
        <v>22796</v>
      </c>
      <c r="F15" s="2">
        <f>ROUND(E15*0.34,0)</f>
        <v>7751</v>
      </c>
      <c r="G15" s="2">
        <f t="shared" si="1"/>
        <v>342</v>
      </c>
      <c r="H15" s="15"/>
    </row>
    <row r="16" spans="1:8" ht="15">
      <c r="A16" s="40">
        <v>13</v>
      </c>
      <c r="B16" s="2" t="s">
        <v>546</v>
      </c>
      <c r="C16" s="2" t="s">
        <v>547</v>
      </c>
      <c r="D16" s="2">
        <v>11880</v>
      </c>
      <c r="E16" s="2">
        <f t="shared" si="0"/>
        <v>8768</v>
      </c>
      <c r="F16" s="2">
        <f>ROUND(E16*0.34,0)-1</f>
        <v>2980</v>
      </c>
      <c r="G16" s="2">
        <f t="shared" si="1"/>
        <v>132</v>
      </c>
      <c r="H16" s="15"/>
    </row>
    <row r="17" spans="1:8" ht="15">
      <c r="A17" s="40">
        <v>14</v>
      </c>
      <c r="B17" s="2" t="s">
        <v>548</v>
      </c>
      <c r="C17" s="2" t="s">
        <v>549</v>
      </c>
      <c r="D17" s="2">
        <v>3564</v>
      </c>
      <c r="E17" s="2">
        <f t="shared" si="0"/>
        <v>2630</v>
      </c>
      <c r="F17" s="2">
        <f>ROUND(E17*0.34,0)+1</f>
        <v>895</v>
      </c>
      <c r="G17" s="2">
        <f t="shared" si="1"/>
        <v>39</v>
      </c>
      <c r="H17" s="15"/>
    </row>
    <row r="18" spans="1:8" ht="15.75" thickBot="1">
      <c r="A18" s="40">
        <v>15</v>
      </c>
      <c r="B18" s="9" t="s">
        <v>550</v>
      </c>
      <c r="C18" s="9" t="s">
        <v>551</v>
      </c>
      <c r="D18" s="9">
        <v>3564</v>
      </c>
      <c r="E18" s="9">
        <f t="shared" si="0"/>
        <v>2630</v>
      </c>
      <c r="F18" s="9">
        <f>ROUND(E18*0.34,0)+1</f>
        <v>895</v>
      </c>
      <c r="G18" s="9">
        <f t="shared" si="1"/>
        <v>39</v>
      </c>
      <c r="H18" s="19"/>
    </row>
    <row r="19" spans="1:8" ht="19.5" customHeight="1" thickBot="1">
      <c r="A19" s="41"/>
      <c r="B19" s="206" t="s">
        <v>19</v>
      </c>
      <c r="C19" s="207"/>
      <c r="D19" s="20">
        <f>SUM(D4:D18)</f>
        <v>289762</v>
      </c>
      <c r="E19" s="20">
        <f>SUM(E4:E18)</f>
        <v>213848</v>
      </c>
      <c r="F19" s="20">
        <f>SUM(F4:F18)</f>
        <v>72705</v>
      </c>
      <c r="G19" s="20">
        <f>SUM(G4:G18)</f>
        <v>3209</v>
      </c>
      <c r="H19" s="43">
        <f>SUM(H4:H18)</f>
        <v>0</v>
      </c>
    </row>
    <row r="20" ht="15.75" thickBot="1"/>
    <row r="21" spans="1:8" ht="15.75" thickBot="1">
      <c r="A21" s="42"/>
      <c r="B21" s="60" t="s">
        <v>583</v>
      </c>
      <c r="C21" s="189">
        <f>D19+H19</f>
        <v>289762</v>
      </c>
      <c r="D21" s="44"/>
      <c r="E21" s="44"/>
      <c r="F21" s="44"/>
      <c r="G21" s="44"/>
      <c r="H21" s="45"/>
    </row>
  </sheetData>
  <sheetProtection selectLockedCells="1" selectUnlockedCells="1"/>
  <mergeCells count="3">
    <mergeCell ref="B2:H2"/>
    <mergeCell ref="B19:C19"/>
    <mergeCell ref="A1:H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9" r:id="rId1"/>
  <headerFooter alignWithMargins="0"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.00390625" style="53" customWidth="1"/>
    <col min="2" max="2" width="14.00390625" style="1" customWidth="1"/>
    <col min="3" max="3" width="100.140625" style="1" customWidth="1"/>
    <col min="4" max="4" width="8.140625" style="1" customWidth="1"/>
    <col min="5" max="5" width="15.28125" style="1" customWidth="1"/>
    <col min="6" max="6" width="17.57421875" style="1" customWidth="1"/>
    <col min="7" max="7" width="5.8515625" style="1" customWidth="1"/>
    <col min="8" max="8" width="9.140625" style="1" customWidth="1"/>
    <col min="9" max="9" width="15.421875" style="0" customWidth="1"/>
  </cols>
  <sheetData>
    <row r="1" spans="1:8" ht="32.25" customHeight="1">
      <c r="A1" s="231" t="s">
        <v>600</v>
      </c>
      <c r="B1" s="232"/>
      <c r="C1" s="232"/>
      <c r="D1" s="232"/>
      <c r="E1" s="232"/>
      <c r="F1" s="232"/>
      <c r="G1" s="232"/>
      <c r="H1" s="25"/>
    </row>
    <row r="2" spans="2:8" ht="30.75" customHeight="1" thickBot="1">
      <c r="B2" s="230" t="s">
        <v>581</v>
      </c>
      <c r="C2" s="230"/>
      <c r="D2" s="230"/>
      <c r="E2" s="230"/>
      <c r="F2" s="230"/>
      <c r="G2" s="230"/>
      <c r="H2" s="230"/>
    </row>
    <row r="3" spans="1:10" ht="15.75" thickBot="1">
      <c r="A3" s="66" t="s">
        <v>578</v>
      </c>
      <c r="B3" s="51" t="s">
        <v>20</v>
      </c>
      <c r="C3" s="20" t="s">
        <v>585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10" ht="15">
      <c r="A4" s="67">
        <v>1</v>
      </c>
      <c r="B4" s="34" t="s">
        <v>552</v>
      </c>
      <c r="C4" s="10" t="s">
        <v>553</v>
      </c>
      <c r="D4" s="61">
        <v>5940</v>
      </c>
      <c r="E4" s="62"/>
      <c r="F4" s="62"/>
      <c r="G4" s="62"/>
      <c r="H4" s="63">
        <f>D4</f>
        <v>5940</v>
      </c>
      <c r="J4" s="27"/>
    </row>
    <row r="5" spans="1:10" ht="15">
      <c r="A5" s="67">
        <v>2</v>
      </c>
      <c r="B5" s="14" t="s">
        <v>554</v>
      </c>
      <c r="C5" s="2" t="s">
        <v>555</v>
      </c>
      <c r="D5" s="38">
        <v>21385</v>
      </c>
      <c r="E5" s="7"/>
      <c r="F5" s="7"/>
      <c r="G5" s="7"/>
      <c r="H5" s="36">
        <f aca="true" t="shared" si="0" ref="H5:H14">D5</f>
        <v>21385</v>
      </c>
      <c r="J5" s="27"/>
    </row>
    <row r="6" spans="1:10" ht="15">
      <c r="A6" s="67">
        <v>3</v>
      </c>
      <c r="B6" s="14" t="s">
        <v>556</v>
      </c>
      <c r="C6" s="2" t="s">
        <v>557</v>
      </c>
      <c r="D6" s="38">
        <v>23761</v>
      </c>
      <c r="E6" s="7"/>
      <c r="F6" s="7"/>
      <c r="G6" s="7"/>
      <c r="H6" s="36">
        <f t="shared" si="0"/>
        <v>23761</v>
      </c>
      <c r="J6" s="27"/>
    </row>
    <row r="7" spans="1:10" ht="15">
      <c r="A7" s="67">
        <v>4</v>
      </c>
      <c r="B7" s="14" t="s">
        <v>558</v>
      </c>
      <c r="C7" s="2" t="s">
        <v>559</v>
      </c>
      <c r="D7" s="38">
        <v>21385</v>
      </c>
      <c r="E7" s="7"/>
      <c r="F7" s="7"/>
      <c r="G7" s="7"/>
      <c r="H7" s="36">
        <f t="shared" si="0"/>
        <v>21385</v>
      </c>
      <c r="J7" s="27"/>
    </row>
    <row r="8" spans="1:10" ht="15">
      <c r="A8" s="67">
        <v>5</v>
      </c>
      <c r="B8" s="14" t="s">
        <v>560</v>
      </c>
      <c r="C8" s="2" t="s">
        <v>561</v>
      </c>
      <c r="D8" s="38">
        <v>16633</v>
      </c>
      <c r="E8" s="7"/>
      <c r="F8" s="7"/>
      <c r="G8" s="7"/>
      <c r="H8" s="36">
        <f t="shared" si="0"/>
        <v>16633</v>
      </c>
      <c r="J8" s="27"/>
    </row>
    <row r="9" spans="1:10" ht="15">
      <c r="A9" s="67">
        <v>6</v>
      </c>
      <c r="B9" s="14" t="s">
        <v>562</v>
      </c>
      <c r="C9" s="2" t="s">
        <v>563</v>
      </c>
      <c r="D9" s="38">
        <v>28513</v>
      </c>
      <c r="E9" s="7"/>
      <c r="F9" s="7"/>
      <c r="G9" s="7"/>
      <c r="H9" s="36">
        <f t="shared" si="0"/>
        <v>28513</v>
      </c>
      <c r="J9" s="27"/>
    </row>
    <row r="10" spans="1:10" ht="15">
      <c r="A10" s="67">
        <v>7</v>
      </c>
      <c r="B10" s="14" t="s">
        <v>564</v>
      </c>
      <c r="C10" s="2" t="s">
        <v>565</v>
      </c>
      <c r="D10" s="38">
        <v>21385</v>
      </c>
      <c r="E10" s="7"/>
      <c r="F10" s="7"/>
      <c r="G10" s="7"/>
      <c r="H10" s="36">
        <f t="shared" si="0"/>
        <v>21385</v>
      </c>
      <c r="J10" s="27"/>
    </row>
    <row r="11" spans="1:10" ht="15">
      <c r="A11" s="67">
        <v>8</v>
      </c>
      <c r="B11" s="14" t="s">
        <v>566</v>
      </c>
      <c r="C11" s="2" t="s">
        <v>567</v>
      </c>
      <c r="D11" s="38">
        <v>3564</v>
      </c>
      <c r="E11" s="7"/>
      <c r="F11" s="7"/>
      <c r="G11" s="7"/>
      <c r="H11" s="36">
        <f t="shared" si="0"/>
        <v>3564</v>
      </c>
      <c r="J11" s="27"/>
    </row>
    <row r="12" spans="1:10" ht="15">
      <c r="A12" s="67">
        <v>9</v>
      </c>
      <c r="B12" s="14" t="s">
        <v>568</v>
      </c>
      <c r="C12" s="2" t="s">
        <v>569</v>
      </c>
      <c r="D12" s="38">
        <v>5940</v>
      </c>
      <c r="E12" s="7"/>
      <c r="F12" s="7"/>
      <c r="G12" s="7"/>
      <c r="H12" s="36">
        <f t="shared" si="0"/>
        <v>5940</v>
      </c>
      <c r="J12" s="27"/>
    </row>
    <row r="13" spans="1:10" ht="15">
      <c r="A13" s="67">
        <v>10</v>
      </c>
      <c r="B13" s="14" t="s">
        <v>570</v>
      </c>
      <c r="C13" s="2" t="s">
        <v>571</v>
      </c>
      <c r="D13" s="38">
        <v>47522</v>
      </c>
      <c r="E13" s="7"/>
      <c r="F13" s="7"/>
      <c r="G13" s="7"/>
      <c r="H13" s="36">
        <f t="shared" si="0"/>
        <v>47522</v>
      </c>
      <c r="J13" s="27"/>
    </row>
    <row r="14" spans="1:10" ht="15.75" thickBot="1">
      <c r="A14" s="67">
        <v>11</v>
      </c>
      <c r="B14" s="18" t="s">
        <v>572</v>
      </c>
      <c r="C14" s="9" t="s">
        <v>573</v>
      </c>
      <c r="D14" s="39">
        <v>3564</v>
      </c>
      <c r="E14" s="26"/>
      <c r="F14" s="26"/>
      <c r="G14" s="26"/>
      <c r="H14" s="37">
        <f t="shared" si="0"/>
        <v>3564</v>
      </c>
      <c r="J14" s="27"/>
    </row>
    <row r="15" spans="1:10" ht="15.75" thickBot="1">
      <c r="A15" s="69"/>
      <c r="B15" s="92" t="s">
        <v>19</v>
      </c>
      <c r="C15" s="92">
        <f>SUM(D4:D14)</f>
        <v>199592</v>
      </c>
      <c r="D15" s="93"/>
      <c r="E15" s="94"/>
      <c r="F15" s="94"/>
      <c r="G15" s="94"/>
      <c r="H15" s="95">
        <f>SUM(H4:H14)</f>
        <v>199592</v>
      </c>
      <c r="J15" s="27"/>
    </row>
    <row r="16" spans="4:8" ht="15">
      <c r="D16" s="6"/>
      <c r="E16" s="11"/>
      <c r="F16" s="11"/>
      <c r="G16" s="6"/>
      <c r="H16" s="6"/>
    </row>
    <row r="17" spans="2:8" ht="15.75">
      <c r="B17" s="6"/>
      <c r="C17" s="8"/>
      <c r="D17" s="6"/>
      <c r="E17" s="6"/>
      <c r="F17" s="6"/>
      <c r="G17" s="6"/>
      <c r="H17" s="6"/>
    </row>
  </sheetData>
  <sheetProtection selectLockedCells="1" selectUnlockedCells="1"/>
  <mergeCells count="2">
    <mergeCell ref="B2:H2"/>
    <mergeCell ref="A1:G1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74" r:id="rId1"/>
  <headerFooter alignWithMargins="0"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5"/>
  <sheetViews>
    <sheetView zoomScalePageLayoutView="0" workbookViewId="0" topLeftCell="A332">
      <selection activeCell="H364" sqref="H364"/>
    </sheetView>
  </sheetViews>
  <sheetFormatPr defaultColWidth="9.140625" defaultRowHeight="15"/>
  <cols>
    <col min="1" max="1" width="21.00390625" style="0" customWidth="1"/>
    <col min="2" max="2" width="3.28125" style="0" hidden="1" customWidth="1"/>
    <col min="3" max="3" width="66.7109375" style="0" customWidth="1"/>
    <col min="4" max="4" width="14.00390625" style="0" customWidth="1"/>
    <col min="5" max="5" width="12.00390625" style="0" customWidth="1"/>
    <col min="6" max="6" width="14.00390625" style="0" customWidth="1"/>
    <col min="8" max="8" width="11.00390625" style="53" customWidth="1"/>
  </cols>
  <sheetData>
    <row r="1" spans="1:8" ht="15.75" thickBot="1">
      <c r="A1" s="3" t="s">
        <v>4</v>
      </c>
      <c r="D1" s="20" t="s">
        <v>21</v>
      </c>
      <c r="E1" s="20" t="s">
        <v>22</v>
      </c>
      <c r="F1" s="20" t="s">
        <v>23</v>
      </c>
      <c r="G1" s="20" t="s">
        <v>24</v>
      </c>
      <c r="H1" s="43" t="s">
        <v>25</v>
      </c>
    </row>
    <row r="2" spans="1:8" ht="15.75" thickBot="1">
      <c r="A2" s="233" t="s">
        <v>603</v>
      </c>
      <c r="B2" s="234"/>
      <c r="C2" s="234"/>
      <c r="D2" s="234"/>
      <c r="E2" s="234"/>
      <c r="F2" s="234"/>
      <c r="G2" s="234"/>
      <c r="H2" s="167" t="s">
        <v>602</v>
      </c>
    </row>
    <row r="3" spans="1:8" ht="15.75" thickBot="1">
      <c r="A3" s="225" t="s">
        <v>604</v>
      </c>
      <c r="B3" s="235"/>
      <c r="C3" s="118" t="s">
        <v>27</v>
      </c>
      <c r="D3" s="155">
        <f>H3</f>
        <v>28394</v>
      </c>
      <c r="E3" s="98">
        <v>0</v>
      </c>
      <c r="F3" s="98">
        <v>0</v>
      </c>
      <c r="G3" s="98">
        <v>0</v>
      </c>
      <c r="H3" s="168">
        <v>28394</v>
      </c>
    </row>
    <row r="4" spans="1:8" ht="15">
      <c r="A4" s="236" t="s">
        <v>612</v>
      </c>
      <c r="B4" s="237"/>
      <c r="C4" s="2" t="s">
        <v>29</v>
      </c>
      <c r="D4" s="2">
        <v>5940</v>
      </c>
      <c r="E4" s="2">
        <f>ROUND(D4/1.355,0)</f>
        <v>4384</v>
      </c>
      <c r="F4" s="2">
        <f>ROUND(E4*0.34,0)-1</f>
        <v>1490</v>
      </c>
      <c r="G4" s="2">
        <f>ROUND(E4*0.015,0)</f>
        <v>66</v>
      </c>
      <c r="H4" s="240"/>
    </row>
    <row r="5" spans="1:8" ht="15">
      <c r="A5" s="236"/>
      <c r="B5" s="237"/>
      <c r="C5" s="2" t="s">
        <v>31</v>
      </c>
      <c r="D5" s="2">
        <v>3564</v>
      </c>
      <c r="E5" s="2">
        <f aca="true" t="shared" si="0" ref="E5:E13">ROUND(D5/1.355,0)</f>
        <v>2630</v>
      </c>
      <c r="F5" s="2">
        <f>ROUND(E5*0.34,0)+1</f>
        <v>895</v>
      </c>
      <c r="G5" s="2">
        <f aca="true" t="shared" si="1" ref="G5:G13">ROUND(E5*0.015,0)</f>
        <v>39</v>
      </c>
      <c r="H5" s="240"/>
    </row>
    <row r="6" spans="1:8" ht="15">
      <c r="A6" s="236"/>
      <c r="B6" s="237"/>
      <c r="C6" s="2" t="s">
        <v>33</v>
      </c>
      <c r="D6" s="2">
        <v>75916</v>
      </c>
      <c r="E6" s="2">
        <f t="shared" si="0"/>
        <v>56027</v>
      </c>
      <c r="F6" s="2">
        <f>ROUND(E6*0.34,0)</f>
        <v>19049</v>
      </c>
      <c r="G6" s="2">
        <f t="shared" si="1"/>
        <v>840</v>
      </c>
      <c r="H6" s="240"/>
    </row>
    <row r="7" spans="1:8" ht="15">
      <c r="A7" s="236"/>
      <c r="B7" s="237"/>
      <c r="C7" s="2" t="s">
        <v>35</v>
      </c>
      <c r="D7" s="2">
        <v>3564</v>
      </c>
      <c r="E7" s="2">
        <f t="shared" si="0"/>
        <v>2630</v>
      </c>
      <c r="F7" s="2">
        <f>ROUND(E7*0.34,0)+1</f>
        <v>895</v>
      </c>
      <c r="G7" s="2">
        <f t="shared" si="1"/>
        <v>39</v>
      </c>
      <c r="H7" s="240"/>
    </row>
    <row r="8" spans="1:8" ht="15">
      <c r="A8" s="236"/>
      <c r="B8" s="237"/>
      <c r="C8" s="2" t="s">
        <v>37</v>
      </c>
      <c r="D8" s="2">
        <v>9504</v>
      </c>
      <c r="E8" s="2">
        <f t="shared" si="0"/>
        <v>7014</v>
      </c>
      <c r="F8" s="2">
        <f>ROUND(E8*0.34,0)</f>
        <v>2385</v>
      </c>
      <c r="G8" s="2">
        <f t="shared" si="1"/>
        <v>105</v>
      </c>
      <c r="H8" s="240"/>
    </row>
    <row r="9" spans="1:8" ht="15">
      <c r="A9" s="236"/>
      <c r="B9" s="237"/>
      <c r="C9" s="2" t="s">
        <v>39</v>
      </c>
      <c r="D9" s="2">
        <v>11880</v>
      </c>
      <c r="E9" s="2">
        <f t="shared" si="0"/>
        <v>8768</v>
      </c>
      <c r="F9" s="2">
        <f>ROUND(E9*0.34,0)-1</f>
        <v>2980</v>
      </c>
      <c r="G9" s="2">
        <f t="shared" si="1"/>
        <v>132</v>
      </c>
      <c r="H9" s="240"/>
    </row>
    <row r="10" spans="1:8" ht="15">
      <c r="A10" s="236"/>
      <c r="B10" s="237"/>
      <c r="C10" s="2" t="s">
        <v>41</v>
      </c>
      <c r="D10" s="2">
        <v>3564</v>
      </c>
      <c r="E10" s="2">
        <f t="shared" si="0"/>
        <v>2630</v>
      </c>
      <c r="F10" s="2">
        <f>ROUND(E10*0.34,0)+1</f>
        <v>895</v>
      </c>
      <c r="G10" s="2">
        <f t="shared" si="1"/>
        <v>39</v>
      </c>
      <c r="H10" s="240"/>
    </row>
    <row r="11" spans="1:8" ht="15">
      <c r="A11" s="236"/>
      <c r="B11" s="237"/>
      <c r="C11" s="2" t="s">
        <v>43</v>
      </c>
      <c r="D11" s="2">
        <v>42176</v>
      </c>
      <c r="E11" s="2">
        <f t="shared" si="0"/>
        <v>31126</v>
      </c>
      <c r="F11" s="2">
        <f>ROUND(E11*0.34,0)</f>
        <v>10583</v>
      </c>
      <c r="G11" s="2">
        <f t="shared" si="1"/>
        <v>467</v>
      </c>
      <c r="H11" s="240"/>
    </row>
    <row r="12" spans="1:8" ht="15">
      <c r="A12" s="236"/>
      <c r="B12" s="237"/>
      <c r="C12" s="2" t="s">
        <v>45</v>
      </c>
      <c r="D12" s="2">
        <v>5940</v>
      </c>
      <c r="E12" s="2">
        <f t="shared" si="0"/>
        <v>4384</v>
      </c>
      <c r="F12" s="2">
        <f>ROUND(E12*0.34,0)-1</f>
        <v>1490</v>
      </c>
      <c r="G12" s="2">
        <f t="shared" si="1"/>
        <v>66</v>
      </c>
      <c r="H12" s="240"/>
    </row>
    <row r="13" spans="1:8" ht="15.75" thickBot="1">
      <c r="A13" s="238"/>
      <c r="B13" s="239"/>
      <c r="C13" s="46" t="s">
        <v>49</v>
      </c>
      <c r="D13" s="46">
        <v>3564</v>
      </c>
      <c r="E13" s="46">
        <f t="shared" si="0"/>
        <v>2630</v>
      </c>
      <c r="F13" s="46">
        <f>ROUND(E13*0.34,0)+1</f>
        <v>895</v>
      </c>
      <c r="G13" s="46">
        <f t="shared" si="1"/>
        <v>39</v>
      </c>
      <c r="H13" s="241"/>
    </row>
    <row r="14" spans="1:8" ht="15.75" thickBot="1">
      <c r="A14" s="148"/>
      <c r="B14" s="149"/>
      <c r="C14" s="152" t="s">
        <v>607</v>
      </c>
      <c r="D14" s="152">
        <f>SUM(D4:D13)</f>
        <v>165612</v>
      </c>
      <c r="E14" s="154">
        <f>SUM(E4:E13)</f>
        <v>122223</v>
      </c>
      <c r="F14" s="154">
        <f>SUM(F4:F13)</f>
        <v>41557</v>
      </c>
      <c r="G14" s="154">
        <f>SUM(G4:G13)</f>
        <v>1832</v>
      </c>
      <c r="H14" s="153">
        <f>G14+F14+E14</f>
        <v>165612</v>
      </c>
    </row>
    <row r="15" spans="1:8" ht="15.75" thickBot="1">
      <c r="A15" s="225" t="s">
        <v>611</v>
      </c>
      <c r="B15" s="242"/>
      <c r="C15" s="98" t="s">
        <v>47</v>
      </c>
      <c r="D15" s="104">
        <v>3921</v>
      </c>
      <c r="E15" s="98">
        <f>ROUND(D15/1.355,0)</f>
        <v>2894</v>
      </c>
      <c r="F15" s="98">
        <f>ROUND(E15*0.34,0)</f>
        <v>984</v>
      </c>
      <c r="G15" s="98">
        <f>ROUND(E15*0.015,0)</f>
        <v>43</v>
      </c>
      <c r="H15" s="153">
        <f>G15+F15+E15</f>
        <v>3921</v>
      </c>
    </row>
    <row r="16" spans="1:8" ht="15">
      <c r="A16" s="53"/>
      <c r="B16" s="1"/>
      <c r="C16" s="156"/>
      <c r="D16" s="157">
        <f>SUM(D15+D14+D3)</f>
        <v>197927</v>
      </c>
      <c r="E16" s="87">
        <f>E15+E14+E3</f>
        <v>125117</v>
      </c>
      <c r="F16" s="87">
        <f>F15+F14+F3</f>
        <v>42541</v>
      </c>
      <c r="G16" s="87">
        <f>ROUND(E16*0.015,0)</f>
        <v>1877</v>
      </c>
      <c r="H16" s="169">
        <f>H3+H14+H15</f>
        <v>197927</v>
      </c>
    </row>
    <row r="18" ht="15.75" thickBot="1">
      <c r="A18" s="3" t="s">
        <v>613</v>
      </c>
    </row>
    <row r="19" spans="1:8" ht="15.75" thickBot="1">
      <c r="A19" s="233" t="s">
        <v>603</v>
      </c>
      <c r="B19" s="234"/>
      <c r="C19" s="234"/>
      <c r="D19" s="234"/>
      <c r="E19" s="234"/>
      <c r="F19" s="234"/>
      <c r="G19" s="234"/>
      <c r="H19" s="167" t="s">
        <v>602</v>
      </c>
    </row>
    <row r="20" spans="1:8" ht="15.75" thickBot="1">
      <c r="A20" s="225" t="s">
        <v>604</v>
      </c>
      <c r="B20" s="235"/>
      <c r="C20" s="118"/>
      <c r="D20" s="155">
        <v>0</v>
      </c>
      <c r="E20" s="98">
        <v>0</v>
      </c>
      <c r="F20" s="98">
        <v>0</v>
      </c>
      <c r="G20" s="98">
        <v>0</v>
      </c>
      <c r="H20" s="168">
        <v>0</v>
      </c>
    </row>
    <row r="21" spans="1:8" ht="15">
      <c r="A21" s="236" t="s">
        <v>605</v>
      </c>
      <c r="B21" s="237"/>
      <c r="C21" s="2" t="s">
        <v>55</v>
      </c>
      <c r="D21" s="2">
        <v>7128</v>
      </c>
      <c r="E21" s="2">
        <f aca="true" t="shared" si="2" ref="E21:E35">ROUND(D21/1.355,0)</f>
        <v>5261</v>
      </c>
      <c r="F21" s="2">
        <f>ROUND(E21*0.34,0)-1</f>
        <v>1788</v>
      </c>
      <c r="G21" s="2">
        <f aca="true" t="shared" si="3" ref="G21:G35">ROUND(E21*0.015,0)</f>
        <v>79</v>
      </c>
      <c r="H21" s="240"/>
    </row>
    <row r="22" spans="1:8" ht="15">
      <c r="A22" s="236"/>
      <c r="B22" s="237"/>
      <c r="C22" s="2" t="s">
        <v>59</v>
      </c>
      <c r="D22" s="2">
        <v>3564</v>
      </c>
      <c r="E22" s="2">
        <f t="shared" si="2"/>
        <v>2630</v>
      </c>
      <c r="F22" s="2">
        <f>ROUND(E22*0.34,0)+1</f>
        <v>895</v>
      </c>
      <c r="G22" s="2">
        <f t="shared" si="3"/>
        <v>39</v>
      </c>
      <c r="H22" s="240"/>
    </row>
    <row r="23" spans="1:8" ht="15">
      <c r="A23" s="236"/>
      <c r="B23" s="237"/>
      <c r="C23" s="2" t="s">
        <v>61</v>
      </c>
      <c r="D23" s="2">
        <v>9504</v>
      </c>
      <c r="E23" s="2">
        <f t="shared" si="2"/>
        <v>7014</v>
      </c>
      <c r="F23" s="2">
        <f>ROUND(E23*0.34,0)</f>
        <v>2385</v>
      </c>
      <c r="G23" s="2">
        <f t="shared" si="3"/>
        <v>105</v>
      </c>
      <c r="H23" s="240"/>
    </row>
    <row r="24" spans="1:8" ht="15">
      <c r="A24" s="236"/>
      <c r="B24" s="237"/>
      <c r="C24" s="2" t="s">
        <v>63</v>
      </c>
      <c r="D24" s="2">
        <v>11880</v>
      </c>
      <c r="E24" s="2">
        <f t="shared" si="2"/>
        <v>8768</v>
      </c>
      <c r="F24" s="2">
        <f>ROUND(E24*0.34,0)-1</f>
        <v>2980</v>
      </c>
      <c r="G24" s="2">
        <f t="shared" si="3"/>
        <v>132</v>
      </c>
      <c r="H24" s="240"/>
    </row>
    <row r="25" spans="1:8" ht="15">
      <c r="A25" s="236"/>
      <c r="B25" s="237"/>
      <c r="C25" s="2" t="s">
        <v>65</v>
      </c>
      <c r="D25" s="2">
        <v>17821</v>
      </c>
      <c r="E25" s="2">
        <f t="shared" si="2"/>
        <v>13152</v>
      </c>
      <c r="F25" s="2">
        <f>ROUND(E25*0.34,0)</f>
        <v>4472</v>
      </c>
      <c r="G25" s="2">
        <f t="shared" si="3"/>
        <v>197</v>
      </c>
      <c r="H25" s="240"/>
    </row>
    <row r="26" spans="1:8" ht="15">
      <c r="A26" s="236"/>
      <c r="B26" s="237"/>
      <c r="C26" s="2" t="s">
        <v>67</v>
      </c>
      <c r="D26" s="2">
        <v>3564</v>
      </c>
      <c r="E26" s="2">
        <f t="shared" si="2"/>
        <v>2630</v>
      </c>
      <c r="F26" s="2">
        <f>ROUND(E26*0.34,0)+1</f>
        <v>895</v>
      </c>
      <c r="G26" s="2">
        <f t="shared" si="3"/>
        <v>39</v>
      </c>
      <c r="H26" s="240"/>
    </row>
    <row r="27" spans="1:8" ht="15">
      <c r="A27" s="236"/>
      <c r="B27" s="237"/>
      <c r="C27" s="2" t="s">
        <v>71</v>
      </c>
      <c r="D27" s="2">
        <v>3564</v>
      </c>
      <c r="E27" s="2">
        <f t="shared" si="2"/>
        <v>2630</v>
      </c>
      <c r="F27" s="2">
        <f>ROUND(E27*0.34,0)+1</f>
        <v>895</v>
      </c>
      <c r="G27" s="2">
        <f t="shared" si="3"/>
        <v>39</v>
      </c>
      <c r="H27" s="240"/>
    </row>
    <row r="28" spans="1:8" ht="15">
      <c r="A28" s="236"/>
      <c r="B28" s="237"/>
      <c r="C28" s="2" t="s">
        <v>75</v>
      </c>
      <c r="D28" s="2">
        <v>66530</v>
      </c>
      <c r="E28" s="2">
        <f t="shared" si="2"/>
        <v>49100</v>
      </c>
      <c r="F28" s="2">
        <f>ROUND(E28*0.34,0)-1</f>
        <v>16693</v>
      </c>
      <c r="G28" s="2">
        <f t="shared" si="3"/>
        <v>737</v>
      </c>
      <c r="H28" s="240"/>
    </row>
    <row r="29" spans="1:8" ht="15">
      <c r="A29" s="236"/>
      <c r="B29" s="237"/>
      <c r="C29" s="2" t="s">
        <v>77</v>
      </c>
      <c r="D29" s="2">
        <v>27325</v>
      </c>
      <c r="E29" s="2">
        <f t="shared" si="2"/>
        <v>20166</v>
      </c>
      <c r="F29" s="2">
        <f>ROUND(E29*0.34,0)+1</f>
        <v>6857</v>
      </c>
      <c r="G29" s="2">
        <f t="shared" si="3"/>
        <v>302</v>
      </c>
      <c r="H29" s="240"/>
    </row>
    <row r="30" spans="1:8" ht="15">
      <c r="A30" s="236"/>
      <c r="B30" s="237"/>
      <c r="C30" s="2" t="s">
        <v>79</v>
      </c>
      <c r="D30" s="2">
        <v>27325</v>
      </c>
      <c r="E30" s="2">
        <f t="shared" si="2"/>
        <v>20166</v>
      </c>
      <c r="F30" s="2">
        <f>ROUND(E30*0.34,0)+1</f>
        <v>6857</v>
      </c>
      <c r="G30" s="2">
        <f t="shared" si="3"/>
        <v>302</v>
      </c>
      <c r="H30" s="240"/>
    </row>
    <row r="31" spans="1:8" ht="15">
      <c r="A31" s="236"/>
      <c r="B31" s="237"/>
      <c r="C31" s="2" t="s">
        <v>81</v>
      </c>
      <c r="D31" s="2">
        <v>21385</v>
      </c>
      <c r="E31" s="2">
        <f t="shared" si="2"/>
        <v>15782</v>
      </c>
      <c r="F31" s="2">
        <f>ROUND(E31*0.34,0)</f>
        <v>5366</v>
      </c>
      <c r="G31" s="2">
        <f t="shared" si="3"/>
        <v>237</v>
      </c>
      <c r="H31" s="240"/>
    </row>
    <row r="32" spans="1:8" ht="15">
      <c r="A32" s="236"/>
      <c r="B32" s="237"/>
      <c r="C32" s="2" t="s">
        <v>85</v>
      </c>
      <c r="D32" s="2">
        <v>13068</v>
      </c>
      <c r="E32" s="2">
        <f t="shared" si="2"/>
        <v>9644</v>
      </c>
      <c r="F32" s="2">
        <f>ROUND(E32*0.34,0)</f>
        <v>3279</v>
      </c>
      <c r="G32" s="2">
        <f t="shared" si="3"/>
        <v>145</v>
      </c>
      <c r="H32" s="240"/>
    </row>
    <row r="33" spans="1:8" ht="15">
      <c r="A33" s="236"/>
      <c r="B33" s="237"/>
      <c r="C33" s="2" t="s">
        <v>87</v>
      </c>
      <c r="D33" s="2">
        <v>61778</v>
      </c>
      <c r="E33" s="2">
        <f t="shared" si="2"/>
        <v>45593</v>
      </c>
      <c r="F33" s="2">
        <f>ROUND(E33*0.34,0)-1</f>
        <v>15501</v>
      </c>
      <c r="G33" s="2">
        <f t="shared" si="3"/>
        <v>684</v>
      </c>
      <c r="H33" s="240"/>
    </row>
    <row r="34" spans="1:8" ht="15">
      <c r="A34" s="236"/>
      <c r="B34" s="237"/>
      <c r="C34" s="2" t="s">
        <v>89</v>
      </c>
      <c r="D34" s="2">
        <v>23761</v>
      </c>
      <c r="E34" s="2">
        <f t="shared" si="2"/>
        <v>17536</v>
      </c>
      <c r="F34" s="2">
        <f>ROUND(E34*0.34,0)</f>
        <v>5962</v>
      </c>
      <c r="G34" s="2">
        <f t="shared" si="3"/>
        <v>263</v>
      </c>
      <c r="H34" s="240"/>
    </row>
    <row r="35" spans="1:8" ht="15.75" thickBot="1">
      <c r="A35" s="238"/>
      <c r="B35" s="239"/>
      <c r="C35" s="2" t="s">
        <v>91</v>
      </c>
      <c r="D35" s="2">
        <v>3564</v>
      </c>
      <c r="E35" s="2">
        <f t="shared" si="2"/>
        <v>2630</v>
      </c>
      <c r="F35" s="2">
        <f>ROUND(E35*0.34,0)+1</f>
        <v>895</v>
      </c>
      <c r="G35" s="2">
        <f t="shared" si="3"/>
        <v>39</v>
      </c>
      <c r="H35" s="241"/>
    </row>
    <row r="36" spans="1:8" ht="15.75" thickBot="1">
      <c r="A36" s="160"/>
      <c r="B36" s="161"/>
      <c r="C36" s="104" t="s">
        <v>607</v>
      </c>
      <c r="D36" s="104">
        <f>SUM(D21:D35)</f>
        <v>301761</v>
      </c>
      <c r="E36" s="158">
        <f>SUM(E21:E35)</f>
        <v>222702</v>
      </c>
      <c r="F36" s="158">
        <f>SUM(F21:F35)</f>
        <v>75720</v>
      </c>
      <c r="G36" s="158">
        <f>SUM(G21:G35)</f>
        <v>3339</v>
      </c>
      <c r="H36" s="159">
        <f>G36+F36+E36</f>
        <v>301761</v>
      </c>
    </row>
    <row r="37" spans="1:8" ht="15">
      <c r="A37" s="236" t="s">
        <v>606</v>
      </c>
      <c r="B37" s="237"/>
      <c r="C37" s="10" t="s">
        <v>51</v>
      </c>
      <c r="D37" s="10">
        <v>3564</v>
      </c>
      <c r="E37" s="10">
        <f>ROUND(D37/1.355,0)</f>
        <v>2630</v>
      </c>
      <c r="F37" s="10">
        <f>ROUND(E37*0.34,0)+1</f>
        <v>895</v>
      </c>
      <c r="G37" s="10">
        <f>ROUND(E37*0.015,0)</f>
        <v>39</v>
      </c>
      <c r="H37" s="240"/>
    </row>
    <row r="38" spans="1:8" ht="15">
      <c r="A38" s="236"/>
      <c r="B38" s="237"/>
      <c r="C38" s="2" t="s">
        <v>53</v>
      </c>
      <c r="D38" s="2">
        <v>11762</v>
      </c>
      <c r="E38" s="2">
        <f>ROUND(D38/1.355,0)</f>
        <v>8680</v>
      </c>
      <c r="F38" s="2">
        <f>ROUND(E38*0.34,0)+1</f>
        <v>2952</v>
      </c>
      <c r="G38" s="2">
        <f>ROUND(E38*0.015,0)</f>
        <v>130</v>
      </c>
      <c r="H38" s="240"/>
    </row>
    <row r="39" spans="1:8" ht="15">
      <c r="A39" s="236"/>
      <c r="B39" s="237"/>
      <c r="C39" s="2" t="s">
        <v>57</v>
      </c>
      <c r="D39" s="2">
        <v>3564</v>
      </c>
      <c r="E39" s="2">
        <f aca="true" t="shared" si="4" ref="E39:E44">ROUND(D39/1.355,0)</f>
        <v>2630</v>
      </c>
      <c r="F39" s="2">
        <f>ROUND(E39*0.34,0)+1</f>
        <v>895</v>
      </c>
      <c r="G39" s="2">
        <f aca="true" t="shared" si="5" ref="G39:G44">ROUND(E39*0.015,0)</f>
        <v>39</v>
      </c>
      <c r="H39" s="240"/>
    </row>
    <row r="40" spans="1:8" ht="15">
      <c r="A40" s="236"/>
      <c r="B40" s="237"/>
      <c r="C40" s="2" t="s">
        <v>69</v>
      </c>
      <c r="D40" s="2">
        <v>17821</v>
      </c>
      <c r="E40" s="2">
        <f t="shared" si="4"/>
        <v>13152</v>
      </c>
      <c r="F40" s="2">
        <f>ROUND(E40*0.34,0)</f>
        <v>4472</v>
      </c>
      <c r="G40" s="2">
        <f t="shared" si="5"/>
        <v>197</v>
      </c>
      <c r="H40" s="240"/>
    </row>
    <row r="41" spans="1:8" ht="15">
      <c r="A41" s="236"/>
      <c r="B41" s="237"/>
      <c r="C41" s="2" t="s">
        <v>73</v>
      </c>
      <c r="D41" s="2">
        <v>23523</v>
      </c>
      <c r="E41" s="2">
        <f t="shared" si="4"/>
        <v>17360</v>
      </c>
      <c r="F41" s="2">
        <f>ROUND(E41*0.34,0)+1</f>
        <v>5903</v>
      </c>
      <c r="G41" s="2">
        <f t="shared" si="5"/>
        <v>260</v>
      </c>
      <c r="H41" s="240"/>
    </row>
    <row r="42" spans="1:8" ht="15">
      <c r="A42" s="236"/>
      <c r="B42" s="237"/>
      <c r="C42" s="2" t="s">
        <v>83</v>
      </c>
      <c r="D42" s="2">
        <v>3564</v>
      </c>
      <c r="E42" s="2">
        <f t="shared" si="4"/>
        <v>2630</v>
      </c>
      <c r="F42" s="2">
        <f>ROUND(E42*0.34,0)+1</f>
        <v>895</v>
      </c>
      <c r="G42" s="2">
        <f t="shared" si="5"/>
        <v>39</v>
      </c>
      <c r="H42" s="240"/>
    </row>
    <row r="43" spans="1:8" ht="15">
      <c r="A43" s="236"/>
      <c r="B43" s="237"/>
      <c r="C43" s="2" t="s">
        <v>93</v>
      </c>
      <c r="D43" s="2">
        <v>3564</v>
      </c>
      <c r="E43" s="2">
        <f t="shared" si="4"/>
        <v>2630</v>
      </c>
      <c r="F43" s="2">
        <f>ROUND(E43*0.34,0)+1</f>
        <v>895</v>
      </c>
      <c r="G43" s="2">
        <f t="shared" si="5"/>
        <v>39</v>
      </c>
      <c r="H43" s="240"/>
    </row>
    <row r="44" spans="1:8" ht="15.75" thickBot="1">
      <c r="A44" s="236"/>
      <c r="B44" s="237"/>
      <c r="C44" s="2" t="s">
        <v>95</v>
      </c>
      <c r="D44" s="2">
        <v>3564</v>
      </c>
      <c r="E44" s="2">
        <f t="shared" si="4"/>
        <v>2630</v>
      </c>
      <c r="F44" s="2">
        <f>ROUND(E44*0.34,0)+1</f>
        <v>895</v>
      </c>
      <c r="G44" s="2">
        <f t="shared" si="5"/>
        <v>39</v>
      </c>
      <c r="H44" s="240"/>
    </row>
    <row r="45" spans="1:8" ht="15.75" thickBot="1">
      <c r="A45" s="69"/>
      <c r="B45" s="44"/>
      <c r="C45" s="104" t="s">
        <v>608</v>
      </c>
      <c r="D45" s="104">
        <f>SUM(D37:D44)</f>
        <v>70926</v>
      </c>
      <c r="E45" s="104">
        <f>SUM(E37:E44)</f>
        <v>52342</v>
      </c>
      <c r="F45" s="104">
        <f>SUM(F37:F44)</f>
        <v>17802</v>
      </c>
      <c r="G45" s="104">
        <f>SUM(G37:G44)</f>
        <v>782</v>
      </c>
      <c r="H45" s="159">
        <f>G45+F45+E45</f>
        <v>70926</v>
      </c>
    </row>
    <row r="46" spans="1:8" ht="15">
      <c r="A46" s="53"/>
      <c r="B46" s="1"/>
      <c r="C46" s="156"/>
      <c r="D46" s="157">
        <f>D45+D36+D20</f>
        <v>372687</v>
      </c>
      <c r="E46" s="87">
        <f>E45+E36+E20</f>
        <v>275044</v>
      </c>
      <c r="F46" s="87">
        <f>F45+F36+F20</f>
        <v>93522</v>
      </c>
      <c r="G46" s="87">
        <f>G45+G36+G20</f>
        <v>4121</v>
      </c>
      <c r="H46" s="169">
        <f>H45+H36+H20</f>
        <v>372687</v>
      </c>
    </row>
    <row r="47" spans="1:8" ht="15">
      <c r="A47" s="53"/>
      <c r="B47" s="1"/>
      <c r="C47" s="156"/>
      <c r="D47" s="172"/>
      <c r="E47" s="11"/>
      <c r="F47" s="11"/>
      <c r="G47" s="11"/>
      <c r="H47" s="169"/>
    </row>
    <row r="48" ht="15.75" thickBot="1">
      <c r="A48" s="3" t="s">
        <v>614</v>
      </c>
    </row>
    <row r="49" spans="1:8" ht="15.75" thickBot="1">
      <c r="A49" s="233" t="s">
        <v>603</v>
      </c>
      <c r="B49" s="234"/>
      <c r="C49" s="234"/>
      <c r="D49" s="234"/>
      <c r="E49" s="234"/>
      <c r="F49" s="234"/>
      <c r="G49" s="234"/>
      <c r="H49" s="147" t="s">
        <v>602</v>
      </c>
    </row>
    <row r="50" spans="1:8" ht="15.75" thickBot="1">
      <c r="A50" s="225" t="s">
        <v>604</v>
      </c>
      <c r="B50" s="235"/>
      <c r="C50" s="98" t="s">
        <v>141</v>
      </c>
      <c r="D50" s="104">
        <f>H50</f>
        <v>7128</v>
      </c>
      <c r="E50" s="98">
        <v>0</v>
      </c>
      <c r="F50" s="98">
        <v>0</v>
      </c>
      <c r="G50" s="98">
        <v>0</v>
      </c>
      <c r="H50" s="99">
        <v>7128</v>
      </c>
    </row>
    <row r="51" spans="1:8" ht="15">
      <c r="A51" s="236" t="s">
        <v>605</v>
      </c>
      <c r="B51" s="237"/>
      <c r="C51" s="10" t="s">
        <v>105</v>
      </c>
      <c r="D51" s="10">
        <v>5940</v>
      </c>
      <c r="E51" s="10">
        <f aca="true" t="shared" si="6" ref="E51:E63">ROUND(D51/1.355,0)</f>
        <v>4384</v>
      </c>
      <c r="F51" s="10">
        <f>ROUND(E51*0.34,0)-1</f>
        <v>1490</v>
      </c>
      <c r="G51" s="10">
        <f aca="true" t="shared" si="7" ref="G51:G63">ROUND(E51*0.015,0)</f>
        <v>66</v>
      </c>
      <c r="H51" s="240"/>
    </row>
    <row r="52" spans="1:8" ht="15">
      <c r="A52" s="236"/>
      <c r="B52" s="237"/>
      <c r="C52" s="2" t="s">
        <v>113</v>
      </c>
      <c r="D52" s="2">
        <v>52274</v>
      </c>
      <c r="E52" s="2">
        <f t="shared" si="6"/>
        <v>38579</v>
      </c>
      <c r="F52" s="2">
        <f>ROUND(E52*0.34,0)-1</f>
        <v>13116</v>
      </c>
      <c r="G52" s="2">
        <f t="shared" si="7"/>
        <v>579</v>
      </c>
      <c r="H52" s="240"/>
    </row>
    <row r="53" spans="1:8" ht="15">
      <c r="A53" s="236"/>
      <c r="B53" s="237"/>
      <c r="C53" s="2" t="s">
        <v>115</v>
      </c>
      <c r="D53" s="2">
        <v>11880</v>
      </c>
      <c r="E53" s="2">
        <f t="shared" si="6"/>
        <v>8768</v>
      </c>
      <c r="F53" s="2">
        <f>ROUND(E53*0.34,0)-1</f>
        <v>2980</v>
      </c>
      <c r="G53" s="2">
        <f t="shared" si="7"/>
        <v>132</v>
      </c>
      <c r="H53" s="240"/>
    </row>
    <row r="54" spans="1:8" ht="15">
      <c r="A54" s="236"/>
      <c r="B54" s="237"/>
      <c r="C54" s="2" t="s">
        <v>117</v>
      </c>
      <c r="D54" s="2">
        <v>9504</v>
      </c>
      <c r="E54" s="2">
        <f t="shared" si="6"/>
        <v>7014</v>
      </c>
      <c r="F54" s="2">
        <f>ROUND(E54*0.34,0)</f>
        <v>2385</v>
      </c>
      <c r="G54" s="2">
        <f t="shared" si="7"/>
        <v>105</v>
      </c>
      <c r="H54" s="240"/>
    </row>
    <row r="55" spans="1:8" ht="15">
      <c r="A55" s="236"/>
      <c r="B55" s="237"/>
      <c r="C55" s="2" t="s">
        <v>119</v>
      </c>
      <c r="D55" s="2">
        <v>3564</v>
      </c>
      <c r="E55" s="2">
        <f t="shared" si="6"/>
        <v>2630</v>
      </c>
      <c r="F55" s="2">
        <f>ROUND(E55*0.34,0)+1</f>
        <v>895</v>
      </c>
      <c r="G55" s="2">
        <f t="shared" si="7"/>
        <v>39</v>
      </c>
      <c r="H55" s="240"/>
    </row>
    <row r="56" spans="1:8" ht="15">
      <c r="A56" s="236"/>
      <c r="B56" s="237"/>
      <c r="C56" s="2" t="s">
        <v>121</v>
      </c>
      <c r="D56" s="2">
        <v>89341</v>
      </c>
      <c r="E56" s="2">
        <f t="shared" si="6"/>
        <v>65934</v>
      </c>
      <c r="F56" s="2">
        <f>ROUND(E56*0.34,0)</f>
        <v>22418</v>
      </c>
      <c r="G56" s="2">
        <f t="shared" si="7"/>
        <v>989</v>
      </c>
      <c r="H56" s="240"/>
    </row>
    <row r="57" spans="1:8" ht="15">
      <c r="A57" s="236"/>
      <c r="B57" s="237"/>
      <c r="C57" s="2" t="s">
        <v>123</v>
      </c>
      <c r="D57" s="2">
        <v>41463</v>
      </c>
      <c r="E57" s="2">
        <f t="shared" si="6"/>
        <v>30600</v>
      </c>
      <c r="F57" s="2">
        <f>ROUND(E57*0.34,0)</f>
        <v>10404</v>
      </c>
      <c r="G57" s="2">
        <f t="shared" si="7"/>
        <v>459</v>
      </c>
      <c r="H57" s="240"/>
    </row>
    <row r="58" spans="1:8" ht="15">
      <c r="A58" s="236"/>
      <c r="B58" s="237"/>
      <c r="C58" s="2" t="s">
        <v>125</v>
      </c>
      <c r="D58" s="2">
        <v>11880</v>
      </c>
      <c r="E58" s="2">
        <f t="shared" si="6"/>
        <v>8768</v>
      </c>
      <c r="F58" s="2">
        <f>ROUND(E58*0.34,0)-1</f>
        <v>2980</v>
      </c>
      <c r="G58" s="2">
        <f t="shared" si="7"/>
        <v>132</v>
      </c>
      <c r="H58" s="240"/>
    </row>
    <row r="59" spans="1:8" ht="15">
      <c r="A59" s="236"/>
      <c r="B59" s="237"/>
      <c r="C59" s="2" t="s">
        <v>127</v>
      </c>
      <c r="D59" s="2">
        <v>7128</v>
      </c>
      <c r="E59" s="2">
        <f t="shared" si="6"/>
        <v>5261</v>
      </c>
      <c r="F59" s="2">
        <f>ROUND(E59*0.34,0)-1</f>
        <v>1788</v>
      </c>
      <c r="G59" s="2">
        <f t="shared" si="7"/>
        <v>79</v>
      </c>
      <c r="H59" s="240"/>
    </row>
    <row r="60" spans="1:8" ht="15">
      <c r="A60" s="236"/>
      <c r="B60" s="237"/>
      <c r="C60" s="2" t="s">
        <v>129</v>
      </c>
      <c r="D60" s="2">
        <v>9504</v>
      </c>
      <c r="E60" s="2">
        <f t="shared" si="6"/>
        <v>7014</v>
      </c>
      <c r="F60" s="2">
        <f>ROUND(E60*0.34,0)</f>
        <v>2385</v>
      </c>
      <c r="G60" s="2">
        <f t="shared" si="7"/>
        <v>105</v>
      </c>
      <c r="H60" s="240"/>
    </row>
    <row r="61" spans="1:8" ht="15">
      <c r="A61" s="236"/>
      <c r="B61" s="237"/>
      <c r="C61" s="2" t="s">
        <v>131</v>
      </c>
      <c r="D61" s="2">
        <v>21385</v>
      </c>
      <c r="E61" s="2">
        <f t="shared" si="6"/>
        <v>15782</v>
      </c>
      <c r="F61" s="2">
        <f>ROUND(E61*0.34,0)</f>
        <v>5366</v>
      </c>
      <c r="G61" s="2">
        <f t="shared" si="7"/>
        <v>237</v>
      </c>
      <c r="H61" s="240"/>
    </row>
    <row r="62" spans="1:8" ht="15">
      <c r="A62" s="236"/>
      <c r="B62" s="237"/>
      <c r="C62" s="2" t="s">
        <v>135</v>
      </c>
      <c r="D62" s="2">
        <v>20197</v>
      </c>
      <c r="E62" s="2">
        <f t="shared" si="6"/>
        <v>14906</v>
      </c>
      <c r="F62" s="2">
        <f>ROUND(E62*0.34,0)-1</f>
        <v>5067</v>
      </c>
      <c r="G62" s="2">
        <f t="shared" si="7"/>
        <v>224</v>
      </c>
      <c r="H62" s="240"/>
    </row>
    <row r="63" spans="1:8" ht="15.75" thickBot="1">
      <c r="A63" s="236"/>
      <c r="B63" s="237"/>
      <c r="C63" s="9" t="s">
        <v>161</v>
      </c>
      <c r="D63" s="9">
        <v>3564</v>
      </c>
      <c r="E63" s="9">
        <f t="shared" si="6"/>
        <v>2630</v>
      </c>
      <c r="F63" s="9">
        <f>ROUND(E63*0.34,0)+1</f>
        <v>895</v>
      </c>
      <c r="G63" s="9">
        <f t="shared" si="7"/>
        <v>39</v>
      </c>
      <c r="H63" s="240"/>
    </row>
    <row r="64" spans="1:8" ht="15.75" thickBot="1">
      <c r="A64" s="160"/>
      <c r="B64" s="161"/>
      <c r="C64" s="104" t="s">
        <v>607</v>
      </c>
      <c r="D64" s="104">
        <f>SUM(D51:D63)</f>
        <v>287624</v>
      </c>
      <c r="E64" s="158">
        <f>SUM(E51:E63)</f>
        <v>212270</v>
      </c>
      <c r="F64" s="158">
        <f>SUM(F51:F63)</f>
        <v>72169</v>
      </c>
      <c r="G64" s="158">
        <f>SUM(G51:G63)</f>
        <v>3185</v>
      </c>
      <c r="H64" s="159">
        <f>G64+F64+E64</f>
        <v>287624</v>
      </c>
    </row>
    <row r="65" spans="1:8" ht="15">
      <c r="A65" s="236" t="s">
        <v>606</v>
      </c>
      <c r="B65" s="237"/>
      <c r="C65" s="2" t="s">
        <v>139</v>
      </c>
      <c r="D65" s="2">
        <v>3564</v>
      </c>
      <c r="E65" s="2">
        <f>ROUND(D65/1.355,0)</f>
        <v>2630</v>
      </c>
      <c r="F65" s="2">
        <f>ROUND(E65*0.34,0)+1</f>
        <v>895</v>
      </c>
      <c r="G65" s="2">
        <f>ROUND(E65*0.015,0)</f>
        <v>39</v>
      </c>
      <c r="H65" s="240"/>
    </row>
    <row r="66" spans="1:8" ht="15">
      <c r="A66" s="236"/>
      <c r="B66" s="237"/>
      <c r="C66" s="10" t="s">
        <v>97</v>
      </c>
      <c r="D66" s="10">
        <v>7128</v>
      </c>
      <c r="E66" s="10">
        <f>ROUND(D66/1.355,0)</f>
        <v>5261</v>
      </c>
      <c r="F66" s="10">
        <f>ROUND(E66*0.34,0)-1</f>
        <v>1788</v>
      </c>
      <c r="G66" s="10">
        <f>ROUND(E66*0.015,0)</f>
        <v>79</v>
      </c>
      <c r="H66" s="240"/>
    </row>
    <row r="67" spans="1:8" ht="15">
      <c r="A67" s="236"/>
      <c r="B67" s="237"/>
      <c r="C67" s="2" t="s">
        <v>99</v>
      </c>
      <c r="D67" s="2">
        <v>11880</v>
      </c>
      <c r="E67" s="2">
        <f aca="true" t="shared" si="8" ref="E67:E83">ROUND(D67/1.355,0)</f>
        <v>8768</v>
      </c>
      <c r="F67" s="2">
        <f>ROUND(E67*0.34,0)-1</f>
        <v>2980</v>
      </c>
      <c r="G67" s="2">
        <f aca="true" t="shared" si="9" ref="G67:G83">ROUND(E67*0.015,0)</f>
        <v>132</v>
      </c>
      <c r="H67" s="240"/>
    </row>
    <row r="68" spans="1:8" ht="15">
      <c r="A68" s="236"/>
      <c r="B68" s="237"/>
      <c r="C68" s="2" t="s">
        <v>101</v>
      </c>
      <c r="D68" s="2">
        <v>11880</v>
      </c>
      <c r="E68" s="2">
        <f t="shared" si="8"/>
        <v>8768</v>
      </c>
      <c r="F68" s="2">
        <f>ROUND(E68*0.34,0)-1</f>
        <v>2980</v>
      </c>
      <c r="G68" s="2">
        <f t="shared" si="9"/>
        <v>132</v>
      </c>
      <c r="H68" s="240"/>
    </row>
    <row r="69" spans="1:8" ht="15">
      <c r="A69" s="236"/>
      <c r="B69" s="237"/>
      <c r="C69" s="2" t="s">
        <v>103</v>
      </c>
      <c r="D69" s="2">
        <v>33265</v>
      </c>
      <c r="E69" s="2">
        <f t="shared" si="8"/>
        <v>24550</v>
      </c>
      <c r="F69" s="2">
        <f>ROUND(E69*0.34,0)</f>
        <v>8347</v>
      </c>
      <c r="G69" s="2">
        <f t="shared" si="9"/>
        <v>368</v>
      </c>
      <c r="H69" s="240"/>
    </row>
    <row r="70" spans="1:8" ht="15">
      <c r="A70" s="236"/>
      <c r="B70" s="237"/>
      <c r="C70" s="2" t="s">
        <v>107</v>
      </c>
      <c r="D70" s="2">
        <v>29820</v>
      </c>
      <c r="E70" s="2">
        <f t="shared" si="8"/>
        <v>22007</v>
      </c>
      <c r="F70" s="2">
        <f>ROUND(E70*0.34,0)+1</f>
        <v>7483</v>
      </c>
      <c r="G70" s="2">
        <f t="shared" si="9"/>
        <v>330</v>
      </c>
      <c r="H70" s="240"/>
    </row>
    <row r="71" spans="1:8" ht="15">
      <c r="A71" s="236"/>
      <c r="B71" s="237"/>
      <c r="C71" s="2" t="s">
        <v>109</v>
      </c>
      <c r="D71" s="2">
        <v>7128</v>
      </c>
      <c r="E71" s="2">
        <f t="shared" si="8"/>
        <v>5261</v>
      </c>
      <c r="F71" s="2">
        <f>ROUND(E71*0.34,0)-1</f>
        <v>1788</v>
      </c>
      <c r="G71" s="2">
        <f t="shared" si="9"/>
        <v>79</v>
      </c>
      <c r="H71" s="240"/>
    </row>
    <row r="72" spans="1:8" ht="15">
      <c r="A72" s="236"/>
      <c r="B72" s="237"/>
      <c r="C72" s="2" t="s">
        <v>111</v>
      </c>
      <c r="D72" s="2">
        <v>11762</v>
      </c>
      <c r="E72" s="2">
        <f t="shared" si="8"/>
        <v>8680</v>
      </c>
      <c r="F72" s="2">
        <f>ROUND(E72*0.34,0)+1</f>
        <v>2952</v>
      </c>
      <c r="G72" s="2">
        <f t="shared" si="9"/>
        <v>130</v>
      </c>
      <c r="H72" s="240"/>
    </row>
    <row r="73" spans="1:8" ht="15">
      <c r="A73" s="236"/>
      <c r="B73" s="237"/>
      <c r="C73" s="2" t="s">
        <v>133</v>
      </c>
      <c r="D73" s="2">
        <v>11880</v>
      </c>
      <c r="E73" s="2">
        <f t="shared" si="8"/>
        <v>8768</v>
      </c>
      <c r="F73" s="2">
        <f>ROUND(E73*0.34,0)-1</f>
        <v>2980</v>
      </c>
      <c r="G73" s="2">
        <f t="shared" si="9"/>
        <v>132</v>
      </c>
      <c r="H73" s="240"/>
    </row>
    <row r="74" spans="1:8" ht="15">
      <c r="A74" s="236"/>
      <c r="B74" s="237"/>
      <c r="C74" s="2" t="s">
        <v>137</v>
      </c>
      <c r="D74" s="2">
        <v>11880</v>
      </c>
      <c r="E74" s="2">
        <f t="shared" si="8"/>
        <v>8768</v>
      </c>
      <c r="F74" s="2">
        <f>ROUND(E74*0.34,0)-1</f>
        <v>2980</v>
      </c>
      <c r="G74" s="2">
        <f t="shared" si="9"/>
        <v>132</v>
      </c>
      <c r="H74" s="240"/>
    </row>
    <row r="75" spans="1:8" ht="15">
      <c r="A75" s="236"/>
      <c r="B75" s="237"/>
      <c r="C75" s="2" t="s">
        <v>143</v>
      </c>
      <c r="D75" s="2">
        <v>3564</v>
      </c>
      <c r="E75" s="2">
        <f t="shared" si="8"/>
        <v>2630</v>
      </c>
      <c r="F75" s="2">
        <f>ROUND(E75*0.34,0)+1</f>
        <v>895</v>
      </c>
      <c r="G75" s="2">
        <f t="shared" si="9"/>
        <v>39</v>
      </c>
      <c r="H75" s="240"/>
    </row>
    <row r="76" spans="1:8" ht="15">
      <c r="A76" s="236"/>
      <c r="B76" s="237"/>
      <c r="C76" s="2" t="s">
        <v>145</v>
      </c>
      <c r="D76" s="2">
        <v>3564</v>
      </c>
      <c r="E76" s="2">
        <f t="shared" si="8"/>
        <v>2630</v>
      </c>
      <c r="F76" s="2">
        <f>ROUND(E76*0.34,0)+1</f>
        <v>895</v>
      </c>
      <c r="G76" s="2">
        <f t="shared" si="9"/>
        <v>39</v>
      </c>
      <c r="H76" s="240"/>
    </row>
    <row r="77" spans="1:8" ht="15">
      <c r="A77" s="236"/>
      <c r="B77" s="237"/>
      <c r="C77" s="2" t="s">
        <v>147</v>
      </c>
      <c r="D77" s="2">
        <v>3564</v>
      </c>
      <c r="E77" s="2">
        <f t="shared" si="8"/>
        <v>2630</v>
      </c>
      <c r="F77" s="2">
        <f>ROUND(E77*0.34,0)+1</f>
        <v>895</v>
      </c>
      <c r="G77" s="2">
        <f t="shared" si="9"/>
        <v>39</v>
      </c>
      <c r="H77" s="240"/>
    </row>
    <row r="78" spans="1:8" ht="15">
      <c r="A78" s="236"/>
      <c r="B78" s="237"/>
      <c r="C78" s="2" t="s">
        <v>149</v>
      </c>
      <c r="D78" s="2">
        <v>14257</v>
      </c>
      <c r="E78" s="2">
        <f t="shared" si="8"/>
        <v>10522</v>
      </c>
      <c r="F78" s="2">
        <f>ROUND(E78*0.34,0)</f>
        <v>3577</v>
      </c>
      <c r="G78" s="2">
        <f t="shared" si="9"/>
        <v>158</v>
      </c>
      <c r="H78" s="240"/>
    </row>
    <row r="79" spans="1:8" ht="15">
      <c r="A79" s="236"/>
      <c r="B79" s="237"/>
      <c r="C79" s="2" t="s">
        <v>151</v>
      </c>
      <c r="D79" s="2">
        <v>11880</v>
      </c>
      <c r="E79" s="2">
        <f t="shared" si="8"/>
        <v>8768</v>
      </c>
      <c r="F79" s="2">
        <f>ROUND(E79*0.34,0)-1</f>
        <v>2980</v>
      </c>
      <c r="G79" s="2">
        <f t="shared" si="9"/>
        <v>132</v>
      </c>
      <c r="H79" s="240"/>
    </row>
    <row r="80" spans="1:8" ht="15">
      <c r="A80" s="236"/>
      <c r="B80" s="237"/>
      <c r="C80" s="2" t="s">
        <v>153</v>
      </c>
      <c r="D80" s="2">
        <v>7128</v>
      </c>
      <c r="E80" s="2">
        <f t="shared" si="8"/>
        <v>5261</v>
      </c>
      <c r="F80" s="2">
        <f>ROUND(E80*0.34,0)-1</f>
        <v>1788</v>
      </c>
      <c r="G80" s="2">
        <f t="shared" si="9"/>
        <v>79</v>
      </c>
      <c r="H80" s="240"/>
    </row>
    <row r="81" spans="1:8" ht="15">
      <c r="A81" s="236"/>
      <c r="B81" s="237"/>
      <c r="C81" s="2" t="s">
        <v>155</v>
      </c>
      <c r="D81" s="2">
        <v>17821</v>
      </c>
      <c r="E81" s="2">
        <f t="shared" si="8"/>
        <v>13152</v>
      </c>
      <c r="F81" s="2">
        <f>ROUND(E81*0.34,0)</f>
        <v>4472</v>
      </c>
      <c r="G81" s="2">
        <f t="shared" si="9"/>
        <v>197</v>
      </c>
      <c r="H81" s="240"/>
    </row>
    <row r="82" spans="1:8" ht="15">
      <c r="A82" s="236"/>
      <c r="B82" s="237"/>
      <c r="C82" s="2" t="s">
        <v>157</v>
      </c>
      <c r="D82" s="2">
        <v>5940</v>
      </c>
      <c r="E82" s="2">
        <f t="shared" si="8"/>
        <v>4384</v>
      </c>
      <c r="F82" s="2">
        <f>ROUND(E82*0.34,0)-1</f>
        <v>1490</v>
      </c>
      <c r="G82" s="2">
        <f t="shared" si="9"/>
        <v>66</v>
      </c>
      <c r="H82" s="240"/>
    </row>
    <row r="83" spans="1:8" ht="15.75" thickBot="1">
      <c r="A83" s="238"/>
      <c r="B83" s="239"/>
      <c r="C83" s="2" t="s">
        <v>159</v>
      </c>
      <c r="D83" s="2">
        <v>3564</v>
      </c>
      <c r="E83" s="2">
        <f t="shared" si="8"/>
        <v>2630</v>
      </c>
      <c r="F83" s="2">
        <f>ROUND(E83*0.34,0)+1</f>
        <v>895</v>
      </c>
      <c r="G83" s="2">
        <f t="shared" si="9"/>
        <v>39</v>
      </c>
      <c r="H83" s="241"/>
    </row>
    <row r="84" spans="1:8" ht="15.75" thickBot="1">
      <c r="A84" s="69"/>
      <c r="B84" s="44"/>
      <c r="C84" s="104" t="s">
        <v>608</v>
      </c>
      <c r="D84" s="104">
        <f>SUM(D65:D83)</f>
        <v>211469</v>
      </c>
      <c r="E84" s="158">
        <f>SUM(E65:E83)</f>
        <v>156068</v>
      </c>
      <c r="F84" s="158">
        <f>SUM(F65:F83)</f>
        <v>53060</v>
      </c>
      <c r="G84" s="158">
        <f>SUM(G65:G83)</f>
        <v>2341</v>
      </c>
      <c r="H84" s="159">
        <f>G84+F84+E84</f>
        <v>211469</v>
      </c>
    </row>
    <row r="85" spans="1:8" ht="15">
      <c r="A85" s="53"/>
      <c r="B85" s="1"/>
      <c r="C85" s="156"/>
      <c r="D85" s="157">
        <f>D84+D64+D50</f>
        <v>506221</v>
      </c>
      <c r="E85" s="87">
        <f>E84+E64+E50</f>
        <v>368338</v>
      </c>
      <c r="F85" s="87">
        <f>F84+F64+F50</f>
        <v>125229</v>
      </c>
      <c r="G85" s="87">
        <f>G84+G64+G50</f>
        <v>5526</v>
      </c>
      <c r="H85" s="169">
        <f>H84+H64+H50</f>
        <v>506221</v>
      </c>
    </row>
    <row r="87" ht="15.75" thickBot="1">
      <c r="A87" s="3" t="s">
        <v>615</v>
      </c>
    </row>
    <row r="88" spans="1:8" ht="15.75" thickBot="1">
      <c r="A88" s="233" t="s">
        <v>603</v>
      </c>
      <c r="B88" s="234"/>
      <c r="C88" s="234"/>
      <c r="D88" s="234"/>
      <c r="E88" s="234"/>
      <c r="F88" s="234"/>
      <c r="G88" s="234"/>
      <c r="H88" s="147" t="s">
        <v>602</v>
      </c>
    </row>
    <row r="89" spans="1:8" ht="15.75" thickBot="1">
      <c r="A89" s="225" t="s">
        <v>604</v>
      </c>
      <c r="B89" s="235"/>
      <c r="C89" s="118"/>
      <c r="D89" s="155">
        <v>0</v>
      </c>
      <c r="E89" s="98">
        <v>0</v>
      </c>
      <c r="F89" s="98">
        <v>0</v>
      </c>
      <c r="G89" s="98">
        <v>0</v>
      </c>
      <c r="H89" s="170">
        <v>0</v>
      </c>
    </row>
    <row r="90" spans="1:8" ht="15">
      <c r="A90" s="236" t="s">
        <v>605</v>
      </c>
      <c r="B90" s="237"/>
      <c r="C90" s="10" t="s">
        <v>163</v>
      </c>
      <c r="D90" s="10">
        <v>34453</v>
      </c>
      <c r="E90" s="10">
        <f>ROUND(D90/1.355,0)</f>
        <v>25427</v>
      </c>
      <c r="F90" s="10">
        <f>ROUND(E90*0.34,0)</f>
        <v>8645</v>
      </c>
      <c r="G90" s="10">
        <f>ROUND(E90*0.015,0)</f>
        <v>381</v>
      </c>
      <c r="H90" s="243"/>
    </row>
    <row r="91" spans="1:8" ht="15">
      <c r="A91" s="236"/>
      <c r="B91" s="237"/>
      <c r="C91" s="2" t="s">
        <v>165</v>
      </c>
      <c r="D91" s="2">
        <v>36829</v>
      </c>
      <c r="E91" s="2">
        <f>ROUND(D91/1.355,0)</f>
        <v>27180</v>
      </c>
      <c r="F91" s="2">
        <f>ROUND(E91*0.34,0)</f>
        <v>9241</v>
      </c>
      <c r="G91" s="2">
        <f>ROUND(E91*0.015,0)</f>
        <v>408</v>
      </c>
      <c r="H91" s="243"/>
    </row>
    <row r="92" spans="1:8" ht="15">
      <c r="A92" s="236"/>
      <c r="B92" s="237"/>
      <c r="C92" s="2" t="s">
        <v>167</v>
      </c>
      <c r="D92" s="2">
        <v>54650</v>
      </c>
      <c r="E92" s="2">
        <f>ROUND(D92/1.355,0)</f>
        <v>40332</v>
      </c>
      <c r="F92" s="2">
        <f>ROUND(E92*0.34,0)</f>
        <v>13713</v>
      </c>
      <c r="G92" s="2">
        <f>ROUND(E92*0.015,0)</f>
        <v>605</v>
      </c>
      <c r="H92" s="243"/>
    </row>
    <row r="93" spans="1:8" ht="15.75" thickBot="1">
      <c r="A93" s="236"/>
      <c r="B93" s="237"/>
      <c r="C93" s="9" t="s">
        <v>169</v>
      </c>
      <c r="D93" s="9">
        <v>21266</v>
      </c>
      <c r="E93" s="9">
        <f>ROUND(D93/1.355,0)</f>
        <v>15694</v>
      </c>
      <c r="F93" s="9">
        <f>ROUND(E93*0.34,0)+1</f>
        <v>5337</v>
      </c>
      <c r="G93" s="9">
        <f>ROUND(E93*0.015,0)</f>
        <v>235</v>
      </c>
      <c r="H93" s="243"/>
    </row>
    <row r="94" spans="1:8" ht="15.75" thickBot="1">
      <c r="A94" s="160"/>
      <c r="B94" s="161"/>
      <c r="C94" s="104" t="s">
        <v>607</v>
      </c>
      <c r="D94" s="173">
        <f>SUM(D90:D93)</f>
        <v>147198</v>
      </c>
      <c r="E94" s="158">
        <f>SUM(E90:E93)</f>
        <v>108633</v>
      </c>
      <c r="F94" s="158">
        <f>SUM(F90:F93)</f>
        <v>36936</v>
      </c>
      <c r="G94" s="158">
        <f>SUM(G90:G93)</f>
        <v>1629</v>
      </c>
      <c r="H94" s="175">
        <f>G94+F94+E94</f>
        <v>147198</v>
      </c>
    </row>
    <row r="95" spans="1:8" ht="15.75" thickBot="1">
      <c r="A95" s="244" t="s">
        <v>606</v>
      </c>
      <c r="B95" s="245"/>
      <c r="C95" s="60" t="s">
        <v>608</v>
      </c>
      <c r="D95" s="155">
        <v>0</v>
      </c>
      <c r="E95" s="98">
        <v>0</v>
      </c>
      <c r="F95" s="98">
        <v>0</v>
      </c>
      <c r="G95" s="98">
        <v>0</v>
      </c>
      <c r="H95" s="170">
        <v>0</v>
      </c>
    </row>
    <row r="96" spans="4:8" ht="15">
      <c r="D96" s="174">
        <f>D95+D94+D89</f>
        <v>147198</v>
      </c>
      <c r="E96">
        <f>E95+E94+E89</f>
        <v>108633</v>
      </c>
      <c r="F96">
        <f>F95+F94+F89</f>
        <v>36936</v>
      </c>
      <c r="G96">
        <f>G95+G94+G89</f>
        <v>1629</v>
      </c>
      <c r="H96" s="53">
        <f>H95+H94+H89</f>
        <v>147198</v>
      </c>
    </row>
    <row r="98" ht="15.75" thickBot="1">
      <c r="A98" s="3" t="s">
        <v>616</v>
      </c>
    </row>
    <row r="99" spans="1:8" ht="15.75" thickBot="1">
      <c r="A99" s="233" t="s">
        <v>603</v>
      </c>
      <c r="B99" s="234"/>
      <c r="C99" s="234"/>
      <c r="D99" s="234"/>
      <c r="E99" s="234"/>
      <c r="F99" s="234"/>
      <c r="G99" s="234"/>
      <c r="H99" s="147" t="s">
        <v>602</v>
      </c>
    </row>
    <row r="100" spans="1:8" ht="15.75" thickBot="1">
      <c r="A100" s="225" t="s">
        <v>604</v>
      </c>
      <c r="B100" s="235"/>
      <c r="C100" s="118" t="s">
        <v>171</v>
      </c>
      <c r="D100" s="118">
        <v>21385</v>
      </c>
      <c r="E100" s="118">
        <v>0</v>
      </c>
      <c r="F100" s="118">
        <v>0</v>
      </c>
      <c r="G100" s="118">
        <v>0</v>
      </c>
      <c r="H100" s="119">
        <v>21385</v>
      </c>
    </row>
    <row r="101" spans="1:8" ht="15">
      <c r="A101" s="236" t="s">
        <v>605</v>
      </c>
      <c r="B101" s="237"/>
      <c r="C101" s="72" t="s">
        <v>173</v>
      </c>
      <c r="D101" s="72">
        <v>86727</v>
      </c>
      <c r="E101" s="72">
        <f aca="true" t="shared" si="10" ref="E101:E106">ROUND(D101/1.355,0)</f>
        <v>64005</v>
      </c>
      <c r="F101" s="72">
        <f>ROUND(E101*0.34,0)</f>
        <v>21762</v>
      </c>
      <c r="G101" s="72">
        <f aca="true" t="shared" si="11" ref="G101:G106">ROUND(E101*0.015,0)</f>
        <v>960</v>
      </c>
      <c r="H101" s="240"/>
    </row>
    <row r="102" spans="1:8" ht="15">
      <c r="A102" s="236"/>
      <c r="B102" s="237"/>
      <c r="C102" s="10" t="s">
        <v>175</v>
      </c>
      <c r="D102" s="10">
        <v>3564</v>
      </c>
      <c r="E102" s="13">
        <f t="shared" si="10"/>
        <v>2630</v>
      </c>
      <c r="F102" s="13">
        <f>ROUND(E102*0.34,0)+1</f>
        <v>895</v>
      </c>
      <c r="G102" s="13">
        <f t="shared" si="11"/>
        <v>39</v>
      </c>
      <c r="H102" s="240"/>
    </row>
    <row r="103" spans="1:8" ht="15">
      <c r="A103" s="236"/>
      <c r="B103" s="237"/>
      <c r="C103" s="2" t="s">
        <v>177</v>
      </c>
      <c r="D103" s="2">
        <v>9504</v>
      </c>
      <c r="E103" s="13">
        <f t="shared" si="10"/>
        <v>7014</v>
      </c>
      <c r="F103" s="13">
        <f>ROUND(E103*0.34,0)</f>
        <v>2385</v>
      </c>
      <c r="G103" s="13">
        <f t="shared" si="11"/>
        <v>105</v>
      </c>
      <c r="H103" s="240"/>
    </row>
    <row r="104" spans="1:8" ht="15">
      <c r="A104" s="236"/>
      <c r="B104" s="237"/>
      <c r="C104" s="2" t="s">
        <v>179</v>
      </c>
      <c r="D104" s="2">
        <v>26137</v>
      </c>
      <c r="E104" s="13">
        <f t="shared" si="10"/>
        <v>19289</v>
      </c>
      <c r="F104" s="13">
        <f>ROUND(E104*0.34,0)+1</f>
        <v>6559</v>
      </c>
      <c r="G104" s="13">
        <f t="shared" si="11"/>
        <v>289</v>
      </c>
      <c r="H104" s="240"/>
    </row>
    <row r="105" spans="1:8" ht="15">
      <c r="A105" s="236"/>
      <c r="B105" s="237"/>
      <c r="C105" s="2" t="s">
        <v>181</v>
      </c>
      <c r="D105" s="2">
        <v>61778</v>
      </c>
      <c r="E105" s="13">
        <f t="shared" si="10"/>
        <v>45593</v>
      </c>
      <c r="F105" s="13">
        <f>ROUND(E105*0.34,0)-1</f>
        <v>15501</v>
      </c>
      <c r="G105" s="13">
        <f t="shared" si="11"/>
        <v>684</v>
      </c>
      <c r="H105" s="240"/>
    </row>
    <row r="106" spans="1:8" ht="15.75" thickBot="1">
      <c r="A106" s="236"/>
      <c r="B106" s="237"/>
      <c r="C106" s="2" t="s">
        <v>187</v>
      </c>
      <c r="D106" s="2">
        <v>97420</v>
      </c>
      <c r="E106" s="13">
        <f t="shared" si="10"/>
        <v>71897</v>
      </c>
      <c r="F106" s="13">
        <f>ROUND(E106*0.34,0)</f>
        <v>24445</v>
      </c>
      <c r="G106" s="13">
        <f t="shared" si="11"/>
        <v>1078</v>
      </c>
      <c r="H106" s="240"/>
    </row>
    <row r="107" spans="1:8" ht="15.75" thickBot="1">
      <c r="A107" s="160"/>
      <c r="B107" s="161"/>
      <c r="C107" s="104" t="s">
        <v>607</v>
      </c>
      <c r="D107" s="104">
        <f>SUM(D101:D106)</f>
        <v>285130</v>
      </c>
      <c r="E107" s="158">
        <f>SUM(E101:E106)</f>
        <v>210428</v>
      </c>
      <c r="F107" s="158">
        <f>SUM(F101:F106)</f>
        <v>71547</v>
      </c>
      <c r="G107" s="158">
        <f>SUM(G101:G106)</f>
        <v>3155</v>
      </c>
      <c r="H107" s="159">
        <f>G107+F107+E107</f>
        <v>285130</v>
      </c>
    </row>
    <row r="108" spans="1:8" ht="15">
      <c r="A108" s="236" t="s">
        <v>606</v>
      </c>
      <c r="B108" s="237"/>
      <c r="C108" s="2" t="s">
        <v>183</v>
      </c>
      <c r="D108" s="2">
        <v>28394</v>
      </c>
      <c r="E108" s="13">
        <f>ROUND(D108/1.355,0)</f>
        <v>20955</v>
      </c>
      <c r="F108" s="13">
        <f>ROUND(E108*0.34,0)</f>
        <v>7125</v>
      </c>
      <c r="G108" s="13">
        <f>ROUND(E108*0.015,0)</f>
        <v>314</v>
      </c>
      <c r="H108" s="240"/>
    </row>
    <row r="109" spans="1:8" ht="15">
      <c r="A109" s="236"/>
      <c r="B109" s="237"/>
      <c r="C109" s="2" t="s">
        <v>185</v>
      </c>
      <c r="D109" s="2">
        <v>9504</v>
      </c>
      <c r="E109" s="13">
        <f>ROUND(D109/1.355,0)</f>
        <v>7014</v>
      </c>
      <c r="F109" s="13">
        <f>ROUND(E109*0.34,0)</f>
        <v>2385</v>
      </c>
      <c r="G109" s="13">
        <f>ROUND(E109*0.015,0)</f>
        <v>105</v>
      </c>
      <c r="H109" s="240"/>
    </row>
    <row r="110" spans="1:8" ht="15">
      <c r="A110" s="236"/>
      <c r="B110" s="237"/>
      <c r="C110" s="9" t="s">
        <v>189</v>
      </c>
      <c r="D110" s="9">
        <v>7128</v>
      </c>
      <c r="E110" s="144">
        <f>ROUND(D110/1.355,0)</f>
        <v>5261</v>
      </c>
      <c r="F110" s="144">
        <f>ROUND(E110*0.34,0)-1</f>
        <v>1788</v>
      </c>
      <c r="G110" s="144">
        <f>ROUND(E110*0.015,0)</f>
        <v>79</v>
      </c>
      <c r="H110" s="240"/>
    </row>
    <row r="111" spans="1:8" ht="15.75" thickBot="1">
      <c r="A111" s="236"/>
      <c r="B111" s="237"/>
      <c r="C111" s="89" t="s">
        <v>191</v>
      </c>
      <c r="D111" s="89">
        <v>5940</v>
      </c>
      <c r="E111" s="91">
        <f>ROUND(D111/1.355,0)</f>
        <v>4384</v>
      </c>
      <c r="F111" s="91">
        <f>ROUND(E111*0.34,0)-1</f>
        <v>1490</v>
      </c>
      <c r="G111" s="91">
        <f>ROUND(E111*0.015,0)</f>
        <v>66</v>
      </c>
      <c r="H111" s="240"/>
    </row>
    <row r="112" spans="1:8" ht="15.75" thickBot="1">
      <c r="A112" s="69"/>
      <c r="B112" s="44"/>
      <c r="C112" s="104" t="s">
        <v>608</v>
      </c>
      <c r="D112" s="104">
        <f>SUM(D108:D111)</f>
        <v>50966</v>
      </c>
      <c r="E112" s="158">
        <f>SUM(E108:E111)</f>
        <v>37614</v>
      </c>
      <c r="F112" s="158">
        <f>SUM(F108:F111)</f>
        <v>12788</v>
      </c>
      <c r="G112" s="158">
        <f>SUM(G108:G111)</f>
        <v>564</v>
      </c>
      <c r="H112" s="159">
        <f>G112+F112+E112</f>
        <v>50966</v>
      </c>
    </row>
    <row r="113" spans="1:8" ht="15">
      <c r="A113" s="53"/>
      <c r="B113" s="1"/>
      <c r="C113" s="156"/>
      <c r="D113" s="157">
        <f>D112+D107+D100</f>
        <v>357481</v>
      </c>
      <c r="E113" s="87">
        <f>E112+E107+E100</f>
        <v>248042</v>
      </c>
      <c r="F113" s="87">
        <f>F112+F107+F100</f>
        <v>84335</v>
      </c>
      <c r="G113" s="87">
        <f>G112+G107+G100</f>
        <v>3719</v>
      </c>
      <c r="H113" s="169">
        <f>H112+H107+H100</f>
        <v>357481</v>
      </c>
    </row>
    <row r="115" ht="15.75" thickBot="1">
      <c r="A115" s="3" t="s">
        <v>617</v>
      </c>
    </row>
    <row r="116" spans="1:8" ht="15.75" thickBot="1">
      <c r="A116" s="233" t="s">
        <v>603</v>
      </c>
      <c r="B116" s="234"/>
      <c r="C116" s="234"/>
      <c r="D116" s="234"/>
      <c r="E116" s="234"/>
      <c r="F116" s="234"/>
      <c r="G116" s="234"/>
      <c r="H116" s="147" t="s">
        <v>602</v>
      </c>
    </row>
    <row r="117" spans="1:8" ht="15">
      <c r="A117" s="246" t="s">
        <v>604</v>
      </c>
      <c r="B117" s="247"/>
      <c r="C117" s="10" t="s">
        <v>197</v>
      </c>
      <c r="D117" s="10">
        <v>11880</v>
      </c>
      <c r="E117" s="10">
        <v>0</v>
      </c>
      <c r="F117" s="10">
        <v>0</v>
      </c>
      <c r="G117" s="10">
        <v>0</v>
      </c>
      <c r="H117" s="249"/>
    </row>
    <row r="118" spans="1:8" ht="15.75" thickBot="1">
      <c r="A118" s="236"/>
      <c r="B118" s="248"/>
      <c r="C118" s="9" t="s">
        <v>199</v>
      </c>
      <c r="D118" s="9">
        <v>3564</v>
      </c>
      <c r="E118" s="9">
        <v>0</v>
      </c>
      <c r="F118" s="9">
        <v>0</v>
      </c>
      <c r="G118" s="9">
        <v>0</v>
      </c>
      <c r="H118" s="250"/>
    </row>
    <row r="119" spans="1:8" ht="15.75" thickBot="1">
      <c r="A119" s="160"/>
      <c r="B119" s="161"/>
      <c r="C119" s="104" t="s">
        <v>610</v>
      </c>
      <c r="D119" s="98">
        <f>SUM(D117:D118)</f>
        <v>15444</v>
      </c>
      <c r="E119" s="98">
        <f>SUM(E117:E118)</f>
        <v>0</v>
      </c>
      <c r="F119" s="98">
        <f>SUM(F117:F118)</f>
        <v>0</v>
      </c>
      <c r="G119" s="98">
        <f>SUM(G117:G118)</f>
        <v>0</v>
      </c>
      <c r="H119" s="98">
        <f>G119+F119+E119+D119</f>
        <v>15444</v>
      </c>
    </row>
    <row r="120" spans="1:8" ht="15">
      <c r="A120" s="236" t="s">
        <v>605</v>
      </c>
      <c r="B120" s="237"/>
      <c r="C120" s="2" t="s">
        <v>203</v>
      </c>
      <c r="D120" s="2">
        <v>23761</v>
      </c>
      <c r="E120" s="2">
        <f aca="true" t="shared" si="12" ref="E120:E126">ROUND(D120/1.355,0)</f>
        <v>17536</v>
      </c>
      <c r="F120" s="2">
        <f>ROUND(E120*0.34,0)</f>
        <v>5962</v>
      </c>
      <c r="G120" s="2">
        <f aca="true" t="shared" si="13" ref="G120:G126">ROUND(E120*0.015,0)</f>
        <v>263</v>
      </c>
      <c r="H120" s="240"/>
    </row>
    <row r="121" spans="1:8" ht="15">
      <c r="A121" s="236"/>
      <c r="B121" s="237"/>
      <c r="C121" s="2" t="s">
        <v>207</v>
      </c>
      <c r="D121" s="2">
        <v>42770</v>
      </c>
      <c r="E121" s="2">
        <f t="shared" si="12"/>
        <v>31565</v>
      </c>
      <c r="F121" s="2">
        <f>ROUND(E121*0.34,0)</f>
        <v>10732</v>
      </c>
      <c r="G121" s="2">
        <f t="shared" si="13"/>
        <v>473</v>
      </c>
      <c r="H121" s="240"/>
    </row>
    <row r="122" spans="1:8" ht="15">
      <c r="A122" s="236"/>
      <c r="B122" s="237"/>
      <c r="C122" s="2" t="s">
        <v>227</v>
      </c>
      <c r="D122" s="2">
        <v>15445</v>
      </c>
      <c r="E122" s="2">
        <f t="shared" si="12"/>
        <v>11399</v>
      </c>
      <c r="F122" s="2">
        <f>ROUND(E122*0.34,0)-1</f>
        <v>3875</v>
      </c>
      <c r="G122" s="2">
        <f t="shared" si="13"/>
        <v>171</v>
      </c>
      <c r="H122" s="240"/>
    </row>
    <row r="123" spans="1:8" ht="15">
      <c r="A123" s="236"/>
      <c r="B123" s="237"/>
      <c r="C123" s="2" t="s">
        <v>239</v>
      </c>
      <c r="D123" s="2">
        <v>19959</v>
      </c>
      <c r="E123" s="2">
        <f t="shared" si="12"/>
        <v>14730</v>
      </c>
      <c r="F123" s="2">
        <f>ROUND(E123*0.34,0)</f>
        <v>5008</v>
      </c>
      <c r="G123" s="2">
        <f t="shared" si="13"/>
        <v>221</v>
      </c>
      <c r="H123" s="240"/>
    </row>
    <row r="124" spans="1:8" ht="15">
      <c r="A124" s="236"/>
      <c r="B124" s="237"/>
      <c r="C124" s="2" t="s">
        <v>241</v>
      </c>
      <c r="D124" s="2">
        <v>45146</v>
      </c>
      <c r="E124" s="2">
        <f t="shared" si="12"/>
        <v>33318</v>
      </c>
      <c r="F124" s="2">
        <f>ROUND(E124*0.34,0)</f>
        <v>11328</v>
      </c>
      <c r="G124" s="2">
        <f t="shared" si="13"/>
        <v>500</v>
      </c>
      <c r="H124" s="240"/>
    </row>
    <row r="125" spans="1:8" ht="15">
      <c r="A125" s="236"/>
      <c r="B125" s="237"/>
      <c r="C125" s="2" t="s">
        <v>243</v>
      </c>
      <c r="D125" s="2">
        <v>9504</v>
      </c>
      <c r="E125" s="2">
        <f t="shared" si="12"/>
        <v>7014</v>
      </c>
      <c r="F125" s="2">
        <f>ROUND(E125*0.34,0)</f>
        <v>2385</v>
      </c>
      <c r="G125" s="2">
        <f t="shared" si="13"/>
        <v>105</v>
      </c>
      <c r="H125" s="240"/>
    </row>
    <row r="126" spans="1:8" ht="15">
      <c r="A126" s="236"/>
      <c r="B126" s="237"/>
      <c r="C126" s="2" t="s">
        <v>245</v>
      </c>
      <c r="D126" s="2">
        <v>7128</v>
      </c>
      <c r="E126" s="2">
        <f t="shared" si="12"/>
        <v>5261</v>
      </c>
      <c r="F126" s="2">
        <f>ROUND(E126*0.34,0)-1</f>
        <v>1788</v>
      </c>
      <c r="G126" s="2">
        <f t="shared" si="13"/>
        <v>79</v>
      </c>
      <c r="H126" s="240"/>
    </row>
    <row r="127" spans="1:8" ht="15">
      <c r="A127" s="236"/>
      <c r="B127" s="237"/>
      <c r="C127" s="2" t="s">
        <v>217</v>
      </c>
      <c r="D127" s="2">
        <v>3564</v>
      </c>
      <c r="E127" s="2">
        <f>ROUND(D127/1.355,0)</f>
        <v>2630</v>
      </c>
      <c r="F127" s="2">
        <f>ROUND(E127*0.34,0)+1</f>
        <v>895</v>
      </c>
      <c r="G127" s="2">
        <f>ROUND(E127*0.015,0)</f>
        <v>39</v>
      </c>
      <c r="H127" s="240"/>
    </row>
    <row r="128" spans="1:8" ht="15.75" thickBot="1">
      <c r="A128" s="236"/>
      <c r="B128" s="237"/>
      <c r="C128" s="2" t="s">
        <v>219</v>
      </c>
      <c r="D128" s="2">
        <v>77223</v>
      </c>
      <c r="E128" s="2">
        <f>ROUND(D128/1.355,0)</f>
        <v>56991</v>
      </c>
      <c r="F128" s="2">
        <f>ROUND(E128*0.34,0)</f>
        <v>19377</v>
      </c>
      <c r="G128" s="2">
        <f>ROUND(E128*0.015,0)</f>
        <v>855</v>
      </c>
      <c r="H128" s="240"/>
    </row>
    <row r="129" spans="1:8" ht="15.75" thickBot="1">
      <c r="A129" s="160"/>
      <c r="B129" s="161"/>
      <c r="C129" s="104" t="s">
        <v>607</v>
      </c>
      <c r="D129" s="104">
        <f>SUM(D120:D128)</f>
        <v>244500</v>
      </c>
      <c r="E129" s="158">
        <f>SUM(E120:E128)</f>
        <v>180444</v>
      </c>
      <c r="F129" s="158">
        <f>SUM(F120:F128)</f>
        <v>61350</v>
      </c>
      <c r="G129" s="158">
        <f>SUM(G120:G128)</f>
        <v>2706</v>
      </c>
      <c r="H129" s="159">
        <f>G129+F129+E129</f>
        <v>244500</v>
      </c>
    </row>
    <row r="130" spans="1:8" ht="15">
      <c r="A130" s="236" t="s">
        <v>606</v>
      </c>
      <c r="B130" s="237"/>
      <c r="C130" s="72" t="s">
        <v>193</v>
      </c>
      <c r="D130" s="72">
        <v>3564</v>
      </c>
      <c r="E130" s="79">
        <f aca="true" t="shared" si="14" ref="E130:E137">ROUND(D130/1.355,0)</f>
        <v>2630</v>
      </c>
      <c r="F130" s="10">
        <f>ROUND(E130*0.34,0)+1</f>
        <v>895</v>
      </c>
      <c r="G130" s="10">
        <f aca="true" t="shared" si="15" ref="G130:G137">ROUND(E130*0.015,0)</f>
        <v>39</v>
      </c>
      <c r="H130" s="240"/>
    </row>
    <row r="131" spans="1:8" ht="15">
      <c r="A131" s="236"/>
      <c r="B131" s="237"/>
      <c r="C131" s="13" t="s">
        <v>195</v>
      </c>
      <c r="D131" s="13">
        <v>3564</v>
      </c>
      <c r="E131" s="32">
        <f t="shared" si="14"/>
        <v>2630</v>
      </c>
      <c r="F131" s="2">
        <f>ROUND(E131*0.34,0)+1</f>
        <v>895</v>
      </c>
      <c r="G131" s="2">
        <f t="shared" si="15"/>
        <v>39</v>
      </c>
      <c r="H131" s="240"/>
    </row>
    <row r="132" spans="1:8" ht="15">
      <c r="A132" s="236"/>
      <c r="B132" s="237"/>
      <c r="C132" s="10" t="s">
        <v>201</v>
      </c>
      <c r="D132" s="10">
        <v>3564</v>
      </c>
      <c r="E132" s="2">
        <f t="shared" si="14"/>
        <v>2630</v>
      </c>
      <c r="F132" s="2">
        <f>ROUND(E132*0.34,0)+1</f>
        <v>895</v>
      </c>
      <c r="G132" s="2">
        <f t="shared" si="15"/>
        <v>39</v>
      </c>
      <c r="H132" s="240"/>
    </row>
    <row r="133" spans="1:8" ht="15">
      <c r="A133" s="236"/>
      <c r="B133" s="237"/>
      <c r="C133" s="2" t="s">
        <v>205</v>
      </c>
      <c r="D133" s="2">
        <v>3564</v>
      </c>
      <c r="E133" s="2">
        <f t="shared" si="14"/>
        <v>2630</v>
      </c>
      <c r="F133" s="2">
        <f>ROUND(E133*0.34,0)+1</f>
        <v>895</v>
      </c>
      <c r="G133" s="2">
        <f t="shared" si="15"/>
        <v>39</v>
      </c>
      <c r="H133" s="240"/>
    </row>
    <row r="134" spans="1:8" ht="15">
      <c r="A134" s="236"/>
      <c r="B134" s="237"/>
      <c r="C134" s="2" t="s">
        <v>209</v>
      </c>
      <c r="D134" s="2">
        <v>3564</v>
      </c>
      <c r="E134" s="2">
        <f t="shared" si="14"/>
        <v>2630</v>
      </c>
      <c r="F134" s="2">
        <f>ROUND(E134*0.34,0)+1</f>
        <v>895</v>
      </c>
      <c r="G134" s="2">
        <f t="shared" si="15"/>
        <v>39</v>
      </c>
      <c r="H134" s="240"/>
    </row>
    <row r="135" spans="1:8" ht="15">
      <c r="A135" s="236"/>
      <c r="B135" s="237"/>
      <c r="C135" s="2" t="s">
        <v>211</v>
      </c>
      <c r="D135" s="2">
        <v>15445</v>
      </c>
      <c r="E135" s="2">
        <f t="shared" si="14"/>
        <v>11399</v>
      </c>
      <c r="F135" s="2">
        <f>ROUND(E135*0.34,0)-1</f>
        <v>3875</v>
      </c>
      <c r="G135" s="2">
        <f t="shared" si="15"/>
        <v>171</v>
      </c>
      <c r="H135" s="240"/>
    </row>
    <row r="136" spans="1:8" ht="15">
      <c r="A136" s="236"/>
      <c r="B136" s="237"/>
      <c r="C136" s="2" t="s">
        <v>213</v>
      </c>
      <c r="D136" s="2">
        <v>14257</v>
      </c>
      <c r="E136" s="2">
        <f t="shared" si="14"/>
        <v>10522</v>
      </c>
      <c r="F136" s="2">
        <f>ROUND(E136*0.34,0)</f>
        <v>3577</v>
      </c>
      <c r="G136" s="2">
        <f t="shared" si="15"/>
        <v>158</v>
      </c>
      <c r="H136" s="240"/>
    </row>
    <row r="137" spans="1:8" ht="15">
      <c r="A137" s="236"/>
      <c r="B137" s="237"/>
      <c r="C137" s="2" t="s">
        <v>215</v>
      </c>
      <c r="D137" s="2">
        <v>11880</v>
      </c>
      <c r="E137" s="2">
        <f t="shared" si="14"/>
        <v>8768</v>
      </c>
      <c r="F137" s="2">
        <f>ROUND(E137*0.34,0)-1</f>
        <v>2980</v>
      </c>
      <c r="G137" s="2">
        <f t="shared" si="15"/>
        <v>132</v>
      </c>
      <c r="H137" s="240"/>
    </row>
    <row r="138" spans="1:8" ht="15">
      <c r="A138" s="236"/>
      <c r="B138" s="237"/>
      <c r="C138" s="2" t="s">
        <v>221</v>
      </c>
      <c r="D138" s="2">
        <v>3564</v>
      </c>
      <c r="E138" s="2">
        <f aca="true" t="shared" si="16" ref="E138:E148">ROUND(D138/1.355,0)</f>
        <v>2630</v>
      </c>
      <c r="F138" s="2">
        <f>ROUND(E138*0.34,0)+1</f>
        <v>895</v>
      </c>
      <c r="G138" s="2">
        <f aca="true" t="shared" si="17" ref="G138:G148">ROUND(E138*0.015,0)</f>
        <v>39</v>
      </c>
      <c r="H138" s="240"/>
    </row>
    <row r="139" spans="1:8" ht="15">
      <c r="A139" s="236"/>
      <c r="B139" s="237"/>
      <c r="C139" s="2" t="s">
        <v>223</v>
      </c>
      <c r="D139" s="2">
        <v>3564</v>
      </c>
      <c r="E139" s="2">
        <f t="shared" si="16"/>
        <v>2630</v>
      </c>
      <c r="F139" s="2">
        <f>ROUND(E139*0.34,0)+1</f>
        <v>895</v>
      </c>
      <c r="G139" s="2">
        <f t="shared" si="17"/>
        <v>39</v>
      </c>
      <c r="H139" s="240"/>
    </row>
    <row r="140" spans="1:8" ht="15">
      <c r="A140" s="236"/>
      <c r="B140" s="237"/>
      <c r="C140" s="2" t="s">
        <v>237</v>
      </c>
      <c r="D140" s="2">
        <v>3564</v>
      </c>
      <c r="E140" s="2">
        <f t="shared" si="16"/>
        <v>2630</v>
      </c>
      <c r="F140" s="2">
        <f>ROUND(E140*0.34,0)+1</f>
        <v>895</v>
      </c>
      <c r="G140" s="2">
        <f t="shared" si="17"/>
        <v>39</v>
      </c>
      <c r="H140" s="240"/>
    </row>
    <row r="141" spans="1:8" ht="15">
      <c r="A141" s="236"/>
      <c r="B141" s="237"/>
      <c r="C141" s="2" t="s">
        <v>247</v>
      </c>
      <c r="D141" s="2">
        <v>2020</v>
      </c>
      <c r="E141" s="2">
        <f t="shared" si="16"/>
        <v>1491</v>
      </c>
      <c r="F141" s="2">
        <f>ROUND(E141*0.34,0)</f>
        <v>507</v>
      </c>
      <c r="G141" s="2">
        <f t="shared" si="17"/>
        <v>22</v>
      </c>
      <c r="H141" s="240"/>
    </row>
    <row r="142" spans="1:8" ht="15">
      <c r="A142" s="236"/>
      <c r="B142" s="237"/>
      <c r="C142" s="2" t="s">
        <v>249</v>
      </c>
      <c r="D142" s="2">
        <v>5940</v>
      </c>
      <c r="E142" s="2">
        <f t="shared" si="16"/>
        <v>4384</v>
      </c>
      <c r="F142" s="2">
        <f>ROUND(E142*0.34,0)-1</f>
        <v>1490</v>
      </c>
      <c r="G142" s="2">
        <f t="shared" si="17"/>
        <v>66</v>
      </c>
      <c r="H142" s="240"/>
    </row>
    <row r="143" spans="1:8" ht="15">
      <c r="A143" s="236"/>
      <c r="B143" s="237"/>
      <c r="C143" s="2" t="s">
        <v>251</v>
      </c>
      <c r="D143" s="2">
        <v>3564</v>
      </c>
      <c r="E143" s="2">
        <f t="shared" si="16"/>
        <v>2630</v>
      </c>
      <c r="F143" s="2">
        <f>ROUND(E143*0.34,0)+1</f>
        <v>895</v>
      </c>
      <c r="G143" s="2">
        <f t="shared" si="17"/>
        <v>39</v>
      </c>
      <c r="H143" s="240"/>
    </row>
    <row r="144" spans="1:8" ht="15">
      <c r="A144" s="236"/>
      <c r="B144" s="237"/>
      <c r="C144" s="2" t="s">
        <v>225</v>
      </c>
      <c r="D144" s="2">
        <v>11880</v>
      </c>
      <c r="E144" s="2">
        <f t="shared" si="16"/>
        <v>8768</v>
      </c>
      <c r="F144" s="2">
        <f>ROUND(E144*0.34,0)-1</f>
        <v>2980</v>
      </c>
      <c r="G144" s="2">
        <f t="shared" si="17"/>
        <v>132</v>
      </c>
      <c r="H144" s="240"/>
    </row>
    <row r="145" spans="1:8" ht="15">
      <c r="A145" s="236"/>
      <c r="B145" s="237"/>
      <c r="C145" s="2" t="s">
        <v>229</v>
      </c>
      <c r="D145" s="2">
        <v>7128</v>
      </c>
      <c r="E145" s="2">
        <f t="shared" si="16"/>
        <v>5261</v>
      </c>
      <c r="F145" s="2">
        <f>ROUND(E145*0.34,0)-1</f>
        <v>1788</v>
      </c>
      <c r="G145" s="2">
        <f t="shared" si="17"/>
        <v>79</v>
      </c>
      <c r="H145" s="240"/>
    </row>
    <row r="146" spans="1:8" ht="15">
      <c r="A146" s="236"/>
      <c r="B146" s="237"/>
      <c r="C146" s="2" t="s">
        <v>231</v>
      </c>
      <c r="D146" s="2">
        <v>5940</v>
      </c>
      <c r="E146" s="2">
        <f t="shared" si="16"/>
        <v>4384</v>
      </c>
      <c r="F146" s="2">
        <f>ROUND(E146*0.34,0)-1</f>
        <v>1490</v>
      </c>
      <c r="G146" s="2">
        <f t="shared" si="17"/>
        <v>66</v>
      </c>
      <c r="H146" s="240"/>
    </row>
    <row r="147" spans="1:8" ht="15">
      <c r="A147" s="236"/>
      <c r="B147" s="237"/>
      <c r="C147" s="2" t="s">
        <v>233</v>
      </c>
      <c r="D147" s="2">
        <v>5940</v>
      </c>
      <c r="E147" s="2">
        <f t="shared" si="16"/>
        <v>4384</v>
      </c>
      <c r="F147" s="2">
        <f>ROUND(E147*0.34,0)-1</f>
        <v>1490</v>
      </c>
      <c r="G147" s="2">
        <f t="shared" si="17"/>
        <v>66</v>
      </c>
      <c r="H147" s="240"/>
    </row>
    <row r="148" spans="1:8" ht="15.75" thickBot="1">
      <c r="A148" s="238"/>
      <c r="B148" s="239"/>
      <c r="C148" s="2" t="s">
        <v>235</v>
      </c>
      <c r="D148" s="2">
        <v>11880</v>
      </c>
      <c r="E148" s="2">
        <f t="shared" si="16"/>
        <v>8768</v>
      </c>
      <c r="F148" s="2">
        <f>ROUND(E148*0.34,0)-1</f>
        <v>2980</v>
      </c>
      <c r="G148" s="2">
        <f t="shared" si="17"/>
        <v>132</v>
      </c>
      <c r="H148" s="241"/>
    </row>
    <row r="149" spans="1:8" ht="15.75" thickBot="1">
      <c r="A149" s="69"/>
      <c r="B149" s="44"/>
      <c r="C149" s="104" t="s">
        <v>608</v>
      </c>
      <c r="D149" s="104">
        <f>SUM(D130:D148)</f>
        <v>124386</v>
      </c>
      <c r="E149" s="158">
        <f>SUM(E130:E148)</f>
        <v>91799</v>
      </c>
      <c r="F149" s="158">
        <f>SUM(F130:F148)</f>
        <v>31212</v>
      </c>
      <c r="G149" s="158">
        <f>SUM(G130:G148)</f>
        <v>1375</v>
      </c>
      <c r="H149" s="159">
        <f>G149+F149+E149</f>
        <v>124386</v>
      </c>
    </row>
    <row r="150" spans="1:8" ht="15">
      <c r="A150" s="53"/>
      <c r="B150" s="1"/>
      <c r="C150" s="156"/>
      <c r="D150" s="157">
        <f>D149+D129+D119</f>
        <v>384330</v>
      </c>
      <c r="E150" s="87">
        <f>E149+E129+E119</f>
        <v>272243</v>
      </c>
      <c r="F150" s="87">
        <f>F149+F129+F119</f>
        <v>92562</v>
      </c>
      <c r="G150" s="87">
        <f>G149+G129+G119</f>
        <v>4081</v>
      </c>
      <c r="H150" s="169">
        <f>H149+H129+H119</f>
        <v>384330</v>
      </c>
    </row>
    <row r="152" ht="15.75" thickBot="1">
      <c r="A152" s="3" t="s">
        <v>618</v>
      </c>
    </row>
    <row r="153" spans="1:8" ht="15.75" thickBot="1">
      <c r="A153" s="233" t="s">
        <v>603</v>
      </c>
      <c r="B153" s="234"/>
      <c r="C153" s="234"/>
      <c r="D153" s="234"/>
      <c r="E153" s="234"/>
      <c r="F153" s="234"/>
      <c r="G153" s="234"/>
      <c r="H153" s="167" t="s">
        <v>602</v>
      </c>
    </row>
    <row r="154" spans="1:8" ht="15.75" thickBot="1">
      <c r="A154" s="225" t="s">
        <v>604</v>
      </c>
      <c r="B154" s="235"/>
      <c r="C154" s="118"/>
      <c r="D154" s="155">
        <v>0</v>
      </c>
      <c r="E154" s="98">
        <v>0</v>
      </c>
      <c r="F154" s="98">
        <v>0</v>
      </c>
      <c r="G154" s="98">
        <v>0</v>
      </c>
      <c r="H154" s="168">
        <v>0</v>
      </c>
    </row>
    <row r="155" spans="1:8" ht="15">
      <c r="A155" s="236" t="s">
        <v>605</v>
      </c>
      <c r="B155" s="237"/>
      <c r="C155" s="2" t="s">
        <v>267</v>
      </c>
      <c r="D155" s="2">
        <v>104785</v>
      </c>
      <c r="E155" s="2">
        <f aca="true" t="shared" si="18" ref="E155:E161">ROUND(D155/1.355,0)</f>
        <v>77332</v>
      </c>
      <c r="F155" s="2">
        <f>ROUND(E155*0.34,0)</f>
        <v>26293</v>
      </c>
      <c r="G155" s="2">
        <f aca="true" t="shared" si="19" ref="G155:G161">ROUND(E155*0.015,0)</f>
        <v>1160</v>
      </c>
      <c r="H155" s="240"/>
    </row>
    <row r="156" spans="1:8" ht="15">
      <c r="A156" s="236"/>
      <c r="B156" s="237"/>
      <c r="C156" s="2" t="s">
        <v>269</v>
      </c>
      <c r="D156" s="2">
        <v>33265</v>
      </c>
      <c r="E156" s="2">
        <f t="shared" si="18"/>
        <v>24550</v>
      </c>
      <c r="F156" s="2">
        <f>ROUND(E156*0.34,0)</f>
        <v>8347</v>
      </c>
      <c r="G156" s="2">
        <f t="shared" si="19"/>
        <v>368</v>
      </c>
      <c r="H156" s="240"/>
    </row>
    <row r="157" spans="1:8" ht="15">
      <c r="A157" s="236"/>
      <c r="B157" s="237"/>
      <c r="C157" s="2" t="s">
        <v>255</v>
      </c>
      <c r="D157" s="2">
        <v>30889</v>
      </c>
      <c r="E157" s="2">
        <f t="shared" si="18"/>
        <v>22796</v>
      </c>
      <c r="F157" s="2">
        <f>ROUND(E157*0.34,0)</f>
        <v>7751</v>
      </c>
      <c r="G157" s="2">
        <f t="shared" si="19"/>
        <v>342</v>
      </c>
      <c r="H157" s="240"/>
    </row>
    <row r="158" spans="1:8" ht="15">
      <c r="A158" s="236"/>
      <c r="B158" s="237"/>
      <c r="C158" s="2" t="s">
        <v>257</v>
      </c>
      <c r="D158" s="2">
        <v>3564</v>
      </c>
      <c r="E158" s="2">
        <f t="shared" si="18"/>
        <v>2630</v>
      </c>
      <c r="F158" s="2">
        <f>ROUND(E158*0.34,0)+1</f>
        <v>895</v>
      </c>
      <c r="G158" s="2">
        <f t="shared" si="19"/>
        <v>39</v>
      </c>
      <c r="H158" s="240"/>
    </row>
    <row r="159" spans="1:8" ht="15">
      <c r="A159" s="236"/>
      <c r="B159" s="237"/>
      <c r="C159" s="2" t="s">
        <v>259</v>
      </c>
      <c r="D159" s="2">
        <v>7128</v>
      </c>
      <c r="E159" s="2">
        <f t="shared" si="18"/>
        <v>5261</v>
      </c>
      <c r="F159" s="2">
        <f>ROUND(E159*0.34,0)-1</f>
        <v>1788</v>
      </c>
      <c r="G159" s="2">
        <f t="shared" si="19"/>
        <v>79</v>
      </c>
      <c r="H159" s="240"/>
    </row>
    <row r="160" spans="1:8" ht="15">
      <c r="A160" s="236"/>
      <c r="B160" s="237"/>
      <c r="C160" s="2" t="s">
        <v>275</v>
      </c>
      <c r="D160" s="2">
        <v>24949</v>
      </c>
      <c r="E160" s="2">
        <f t="shared" si="18"/>
        <v>18413</v>
      </c>
      <c r="F160" s="2">
        <f>ROUND(E160*0.34,0)</f>
        <v>6260</v>
      </c>
      <c r="G160" s="2">
        <f t="shared" si="19"/>
        <v>276</v>
      </c>
      <c r="H160" s="240"/>
    </row>
    <row r="161" spans="1:8" ht="15.75" thickBot="1">
      <c r="A161" s="236"/>
      <c r="B161" s="237"/>
      <c r="C161" s="2" t="s">
        <v>277</v>
      </c>
      <c r="D161" s="2">
        <v>92667</v>
      </c>
      <c r="E161" s="2">
        <f t="shared" si="18"/>
        <v>68389</v>
      </c>
      <c r="F161" s="2">
        <f>ROUND(E161*0.34,0)</f>
        <v>23252</v>
      </c>
      <c r="G161" s="2">
        <f t="shared" si="19"/>
        <v>1026</v>
      </c>
      <c r="H161" s="240"/>
    </row>
    <row r="162" spans="1:8" ht="15.75" thickBot="1">
      <c r="A162" s="160"/>
      <c r="B162" s="161"/>
      <c r="C162" s="104" t="s">
        <v>607</v>
      </c>
      <c r="D162" s="104">
        <f>SUM(D155:D161)</f>
        <v>297247</v>
      </c>
      <c r="E162" s="158">
        <f>SUM(E155:E161)</f>
        <v>219371</v>
      </c>
      <c r="F162" s="158">
        <f>SUM(F155:F161)</f>
        <v>74586</v>
      </c>
      <c r="G162" s="158">
        <f>SUM(G155:G161)</f>
        <v>3290</v>
      </c>
      <c r="H162" s="159">
        <f>G162+F162+E162</f>
        <v>297247</v>
      </c>
    </row>
    <row r="163" spans="1:8" ht="15">
      <c r="A163" s="236" t="s">
        <v>606</v>
      </c>
      <c r="B163" s="237"/>
      <c r="C163" s="10" t="s">
        <v>253</v>
      </c>
      <c r="D163" s="10">
        <v>3564</v>
      </c>
      <c r="E163" s="10">
        <f>ROUND(D163/1.355,0)</f>
        <v>2630</v>
      </c>
      <c r="F163" s="10">
        <f>ROUND(E163*0.34,0)+1</f>
        <v>895</v>
      </c>
      <c r="G163" s="10">
        <f>ROUND(E163*0.015,0)</f>
        <v>39</v>
      </c>
      <c r="H163" s="240"/>
    </row>
    <row r="164" spans="1:8" ht="15">
      <c r="A164" s="236"/>
      <c r="B164" s="237"/>
      <c r="C164" s="2" t="s">
        <v>261</v>
      </c>
      <c r="D164" s="2">
        <v>29701</v>
      </c>
      <c r="E164" s="2">
        <f aca="true" t="shared" si="20" ref="E164:E181">ROUND(D164/1.355,0)</f>
        <v>21920</v>
      </c>
      <c r="F164" s="2">
        <f>ROUND(E164*0.34,0)-1</f>
        <v>7452</v>
      </c>
      <c r="G164" s="2">
        <f aca="true" t="shared" si="21" ref="G164:G181">ROUND(E164*0.015,0)</f>
        <v>329</v>
      </c>
      <c r="H164" s="240"/>
    </row>
    <row r="165" spans="1:8" ht="15">
      <c r="A165" s="236"/>
      <c r="B165" s="237"/>
      <c r="C165" s="2" t="s">
        <v>263</v>
      </c>
      <c r="D165" s="2">
        <v>5940</v>
      </c>
      <c r="E165" s="2">
        <f t="shared" si="20"/>
        <v>4384</v>
      </c>
      <c r="F165" s="2">
        <f>ROUND(E165*0.34,0)-1</f>
        <v>1490</v>
      </c>
      <c r="G165" s="2">
        <f t="shared" si="21"/>
        <v>66</v>
      </c>
      <c r="H165" s="240"/>
    </row>
    <row r="166" spans="1:8" ht="15">
      <c r="A166" s="236"/>
      <c r="B166" s="237"/>
      <c r="C166" s="2" t="s">
        <v>265</v>
      </c>
      <c r="D166" s="2">
        <v>11880</v>
      </c>
      <c r="E166" s="2">
        <f t="shared" si="20"/>
        <v>8768</v>
      </c>
      <c r="F166" s="2">
        <f>ROUND(E166*0.34,0)-1</f>
        <v>2980</v>
      </c>
      <c r="G166" s="2">
        <f t="shared" si="21"/>
        <v>132</v>
      </c>
      <c r="H166" s="240"/>
    </row>
    <row r="167" spans="1:8" ht="15">
      <c r="A167" s="236"/>
      <c r="B167" s="237"/>
      <c r="C167" s="2" t="s">
        <v>271</v>
      </c>
      <c r="D167" s="2">
        <v>47522</v>
      </c>
      <c r="E167" s="2">
        <f t="shared" si="20"/>
        <v>35072</v>
      </c>
      <c r="F167" s="2">
        <f>ROUND(E167*0.34,0)</f>
        <v>11924</v>
      </c>
      <c r="G167" s="2">
        <f t="shared" si="21"/>
        <v>526</v>
      </c>
      <c r="H167" s="240"/>
    </row>
    <row r="168" spans="1:8" ht="15">
      <c r="A168" s="236"/>
      <c r="B168" s="237"/>
      <c r="C168" s="2" t="s">
        <v>273</v>
      </c>
      <c r="D168" s="2">
        <v>9504</v>
      </c>
      <c r="E168" s="2">
        <f t="shared" si="20"/>
        <v>7014</v>
      </c>
      <c r="F168" s="2">
        <f>ROUND(E168*0.34,0)</f>
        <v>2385</v>
      </c>
      <c r="G168" s="2">
        <f t="shared" si="21"/>
        <v>105</v>
      </c>
      <c r="H168" s="240"/>
    </row>
    <row r="169" spans="1:8" ht="15">
      <c r="A169" s="236"/>
      <c r="B169" s="237"/>
      <c r="C169" s="2" t="s">
        <v>279</v>
      </c>
      <c r="D169" s="2">
        <v>3564</v>
      </c>
      <c r="E169" s="2">
        <f t="shared" si="20"/>
        <v>2630</v>
      </c>
      <c r="F169" s="2">
        <f>ROUND(E169*0.34,0)+1</f>
        <v>895</v>
      </c>
      <c r="G169" s="2">
        <f t="shared" si="21"/>
        <v>39</v>
      </c>
      <c r="H169" s="240"/>
    </row>
    <row r="170" spans="1:8" ht="15">
      <c r="A170" s="236"/>
      <c r="B170" s="237"/>
      <c r="C170" s="2" t="s">
        <v>281</v>
      </c>
      <c r="D170" s="2">
        <v>36829</v>
      </c>
      <c r="E170" s="2">
        <f t="shared" si="20"/>
        <v>27180</v>
      </c>
      <c r="F170" s="2">
        <f>ROUND(E170*0.34,0)</f>
        <v>9241</v>
      </c>
      <c r="G170" s="2">
        <f t="shared" si="21"/>
        <v>408</v>
      </c>
      <c r="H170" s="240"/>
    </row>
    <row r="171" spans="1:8" ht="15">
      <c r="A171" s="236"/>
      <c r="B171" s="237"/>
      <c r="C171" s="2" t="s">
        <v>283</v>
      </c>
      <c r="D171" s="2">
        <v>5940</v>
      </c>
      <c r="E171" s="2">
        <f t="shared" si="20"/>
        <v>4384</v>
      </c>
      <c r="F171" s="2">
        <f>ROUND(E171*0.34,0)-1</f>
        <v>1490</v>
      </c>
      <c r="G171" s="2">
        <f t="shared" si="21"/>
        <v>66</v>
      </c>
      <c r="H171" s="240"/>
    </row>
    <row r="172" spans="1:8" ht="15">
      <c r="A172" s="236"/>
      <c r="B172" s="237"/>
      <c r="C172" s="2" t="s">
        <v>285</v>
      </c>
      <c r="D172" s="2">
        <v>7128</v>
      </c>
      <c r="E172" s="2">
        <f t="shared" si="20"/>
        <v>5261</v>
      </c>
      <c r="F172" s="2">
        <f>ROUND(E172*0.34,0)-1</f>
        <v>1788</v>
      </c>
      <c r="G172" s="2">
        <f t="shared" si="21"/>
        <v>79</v>
      </c>
      <c r="H172" s="240"/>
    </row>
    <row r="173" spans="1:8" ht="15">
      <c r="A173" s="236"/>
      <c r="B173" s="237"/>
      <c r="C173" s="2" t="s">
        <v>287</v>
      </c>
      <c r="D173" s="2">
        <v>3564</v>
      </c>
      <c r="E173" s="2">
        <f t="shared" si="20"/>
        <v>2630</v>
      </c>
      <c r="F173" s="2">
        <f>ROUND(E173*0.34,0)+1</f>
        <v>895</v>
      </c>
      <c r="G173" s="2">
        <f t="shared" si="21"/>
        <v>39</v>
      </c>
      <c r="H173" s="240"/>
    </row>
    <row r="174" spans="1:8" ht="15">
      <c r="A174" s="236"/>
      <c r="B174" s="237"/>
      <c r="C174" s="2" t="s">
        <v>289</v>
      </c>
      <c r="D174" s="2">
        <v>9504</v>
      </c>
      <c r="E174" s="2">
        <f t="shared" si="20"/>
        <v>7014</v>
      </c>
      <c r="F174" s="2">
        <f>ROUND(E174*0.34,0)</f>
        <v>2385</v>
      </c>
      <c r="G174" s="2">
        <f t="shared" si="21"/>
        <v>105</v>
      </c>
      <c r="H174" s="240"/>
    </row>
    <row r="175" spans="1:8" ht="15">
      <c r="A175" s="236"/>
      <c r="B175" s="237"/>
      <c r="C175" s="2" t="s">
        <v>291</v>
      </c>
      <c r="D175" s="2">
        <v>5940</v>
      </c>
      <c r="E175" s="2">
        <f t="shared" si="20"/>
        <v>4384</v>
      </c>
      <c r="F175" s="2">
        <f>ROUND(E175*0.34,0)-1</f>
        <v>1490</v>
      </c>
      <c r="G175" s="2">
        <f t="shared" si="21"/>
        <v>66</v>
      </c>
      <c r="H175" s="240"/>
    </row>
    <row r="176" spans="1:8" ht="15">
      <c r="A176" s="236"/>
      <c r="B176" s="237"/>
      <c r="C176" s="2" t="s">
        <v>293</v>
      </c>
      <c r="D176" s="2">
        <v>15445</v>
      </c>
      <c r="E176" s="2">
        <f t="shared" si="20"/>
        <v>11399</v>
      </c>
      <c r="F176" s="2">
        <f>ROUND(E176*0.34,0)-1</f>
        <v>3875</v>
      </c>
      <c r="G176" s="2">
        <f t="shared" si="21"/>
        <v>171</v>
      </c>
      <c r="H176" s="240"/>
    </row>
    <row r="177" spans="1:8" ht="15">
      <c r="A177" s="236"/>
      <c r="B177" s="237"/>
      <c r="C177" s="2" t="s">
        <v>295</v>
      </c>
      <c r="D177" s="2">
        <v>11880</v>
      </c>
      <c r="E177" s="2">
        <f t="shared" si="20"/>
        <v>8768</v>
      </c>
      <c r="F177" s="2">
        <f>ROUND(E177*0.34,0)-1</f>
        <v>2980</v>
      </c>
      <c r="G177" s="2">
        <f t="shared" si="21"/>
        <v>132</v>
      </c>
      <c r="H177" s="240"/>
    </row>
    <row r="178" spans="1:8" ht="15">
      <c r="A178" s="236"/>
      <c r="B178" s="237"/>
      <c r="C178" s="2" t="s">
        <v>297</v>
      </c>
      <c r="D178" s="2">
        <v>3564</v>
      </c>
      <c r="E178" s="2">
        <f t="shared" si="20"/>
        <v>2630</v>
      </c>
      <c r="F178" s="2">
        <f>ROUND(E178*0.34,0)+1</f>
        <v>895</v>
      </c>
      <c r="G178" s="2">
        <f t="shared" si="21"/>
        <v>39</v>
      </c>
      <c r="H178" s="240"/>
    </row>
    <row r="179" spans="1:8" ht="15">
      <c r="A179" s="236"/>
      <c r="B179" s="237"/>
      <c r="C179" s="2" t="s">
        <v>299</v>
      </c>
      <c r="D179" s="2">
        <v>5940</v>
      </c>
      <c r="E179" s="2">
        <f t="shared" si="20"/>
        <v>4384</v>
      </c>
      <c r="F179" s="2">
        <f>ROUND(E179*0.34,0)-1</f>
        <v>1490</v>
      </c>
      <c r="G179" s="2">
        <f t="shared" si="21"/>
        <v>66</v>
      </c>
      <c r="H179" s="240"/>
    </row>
    <row r="180" spans="1:8" ht="15">
      <c r="A180" s="236"/>
      <c r="B180" s="237"/>
      <c r="C180" s="2" t="s">
        <v>301</v>
      </c>
      <c r="D180" s="2">
        <v>3564</v>
      </c>
      <c r="E180" s="2">
        <f t="shared" si="20"/>
        <v>2630</v>
      </c>
      <c r="F180" s="2">
        <f>ROUND(E180*0.34,0)+1</f>
        <v>895</v>
      </c>
      <c r="G180" s="2">
        <f t="shared" si="21"/>
        <v>39</v>
      </c>
      <c r="H180" s="240"/>
    </row>
    <row r="181" spans="1:8" ht="15.75" thickBot="1">
      <c r="A181" s="238"/>
      <c r="B181" s="239"/>
      <c r="C181" s="9" t="s">
        <v>303</v>
      </c>
      <c r="D181" s="9">
        <v>11880</v>
      </c>
      <c r="E181" s="9">
        <f t="shared" si="20"/>
        <v>8768</v>
      </c>
      <c r="F181" s="9">
        <f>ROUND(E181*0.34,0)-1</f>
        <v>2980</v>
      </c>
      <c r="G181" s="9">
        <f t="shared" si="21"/>
        <v>132</v>
      </c>
      <c r="H181" s="241"/>
    </row>
    <row r="182" spans="1:8" ht="15.75" thickBot="1">
      <c r="A182" s="69"/>
      <c r="B182" s="44"/>
      <c r="C182" s="104" t="s">
        <v>608</v>
      </c>
      <c r="D182" s="104">
        <f>SUM(D163:D181)</f>
        <v>232853</v>
      </c>
      <c r="E182" s="158">
        <f>SUM(E163:E181)</f>
        <v>171850</v>
      </c>
      <c r="F182" s="158">
        <f>SUM(F163:F181)</f>
        <v>58425</v>
      </c>
      <c r="G182" s="158">
        <f>SUM(G163:G181)</f>
        <v>2578</v>
      </c>
      <c r="H182" s="159">
        <f>G182+F182+E182</f>
        <v>232853</v>
      </c>
    </row>
    <row r="183" spans="1:8" ht="15">
      <c r="A183" s="53"/>
      <c r="B183" s="1"/>
      <c r="C183" s="156"/>
      <c r="D183" s="157">
        <f>D182+D162+D154</f>
        <v>530100</v>
      </c>
      <c r="E183" s="87">
        <f>E182+E162+E154</f>
        <v>391221</v>
      </c>
      <c r="F183" s="87">
        <f>F182+F162+F154</f>
        <v>133011</v>
      </c>
      <c r="G183" s="87">
        <f>G182+G162+G154</f>
        <v>5868</v>
      </c>
      <c r="H183" s="169">
        <f>H182+H162+H154</f>
        <v>530100</v>
      </c>
    </row>
    <row r="185" ht="15.75" thickBot="1">
      <c r="A185" s="3" t="s">
        <v>619</v>
      </c>
    </row>
    <row r="186" spans="1:8" ht="15.75" thickBot="1">
      <c r="A186" s="233" t="s">
        <v>603</v>
      </c>
      <c r="B186" s="234"/>
      <c r="C186" s="234"/>
      <c r="D186" s="234"/>
      <c r="E186" s="234"/>
      <c r="F186" s="234"/>
      <c r="G186" s="234"/>
      <c r="H186" s="147" t="s">
        <v>602</v>
      </c>
    </row>
    <row r="187" spans="1:8" ht="15">
      <c r="A187" s="246" t="s">
        <v>604</v>
      </c>
      <c r="B187" s="251"/>
      <c r="C187" s="151" t="s">
        <v>307</v>
      </c>
      <c r="D187" s="151">
        <v>7128</v>
      </c>
      <c r="E187" s="151">
        <v>0</v>
      </c>
      <c r="F187" s="151">
        <v>0</v>
      </c>
      <c r="G187" s="151">
        <v>0</v>
      </c>
      <c r="H187" s="151"/>
    </row>
    <row r="188" spans="1:8" ht="15.75" thickBot="1">
      <c r="A188" s="238"/>
      <c r="B188" s="239"/>
      <c r="C188" s="46" t="s">
        <v>309</v>
      </c>
      <c r="D188" s="46">
        <v>28513</v>
      </c>
      <c r="E188" s="46">
        <v>0</v>
      </c>
      <c r="F188" s="46">
        <v>0</v>
      </c>
      <c r="G188" s="46">
        <v>0</v>
      </c>
      <c r="H188" s="46"/>
    </row>
    <row r="189" spans="1:8" ht="15.75" thickBot="1">
      <c r="A189" s="160"/>
      <c r="B189" s="161"/>
      <c r="C189" s="104" t="s">
        <v>610</v>
      </c>
      <c r="D189" s="104">
        <f>SUM(D187:D188)</f>
        <v>35641</v>
      </c>
      <c r="E189" s="98">
        <f>SUM(E187:E188)</f>
        <v>0</v>
      </c>
      <c r="F189" s="98">
        <f>SUM(F187:F188)</f>
        <v>0</v>
      </c>
      <c r="G189" s="98">
        <f>SUM(G187:G188)</f>
        <v>0</v>
      </c>
      <c r="H189" s="171">
        <f>G189+F189+E189+D189</f>
        <v>35641</v>
      </c>
    </row>
    <row r="190" spans="1:8" ht="15">
      <c r="A190" s="236" t="s">
        <v>612</v>
      </c>
      <c r="B190" s="237"/>
      <c r="C190" s="10" t="s">
        <v>311</v>
      </c>
      <c r="D190" s="10">
        <v>5940</v>
      </c>
      <c r="E190" s="10">
        <f aca="true" t="shared" si="22" ref="E190:E202">ROUND(D190/1.355,0)</f>
        <v>4384</v>
      </c>
      <c r="F190" s="10">
        <f>ROUND(E190*0.34,0)-1</f>
        <v>1490</v>
      </c>
      <c r="G190" s="10">
        <f aca="true" t="shared" si="23" ref="G190:G202">ROUND(E190*0.015,0)</f>
        <v>66</v>
      </c>
      <c r="H190" s="240"/>
    </row>
    <row r="191" spans="1:8" ht="15">
      <c r="A191" s="236"/>
      <c r="B191" s="237"/>
      <c r="C191" s="2" t="s">
        <v>313</v>
      </c>
      <c r="D191" s="2">
        <v>30889</v>
      </c>
      <c r="E191" s="2">
        <f t="shared" si="22"/>
        <v>22796</v>
      </c>
      <c r="F191" s="2">
        <f>ROUND(E191*0.34,0)</f>
        <v>7751</v>
      </c>
      <c r="G191" s="2">
        <f t="shared" si="23"/>
        <v>342</v>
      </c>
      <c r="H191" s="240"/>
    </row>
    <row r="192" spans="1:8" ht="15">
      <c r="A192" s="236"/>
      <c r="B192" s="237"/>
      <c r="C192" s="2" t="s">
        <v>315</v>
      </c>
      <c r="D192" s="2">
        <v>30889</v>
      </c>
      <c r="E192" s="2">
        <f t="shared" si="22"/>
        <v>22796</v>
      </c>
      <c r="F192" s="2">
        <f>ROUND(E192*0.34,0)</f>
        <v>7751</v>
      </c>
      <c r="G192" s="2">
        <f t="shared" si="23"/>
        <v>342</v>
      </c>
      <c r="H192" s="240"/>
    </row>
    <row r="193" spans="1:8" ht="15">
      <c r="A193" s="236"/>
      <c r="B193" s="237"/>
      <c r="C193" s="2" t="s">
        <v>319</v>
      </c>
      <c r="D193" s="2">
        <v>13068</v>
      </c>
      <c r="E193" s="2">
        <f t="shared" si="22"/>
        <v>9644</v>
      </c>
      <c r="F193" s="2">
        <f>ROUND(E193*0.34,0)</f>
        <v>3279</v>
      </c>
      <c r="G193" s="2">
        <f t="shared" si="23"/>
        <v>145</v>
      </c>
      <c r="H193" s="240"/>
    </row>
    <row r="194" spans="1:8" ht="15">
      <c r="A194" s="236"/>
      <c r="B194" s="237"/>
      <c r="C194" s="2" t="s">
        <v>321</v>
      </c>
      <c r="D194" s="2">
        <v>3564</v>
      </c>
      <c r="E194" s="2">
        <f t="shared" si="22"/>
        <v>2630</v>
      </c>
      <c r="F194" s="2">
        <f>ROUND(E194*0.34,0)+1</f>
        <v>895</v>
      </c>
      <c r="G194" s="2">
        <f t="shared" si="23"/>
        <v>39</v>
      </c>
      <c r="H194" s="240"/>
    </row>
    <row r="195" spans="1:8" ht="15">
      <c r="A195" s="236"/>
      <c r="B195" s="237"/>
      <c r="C195" s="2" t="s">
        <v>323</v>
      </c>
      <c r="D195" s="2">
        <v>84351</v>
      </c>
      <c r="E195" s="2">
        <f t="shared" si="22"/>
        <v>62252</v>
      </c>
      <c r="F195" s="2">
        <f>ROUND(E195*0.34,0)-1</f>
        <v>21165</v>
      </c>
      <c r="G195" s="2">
        <f t="shared" si="23"/>
        <v>934</v>
      </c>
      <c r="H195" s="240"/>
    </row>
    <row r="196" spans="1:8" ht="15">
      <c r="A196" s="236"/>
      <c r="B196" s="237"/>
      <c r="C196" s="2" t="s">
        <v>325</v>
      </c>
      <c r="D196" s="2">
        <v>3564</v>
      </c>
      <c r="E196" s="2">
        <f t="shared" si="22"/>
        <v>2630</v>
      </c>
      <c r="F196" s="2">
        <f>ROUND(E196*0.34,0)+1</f>
        <v>895</v>
      </c>
      <c r="G196" s="2">
        <f t="shared" si="23"/>
        <v>39</v>
      </c>
      <c r="H196" s="240"/>
    </row>
    <row r="197" spans="1:8" ht="15">
      <c r="A197" s="236"/>
      <c r="B197" s="237"/>
      <c r="C197" s="2" t="s">
        <v>327</v>
      </c>
      <c r="D197" s="2">
        <v>11880</v>
      </c>
      <c r="E197" s="2">
        <f t="shared" si="22"/>
        <v>8768</v>
      </c>
      <c r="F197" s="2">
        <f>ROUND(E197*0.34,0)-1</f>
        <v>2980</v>
      </c>
      <c r="G197" s="2">
        <f t="shared" si="23"/>
        <v>132</v>
      </c>
      <c r="H197" s="240"/>
    </row>
    <row r="198" spans="1:8" ht="15">
      <c r="A198" s="236"/>
      <c r="B198" s="237"/>
      <c r="C198" s="2" t="s">
        <v>329</v>
      </c>
      <c r="D198" s="2">
        <v>15445</v>
      </c>
      <c r="E198" s="2">
        <f t="shared" si="22"/>
        <v>11399</v>
      </c>
      <c r="F198" s="2">
        <f>ROUND(E198*0.34,0)-1</f>
        <v>3875</v>
      </c>
      <c r="G198" s="2">
        <f t="shared" si="23"/>
        <v>171</v>
      </c>
      <c r="H198" s="240"/>
    </row>
    <row r="199" spans="1:8" ht="15">
      <c r="A199" s="236"/>
      <c r="B199" s="237"/>
      <c r="C199" s="2" t="s">
        <v>335</v>
      </c>
      <c r="D199" s="2">
        <v>19009</v>
      </c>
      <c r="E199" s="2">
        <f t="shared" si="22"/>
        <v>14029</v>
      </c>
      <c r="F199" s="2">
        <f>ROUND(E199*0.34,0)</f>
        <v>4770</v>
      </c>
      <c r="G199" s="2">
        <f t="shared" si="23"/>
        <v>210</v>
      </c>
      <c r="H199" s="240"/>
    </row>
    <row r="200" spans="1:8" ht="15">
      <c r="A200" s="236"/>
      <c r="B200" s="237"/>
      <c r="C200" s="2" t="s">
        <v>337</v>
      </c>
      <c r="D200" s="2">
        <v>34453</v>
      </c>
      <c r="E200" s="2">
        <f t="shared" si="22"/>
        <v>25427</v>
      </c>
      <c r="F200" s="2">
        <f>ROUND(E200*0.34,0)</f>
        <v>8645</v>
      </c>
      <c r="G200" s="2">
        <f t="shared" si="23"/>
        <v>381</v>
      </c>
      <c r="H200" s="240"/>
    </row>
    <row r="201" spans="1:8" ht="15">
      <c r="A201" s="236"/>
      <c r="B201" s="237"/>
      <c r="C201" s="2" t="s">
        <v>339</v>
      </c>
      <c r="D201" s="2">
        <v>70095</v>
      </c>
      <c r="E201" s="2">
        <f t="shared" si="22"/>
        <v>51731</v>
      </c>
      <c r="F201" s="2">
        <f>ROUND(E201*0.34,0)-1</f>
        <v>17588</v>
      </c>
      <c r="G201" s="2">
        <f t="shared" si="23"/>
        <v>776</v>
      </c>
      <c r="H201" s="240"/>
    </row>
    <row r="202" spans="1:8" ht="15.75" thickBot="1">
      <c r="A202" s="236"/>
      <c r="B202" s="237"/>
      <c r="C202" s="2" t="s">
        <v>341</v>
      </c>
      <c r="D202" s="2">
        <v>7128</v>
      </c>
      <c r="E202" s="2">
        <f t="shared" si="22"/>
        <v>5261</v>
      </c>
      <c r="F202" s="2">
        <f>ROUND(E202*0.34,0)-1</f>
        <v>1788</v>
      </c>
      <c r="G202" s="2">
        <f t="shared" si="23"/>
        <v>79</v>
      </c>
      <c r="H202" s="240"/>
    </row>
    <row r="203" spans="1:8" ht="15.75" thickBot="1">
      <c r="A203" s="160"/>
      <c r="B203" s="161"/>
      <c r="C203" s="104" t="s">
        <v>607</v>
      </c>
      <c r="D203" s="104">
        <f>SUM(D190:D202)</f>
        <v>330275</v>
      </c>
      <c r="E203" s="104">
        <f>SUM(E190:E202)</f>
        <v>243747</v>
      </c>
      <c r="F203" s="104">
        <f>SUM(F190:F202)</f>
        <v>82872</v>
      </c>
      <c r="G203" s="104">
        <f>SUM(G190:G202)</f>
        <v>3656</v>
      </c>
      <c r="H203" s="159">
        <f>G203+F203+E203</f>
        <v>330275</v>
      </c>
    </row>
    <row r="204" spans="1:8" ht="15">
      <c r="A204" s="236" t="s">
        <v>611</v>
      </c>
      <c r="B204" s="237"/>
      <c r="C204" s="10" t="s">
        <v>305</v>
      </c>
      <c r="D204" s="10">
        <v>5940</v>
      </c>
      <c r="E204" s="10">
        <f>ROUND(D204/1.355,0)</f>
        <v>4384</v>
      </c>
      <c r="F204" s="10">
        <f>ROUND(E204*0.34,0)-1</f>
        <v>1490</v>
      </c>
      <c r="G204" s="10">
        <f>ROUND(E204*0.015,0)</f>
        <v>66</v>
      </c>
      <c r="H204" s="240"/>
    </row>
    <row r="205" spans="1:8" ht="15">
      <c r="A205" s="236"/>
      <c r="B205" s="237"/>
      <c r="C205" s="2" t="s">
        <v>317</v>
      </c>
      <c r="D205" s="2">
        <v>7128</v>
      </c>
      <c r="E205" s="2">
        <f aca="true" t="shared" si="24" ref="E205:E218">ROUND(D205/1.355,0)</f>
        <v>5261</v>
      </c>
      <c r="F205" s="2">
        <f>ROUND(E205*0.34,0)-1</f>
        <v>1788</v>
      </c>
      <c r="G205" s="2">
        <f aca="true" t="shared" si="25" ref="G205:G218">ROUND(E205*0.015,0)</f>
        <v>79</v>
      </c>
      <c r="H205" s="240"/>
    </row>
    <row r="206" spans="1:8" ht="15">
      <c r="A206" s="236"/>
      <c r="B206" s="237"/>
      <c r="C206" s="2" t="s">
        <v>331</v>
      </c>
      <c r="D206" s="2">
        <v>13068</v>
      </c>
      <c r="E206" s="2">
        <f t="shared" si="24"/>
        <v>9644</v>
      </c>
      <c r="F206" s="2">
        <f>ROUND(E206*0.34,0)</f>
        <v>3279</v>
      </c>
      <c r="G206" s="2">
        <f t="shared" si="25"/>
        <v>145</v>
      </c>
      <c r="H206" s="240"/>
    </row>
    <row r="207" spans="1:8" ht="15">
      <c r="A207" s="236"/>
      <c r="B207" s="237"/>
      <c r="C207" s="2" t="s">
        <v>333</v>
      </c>
      <c r="D207" s="2">
        <v>3564</v>
      </c>
      <c r="E207" s="2">
        <f t="shared" si="24"/>
        <v>2630</v>
      </c>
      <c r="F207" s="2">
        <f>ROUND(E207*0.34,0)+1</f>
        <v>895</v>
      </c>
      <c r="G207" s="2">
        <f t="shared" si="25"/>
        <v>39</v>
      </c>
      <c r="H207" s="240"/>
    </row>
    <row r="208" spans="1:8" ht="15">
      <c r="A208" s="236"/>
      <c r="B208" s="237"/>
      <c r="C208" s="2" t="s">
        <v>343</v>
      </c>
      <c r="D208" s="2">
        <v>23761</v>
      </c>
      <c r="E208" s="2">
        <f t="shared" si="24"/>
        <v>17536</v>
      </c>
      <c r="F208" s="2">
        <f>ROUND(E208*0.34,0)</f>
        <v>5962</v>
      </c>
      <c r="G208" s="2">
        <f t="shared" si="25"/>
        <v>263</v>
      </c>
      <c r="H208" s="240"/>
    </row>
    <row r="209" spans="1:8" ht="15">
      <c r="A209" s="236"/>
      <c r="B209" s="237"/>
      <c r="C209" s="2" t="s">
        <v>345</v>
      </c>
      <c r="D209" s="2">
        <v>3564</v>
      </c>
      <c r="E209" s="2">
        <f t="shared" si="24"/>
        <v>2630</v>
      </c>
      <c r="F209" s="2">
        <f>ROUND(E209*0.34,0)+1</f>
        <v>895</v>
      </c>
      <c r="G209" s="2">
        <f t="shared" si="25"/>
        <v>39</v>
      </c>
      <c r="H209" s="240"/>
    </row>
    <row r="210" spans="1:8" ht="15">
      <c r="A210" s="236"/>
      <c r="B210" s="237"/>
      <c r="C210" s="2" t="s">
        <v>347</v>
      </c>
      <c r="D210" s="2">
        <v>7128</v>
      </c>
      <c r="E210" s="2">
        <f t="shared" si="24"/>
        <v>5261</v>
      </c>
      <c r="F210" s="2">
        <f>ROUND(E210*0.34,0)-1</f>
        <v>1788</v>
      </c>
      <c r="G210" s="2">
        <f t="shared" si="25"/>
        <v>79</v>
      </c>
      <c r="H210" s="240"/>
    </row>
    <row r="211" spans="1:8" ht="15">
      <c r="A211" s="236"/>
      <c r="B211" s="237"/>
      <c r="C211" s="2" t="s">
        <v>349</v>
      </c>
      <c r="D211" s="2">
        <v>3564</v>
      </c>
      <c r="E211" s="2">
        <f t="shared" si="24"/>
        <v>2630</v>
      </c>
      <c r="F211" s="2">
        <f>ROUND(E211*0.34,0)+1</f>
        <v>895</v>
      </c>
      <c r="G211" s="2">
        <f t="shared" si="25"/>
        <v>39</v>
      </c>
      <c r="H211" s="240"/>
    </row>
    <row r="212" spans="1:8" ht="15">
      <c r="A212" s="236"/>
      <c r="B212" s="237"/>
      <c r="C212" s="2" t="s">
        <v>351</v>
      </c>
      <c r="D212" s="2">
        <v>5940</v>
      </c>
      <c r="E212" s="2">
        <f t="shared" si="24"/>
        <v>4384</v>
      </c>
      <c r="F212" s="2">
        <f>ROUND(E212*0.34,0)-1</f>
        <v>1490</v>
      </c>
      <c r="G212" s="2">
        <f t="shared" si="25"/>
        <v>66</v>
      </c>
      <c r="H212" s="240"/>
    </row>
    <row r="213" spans="1:8" ht="15">
      <c r="A213" s="236"/>
      <c r="B213" s="237"/>
      <c r="C213" s="2" t="s">
        <v>353</v>
      </c>
      <c r="D213" s="2">
        <v>3564</v>
      </c>
      <c r="E213" s="2">
        <f t="shared" si="24"/>
        <v>2630</v>
      </c>
      <c r="F213" s="2">
        <f>ROUND(E213*0.34,0)+1</f>
        <v>895</v>
      </c>
      <c r="G213" s="2">
        <f t="shared" si="25"/>
        <v>39</v>
      </c>
      <c r="H213" s="240"/>
    </row>
    <row r="214" spans="1:8" ht="15">
      <c r="A214" s="236"/>
      <c r="B214" s="237"/>
      <c r="C214" s="2" t="s">
        <v>355</v>
      </c>
      <c r="D214" s="2">
        <v>5940</v>
      </c>
      <c r="E214" s="2">
        <f t="shared" si="24"/>
        <v>4384</v>
      </c>
      <c r="F214" s="2">
        <f>ROUND(E214*0.34,0)-1</f>
        <v>1490</v>
      </c>
      <c r="G214" s="2">
        <f t="shared" si="25"/>
        <v>66</v>
      </c>
      <c r="H214" s="240"/>
    </row>
    <row r="215" spans="1:8" ht="15">
      <c r="A215" s="236"/>
      <c r="B215" s="237"/>
      <c r="C215" s="2" t="s">
        <v>357</v>
      </c>
      <c r="D215" s="2">
        <v>5940</v>
      </c>
      <c r="E215" s="2">
        <f t="shared" si="24"/>
        <v>4384</v>
      </c>
      <c r="F215" s="2">
        <f>ROUND(E215*0.34,0)-1</f>
        <v>1490</v>
      </c>
      <c r="G215" s="2">
        <f t="shared" si="25"/>
        <v>66</v>
      </c>
      <c r="H215" s="240"/>
    </row>
    <row r="216" spans="1:8" ht="15">
      <c r="A216" s="236"/>
      <c r="B216" s="237"/>
      <c r="C216" s="2" t="s">
        <v>359</v>
      </c>
      <c r="D216" s="2">
        <v>3564</v>
      </c>
      <c r="E216" s="2">
        <f t="shared" si="24"/>
        <v>2630</v>
      </c>
      <c r="F216" s="2">
        <f>ROUND(E216*0.34,0)+1</f>
        <v>895</v>
      </c>
      <c r="G216" s="2">
        <f t="shared" si="25"/>
        <v>39</v>
      </c>
      <c r="H216" s="240"/>
    </row>
    <row r="217" spans="1:8" ht="15">
      <c r="A217" s="236"/>
      <c r="B217" s="237"/>
      <c r="C217" s="2" t="s">
        <v>361</v>
      </c>
      <c r="D217" s="2">
        <v>3564</v>
      </c>
      <c r="E217" s="2">
        <f t="shared" si="24"/>
        <v>2630</v>
      </c>
      <c r="F217" s="2">
        <f>ROUND(E217*0.34,0)+1</f>
        <v>895</v>
      </c>
      <c r="G217" s="2">
        <f t="shared" si="25"/>
        <v>39</v>
      </c>
      <c r="H217" s="240"/>
    </row>
    <row r="218" spans="1:8" ht="15.75" thickBot="1">
      <c r="A218" s="236"/>
      <c r="B218" s="237"/>
      <c r="C218" s="9" t="s">
        <v>363</v>
      </c>
      <c r="D218" s="9">
        <v>15445</v>
      </c>
      <c r="E218" s="9">
        <f t="shared" si="24"/>
        <v>11399</v>
      </c>
      <c r="F218" s="9">
        <f>ROUND(E218*0.34,0)-1</f>
        <v>3875</v>
      </c>
      <c r="G218" s="9">
        <f t="shared" si="25"/>
        <v>171</v>
      </c>
      <c r="H218" s="240"/>
    </row>
    <row r="219" spans="1:8" ht="15.75" thickBot="1">
      <c r="A219" s="69"/>
      <c r="B219" s="44"/>
      <c r="C219" s="104" t="s">
        <v>608</v>
      </c>
      <c r="D219" s="104">
        <f>SUM(D204:D218)</f>
        <v>111674</v>
      </c>
      <c r="E219" s="104">
        <f>SUM(E204:E218)</f>
        <v>82417</v>
      </c>
      <c r="F219" s="104">
        <f>SUM(F204:F218)</f>
        <v>28022</v>
      </c>
      <c r="G219" s="104">
        <f>SUM(G204:G218)</f>
        <v>1235</v>
      </c>
      <c r="H219" s="159">
        <f>G219+F219+E219</f>
        <v>111674</v>
      </c>
    </row>
    <row r="220" spans="1:8" ht="15">
      <c r="A220" s="53"/>
      <c r="B220" s="1"/>
      <c r="C220" s="156"/>
      <c r="D220" s="157">
        <f>D219+D203+D189</f>
        <v>477590</v>
      </c>
      <c r="E220" s="87">
        <f>E219+E203+E189</f>
        <v>326164</v>
      </c>
      <c r="F220" s="87">
        <f>F219+F203+F189</f>
        <v>110894</v>
      </c>
      <c r="G220" s="87">
        <f>G219+G203+G189</f>
        <v>4891</v>
      </c>
      <c r="H220" s="169">
        <f>H219+H203+H189</f>
        <v>477590</v>
      </c>
    </row>
    <row r="222" ht="15.75" thickBot="1">
      <c r="A222" s="3" t="s">
        <v>620</v>
      </c>
    </row>
    <row r="223" spans="1:8" ht="15.75" thickBot="1">
      <c r="A223" s="233" t="s">
        <v>603</v>
      </c>
      <c r="B223" s="234"/>
      <c r="C223" s="234"/>
      <c r="D223" s="234"/>
      <c r="E223" s="234"/>
      <c r="F223" s="234"/>
      <c r="G223" s="234"/>
      <c r="H223" s="147" t="s">
        <v>602</v>
      </c>
    </row>
    <row r="224" spans="1:8" ht="15.75" thickBot="1">
      <c r="A224" s="225" t="s">
        <v>604</v>
      </c>
      <c r="B224" s="235"/>
      <c r="C224" s="118"/>
      <c r="D224" s="155">
        <v>0</v>
      </c>
      <c r="E224" s="98">
        <v>0</v>
      </c>
      <c r="F224" s="98">
        <v>0</v>
      </c>
      <c r="G224" s="98">
        <v>0</v>
      </c>
      <c r="H224" s="99">
        <v>0</v>
      </c>
    </row>
    <row r="225" spans="1:8" ht="15">
      <c r="A225" s="236" t="s">
        <v>612</v>
      </c>
      <c r="B225" s="237"/>
      <c r="C225" s="2" t="s">
        <v>371</v>
      </c>
      <c r="D225" s="2">
        <v>80787</v>
      </c>
      <c r="E225" s="2">
        <f aca="true" t="shared" si="26" ref="E225:E235">ROUND(D225/1.355,0)</f>
        <v>59621</v>
      </c>
      <c r="F225" s="2">
        <f>ROUND(E225*0.34,0)+1</f>
        <v>20272</v>
      </c>
      <c r="G225" s="2">
        <f aca="true" t="shared" si="27" ref="G225:G235">ROUND(E225*0.015,0)</f>
        <v>894</v>
      </c>
      <c r="H225" s="240"/>
    </row>
    <row r="226" spans="1:8" ht="15">
      <c r="A226" s="236"/>
      <c r="B226" s="237"/>
      <c r="C226" s="2" t="s">
        <v>375</v>
      </c>
      <c r="D226" s="2">
        <v>15445</v>
      </c>
      <c r="E226" s="2">
        <f t="shared" si="26"/>
        <v>11399</v>
      </c>
      <c r="F226" s="2">
        <f>ROUND(E226*0.34,0)-1</f>
        <v>3875</v>
      </c>
      <c r="G226" s="2">
        <f t="shared" si="27"/>
        <v>171</v>
      </c>
      <c r="H226" s="240"/>
    </row>
    <row r="227" spans="1:8" ht="15">
      <c r="A227" s="236"/>
      <c r="B227" s="237"/>
      <c r="C227" s="2" t="s">
        <v>377</v>
      </c>
      <c r="D227" s="2">
        <v>35641</v>
      </c>
      <c r="E227" s="2">
        <f t="shared" si="26"/>
        <v>26303</v>
      </c>
      <c r="F227" s="2">
        <f>ROUND(E227*0.34,0)</f>
        <v>8943</v>
      </c>
      <c r="G227" s="2">
        <f t="shared" si="27"/>
        <v>395</v>
      </c>
      <c r="H227" s="240"/>
    </row>
    <row r="228" spans="1:8" ht="15">
      <c r="A228" s="236"/>
      <c r="B228" s="237"/>
      <c r="C228" s="2" t="s">
        <v>379</v>
      </c>
      <c r="D228" s="2">
        <v>3564</v>
      </c>
      <c r="E228" s="2">
        <f t="shared" si="26"/>
        <v>2630</v>
      </c>
      <c r="F228" s="2">
        <f>ROUND(E228*0.34,0)+1</f>
        <v>895</v>
      </c>
      <c r="G228" s="2">
        <f t="shared" si="27"/>
        <v>39</v>
      </c>
      <c r="H228" s="240"/>
    </row>
    <row r="229" spans="1:8" ht="15">
      <c r="A229" s="236"/>
      <c r="B229" s="237"/>
      <c r="C229" s="2" t="s">
        <v>381</v>
      </c>
      <c r="D229" s="2">
        <v>17821</v>
      </c>
      <c r="E229" s="2">
        <f t="shared" si="26"/>
        <v>13152</v>
      </c>
      <c r="F229" s="2">
        <f>ROUND(E229*0.34,0)</f>
        <v>4472</v>
      </c>
      <c r="G229" s="2">
        <f t="shared" si="27"/>
        <v>197</v>
      </c>
      <c r="H229" s="240"/>
    </row>
    <row r="230" spans="1:8" ht="15">
      <c r="A230" s="236"/>
      <c r="B230" s="237"/>
      <c r="C230" s="2" t="s">
        <v>385</v>
      </c>
      <c r="D230" s="2">
        <v>27325</v>
      </c>
      <c r="E230" s="2">
        <f t="shared" si="26"/>
        <v>20166</v>
      </c>
      <c r="F230" s="2">
        <f>ROUND(E230*0.34,0)+1</f>
        <v>6857</v>
      </c>
      <c r="G230" s="2">
        <f t="shared" si="27"/>
        <v>302</v>
      </c>
      <c r="H230" s="240"/>
    </row>
    <row r="231" spans="1:8" ht="15">
      <c r="A231" s="236"/>
      <c r="B231" s="237"/>
      <c r="C231" s="2" t="s">
        <v>387</v>
      </c>
      <c r="D231" s="2">
        <v>51086</v>
      </c>
      <c r="E231" s="2">
        <f t="shared" si="26"/>
        <v>37702</v>
      </c>
      <c r="F231" s="2">
        <f>ROUND(E231*0.34,0)-1</f>
        <v>12818</v>
      </c>
      <c r="G231" s="2">
        <f t="shared" si="27"/>
        <v>566</v>
      </c>
      <c r="H231" s="240"/>
    </row>
    <row r="232" spans="1:8" ht="15">
      <c r="A232" s="236"/>
      <c r="B232" s="237"/>
      <c r="C232" s="2" t="s">
        <v>391</v>
      </c>
      <c r="D232" s="2">
        <v>21385</v>
      </c>
      <c r="E232" s="2">
        <f t="shared" si="26"/>
        <v>15782</v>
      </c>
      <c r="F232" s="2">
        <f>ROUND(E232*0.34,0)</f>
        <v>5366</v>
      </c>
      <c r="G232" s="2">
        <f t="shared" si="27"/>
        <v>237</v>
      </c>
      <c r="H232" s="240"/>
    </row>
    <row r="233" spans="1:8" ht="15">
      <c r="A233" s="236"/>
      <c r="B233" s="237"/>
      <c r="C233" s="2" t="s">
        <v>393</v>
      </c>
      <c r="D233" s="2">
        <v>14257</v>
      </c>
      <c r="E233" s="2">
        <f t="shared" si="26"/>
        <v>10522</v>
      </c>
      <c r="F233" s="2">
        <f>ROUND(E233*0.34,0)</f>
        <v>3577</v>
      </c>
      <c r="G233" s="2">
        <f t="shared" si="27"/>
        <v>158</v>
      </c>
      <c r="H233" s="240"/>
    </row>
    <row r="234" spans="1:8" ht="15">
      <c r="A234" s="236"/>
      <c r="B234" s="237"/>
      <c r="C234" s="2" t="s">
        <v>395</v>
      </c>
      <c r="D234" s="2">
        <v>7128</v>
      </c>
      <c r="E234" s="2">
        <f t="shared" si="26"/>
        <v>5261</v>
      </c>
      <c r="F234" s="2">
        <f>ROUND(E234*0.34,0)-1</f>
        <v>1788</v>
      </c>
      <c r="G234" s="2">
        <f t="shared" si="27"/>
        <v>79</v>
      </c>
      <c r="H234" s="240"/>
    </row>
    <row r="235" spans="1:8" ht="15.75" thickBot="1">
      <c r="A235" s="238"/>
      <c r="B235" s="239"/>
      <c r="C235" s="2" t="s">
        <v>397</v>
      </c>
      <c r="D235" s="2">
        <v>11880</v>
      </c>
      <c r="E235" s="2">
        <f t="shared" si="26"/>
        <v>8768</v>
      </c>
      <c r="F235" s="2">
        <f>ROUND(E235*0.34,0)-1</f>
        <v>2980</v>
      </c>
      <c r="G235" s="2">
        <f t="shared" si="27"/>
        <v>132</v>
      </c>
      <c r="H235" s="241"/>
    </row>
    <row r="236" spans="1:8" ht="15.75" thickBot="1">
      <c r="A236" s="160"/>
      <c r="B236" s="161"/>
      <c r="C236" s="104" t="s">
        <v>607</v>
      </c>
      <c r="D236" s="104">
        <f>SUM(D225:D235)</f>
        <v>286319</v>
      </c>
      <c r="E236" s="158">
        <f>SUM(E225:E235)</f>
        <v>211306</v>
      </c>
      <c r="F236" s="158">
        <f>SUM(F225:F235)</f>
        <v>71843</v>
      </c>
      <c r="G236" s="158">
        <f>SUM(G225:G235)</f>
        <v>3170</v>
      </c>
      <c r="H236" s="159">
        <f>G236+F236+E236</f>
        <v>286319</v>
      </c>
    </row>
    <row r="237" spans="1:8" ht="15">
      <c r="A237" s="236" t="s">
        <v>611</v>
      </c>
      <c r="B237" s="237"/>
      <c r="C237" s="10" t="s">
        <v>365</v>
      </c>
      <c r="D237" s="10">
        <v>5940</v>
      </c>
      <c r="E237" s="10">
        <f>ROUND(D237/1.355,0)</f>
        <v>4384</v>
      </c>
      <c r="F237" s="10">
        <f>ROUND(E237*0.34,0)-1</f>
        <v>1490</v>
      </c>
      <c r="G237" s="10">
        <f>ROUND(E237*0.015,0)</f>
        <v>66</v>
      </c>
      <c r="H237" s="240"/>
    </row>
    <row r="238" spans="1:8" ht="15">
      <c r="A238" s="236"/>
      <c r="B238" s="237"/>
      <c r="C238" s="2" t="s">
        <v>367</v>
      </c>
      <c r="D238" s="2">
        <v>12356</v>
      </c>
      <c r="E238" s="2">
        <f aca="true" t="shared" si="28" ref="E238:E244">ROUND(D238/1.355,0)</f>
        <v>9119</v>
      </c>
      <c r="F238" s="2">
        <f>ROUND(E238*0.34,0)</f>
        <v>3100</v>
      </c>
      <c r="G238" s="2">
        <f aca="true" t="shared" si="29" ref="G238:G244">ROUND(E238*0.015,0)</f>
        <v>137</v>
      </c>
      <c r="H238" s="240"/>
    </row>
    <row r="239" spans="1:8" ht="15">
      <c r="A239" s="236"/>
      <c r="B239" s="237"/>
      <c r="C239" s="2" t="s">
        <v>369</v>
      </c>
      <c r="D239" s="2">
        <v>7128</v>
      </c>
      <c r="E239" s="2">
        <f t="shared" si="28"/>
        <v>5261</v>
      </c>
      <c r="F239" s="2">
        <f>ROUND(E239*0.34,0)-1</f>
        <v>1788</v>
      </c>
      <c r="G239" s="2">
        <f t="shared" si="29"/>
        <v>79</v>
      </c>
      <c r="H239" s="240"/>
    </row>
    <row r="240" spans="1:8" ht="15">
      <c r="A240" s="236"/>
      <c r="B240" s="237"/>
      <c r="C240" s="2" t="s">
        <v>373</v>
      </c>
      <c r="D240" s="2">
        <v>7128</v>
      </c>
      <c r="E240" s="2">
        <f t="shared" si="28"/>
        <v>5261</v>
      </c>
      <c r="F240" s="2">
        <f>ROUND(E240*0.34,0)-1</f>
        <v>1788</v>
      </c>
      <c r="G240" s="2">
        <f t="shared" si="29"/>
        <v>79</v>
      </c>
      <c r="H240" s="240"/>
    </row>
    <row r="241" spans="1:8" ht="15">
      <c r="A241" s="236"/>
      <c r="B241" s="237"/>
      <c r="C241" s="2" t="s">
        <v>383</v>
      </c>
      <c r="D241" s="2">
        <v>11880</v>
      </c>
      <c r="E241" s="2">
        <f t="shared" si="28"/>
        <v>8768</v>
      </c>
      <c r="F241" s="2">
        <f>ROUND(E241*0.34,0)-1</f>
        <v>2980</v>
      </c>
      <c r="G241" s="2">
        <f t="shared" si="29"/>
        <v>132</v>
      </c>
      <c r="H241" s="240"/>
    </row>
    <row r="242" spans="1:8" ht="15">
      <c r="A242" s="236"/>
      <c r="B242" s="237"/>
      <c r="C242" s="2" t="s">
        <v>389</v>
      </c>
      <c r="D242" s="2">
        <v>3564</v>
      </c>
      <c r="E242" s="2">
        <f t="shared" si="28"/>
        <v>2630</v>
      </c>
      <c r="F242" s="2">
        <f>ROUND(E242*0.34,0)+1</f>
        <v>895</v>
      </c>
      <c r="G242" s="2">
        <f t="shared" si="29"/>
        <v>39</v>
      </c>
      <c r="H242" s="240"/>
    </row>
    <row r="243" spans="1:8" ht="15">
      <c r="A243" s="236"/>
      <c r="B243" s="237"/>
      <c r="C243" s="2" t="s">
        <v>399</v>
      </c>
      <c r="D243" s="2">
        <v>11880</v>
      </c>
      <c r="E243" s="2">
        <f t="shared" si="28"/>
        <v>8768</v>
      </c>
      <c r="F243" s="2">
        <f>ROUND(E243*0.34,0)-1</f>
        <v>2980</v>
      </c>
      <c r="G243" s="2">
        <f t="shared" si="29"/>
        <v>132</v>
      </c>
      <c r="H243" s="240"/>
    </row>
    <row r="244" spans="1:8" ht="15.75" thickBot="1">
      <c r="A244" s="236"/>
      <c r="B244" s="237"/>
      <c r="C244" s="9" t="s">
        <v>401</v>
      </c>
      <c r="D244" s="9">
        <v>11880</v>
      </c>
      <c r="E244" s="9">
        <f t="shared" si="28"/>
        <v>8768</v>
      </c>
      <c r="F244" s="9">
        <f>ROUND(E244*0.34,0)-1</f>
        <v>2980</v>
      </c>
      <c r="G244" s="9">
        <f t="shared" si="29"/>
        <v>132</v>
      </c>
      <c r="H244" s="240"/>
    </row>
    <row r="245" spans="1:8" ht="15.75" thickBot="1">
      <c r="A245" s="69"/>
      <c r="B245" s="44"/>
      <c r="C245" s="104" t="s">
        <v>608</v>
      </c>
      <c r="D245" s="104">
        <f>SUM(D237:D244)</f>
        <v>71756</v>
      </c>
      <c r="E245" s="158">
        <f>SUM(E237:E244)</f>
        <v>52959</v>
      </c>
      <c r="F245" s="158">
        <f>SUM(F237:F244)</f>
        <v>18001</v>
      </c>
      <c r="G245" s="158">
        <f>SUM(G237:G244)</f>
        <v>796</v>
      </c>
      <c r="H245" s="159">
        <f>G245+F245+E245</f>
        <v>71756</v>
      </c>
    </row>
    <row r="246" spans="1:8" ht="15">
      <c r="A246" s="53"/>
      <c r="B246" s="1"/>
      <c r="C246" s="156"/>
      <c r="D246" s="157">
        <f>D245+D236+D219</f>
        <v>469749</v>
      </c>
      <c r="E246" s="87">
        <f>E245+E236+E224</f>
        <v>264265</v>
      </c>
      <c r="F246" s="87">
        <f>F245+F236+F224</f>
        <v>89844</v>
      </c>
      <c r="G246" s="87">
        <f>G245+G236+G224</f>
        <v>3966</v>
      </c>
      <c r="H246" s="169">
        <f>H245+H236+H224</f>
        <v>358075</v>
      </c>
    </row>
    <row r="248" ht="15.75" thickBot="1">
      <c r="A248" s="3" t="s">
        <v>621</v>
      </c>
    </row>
    <row r="249" spans="1:8" ht="15.75" thickBot="1">
      <c r="A249" s="233" t="s">
        <v>603</v>
      </c>
      <c r="B249" s="234"/>
      <c r="C249" s="234"/>
      <c r="D249" s="234"/>
      <c r="E249" s="234"/>
      <c r="F249" s="234"/>
      <c r="G249" s="234"/>
      <c r="H249" s="147" t="s">
        <v>602</v>
      </c>
    </row>
    <row r="250" spans="1:8" ht="15.75" thickBot="1">
      <c r="A250" s="225" t="s">
        <v>604</v>
      </c>
      <c r="B250" s="235"/>
      <c r="C250" s="118"/>
      <c r="D250" s="155">
        <v>0</v>
      </c>
      <c r="E250" s="98">
        <v>0</v>
      </c>
      <c r="F250" s="98">
        <v>0</v>
      </c>
      <c r="G250" s="98">
        <v>0</v>
      </c>
      <c r="H250" s="99">
        <v>0</v>
      </c>
    </row>
    <row r="251" spans="1:8" ht="15">
      <c r="A251" s="236" t="s">
        <v>612</v>
      </c>
      <c r="B251" s="237"/>
      <c r="C251" s="10" t="s">
        <v>403</v>
      </c>
      <c r="D251" s="10">
        <v>3564</v>
      </c>
      <c r="E251" s="10">
        <f>ROUND(D251/1.355,0)</f>
        <v>2630</v>
      </c>
      <c r="F251" s="10">
        <f>ROUND(E251*0.34,0)+1</f>
        <v>895</v>
      </c>
      <c r="G251" s="10">
        <f>ROUND(E251*0.015,0)</f>
        <v>39</v>
      </c>
      <c r="H251" s="240"/>
    </row>
    <row r="252" spans="1:8" ht="15.75" thickBot="1">
      <c r="A252" s="236"/>
      <c r="B252" s="237"/>
      <c r="C252" s="46" t="s">
        <v>409</v>
      </c>
      <c r="D252" s="46">
        <v>3564</v>
      </c>
      <c r="E252" s="46">
        <f>ROUND(D252/1.355,0)</f>
        <v>2630</v>
      </c>
      <c r="F252" s="46">
        <f>ROUND(E252*0.34,0)+1</f>
        <v>895</v>
      </c>
      <c r="G252" s="46">
        <f>ROUND(E252*0.015,0)</f>
        <v>39</v>
      </c>
      <c r="H252" s="240"/>
    </row>
    <row r="253" spans="1:8" ht="15.75" thickBot="1">
      <c r="A253" s="160"/>
      <c r="B253" s="161"/>
      <c r="C253" s="104" t="s">
        <v>607</v>
      </c>
      <c r="D253" s="104">
        <f>SUM(D251:D252)</f>
        <v>7128</v>
      </c>
      <c r="E253" s="21">
        <f>SUM(E251:E252)</f>
        <v>5260</v>
      </c>
      <c r="F253" s="104">
        <f>SUM(F251:F252)</f>
        <v>1790</v>
      </c>
      <c r="G253" s="104">
        <f>SUM(G251:G252)</f>
        <v>78</v>
      </c>
      <c r="H253" s="159">
        <f>G253+F253+E253</f>
        <v>7128</v>
      </c>
    </row>
    <row r="254" spans="1:8" ht="15">
      <c r="A254" s="236" t="s">
        <v>611</v>
      </c>
      <c r="B254" s="237"/>
      <c r="C254" s="2" t="s">
        <v>405</v>
      </c>
      <c r="D254" s="2">
        <v>5940</v>
      </c>
      <c r="E254" s="2">
        <f>ROUND(D254/1.355,0)</f>
        <v>4384</v>
      </c>
      <c r="F254" s="2">
        <f>ROUND(E254*0.34,0)-1</f>
        <v>1490</v>
      </c>
      <c r="G254" s="2">
        <f>ROUND(E254*0.015,0)</f>
        <v>66</v>
      </c>
      <c r="H254" s="240"/>
    </row>
    <row r="255" spans="1:8" ht="15.75" thickBot="1">
      <c r="A255" s="236"/>
      <c r="B255" s="237"/>
      <c r="C255" s="2" t="s">
        <v>407</v>
      </c>
      <c r="D255" s="2">
        <v>21385</v>
      </c>
      <c r="E255" s="2">
        <f>ROUND(D255/1.355,0)</f>
        <v>15782</v>
      </c>
      <c r="F255" s="2">
        <f>ROUND(E255*0.34,0)</f>
        <v>5366</v>
      </c>
      <c r="G255" s="2">
        <f>ROUND(E255*0.015,0)</f>
        <v>237</v>
      </c>
      <c r="H255" s="240"/>
    </row>
    <row r="256" spans="1:8" ht="15.75" thickBot="1">
      <c r="A256" s="69"/>
      <c r="B256" s="44"/>
      <c r="C256" s="104" t="s">
        <v>608</v>
      </c>
      <c r="D256" s="104">
        <f>SUM(D254:D255)</f>
        <v>27325</v>
      </c>
      <c r="E256" s="21">
        <f>SUM(E254:E255)</f>
        <v>20166</v>
      </c>
      <c r="F256" s="158">
        <f>SUM(F254:F255)</f>
        <v>6856</v>
      </c>
      <c r="G256" s="158">
        <f>SUM(G254:G255)</f>
        <v>303</v>
      </c>
      <c r="H256" s="159">
        <f>G256+F256+E256</f>
        <v>27325</v>
      </c>
    </row>
    <row r="257" spans="1:8" ht="15">
      <c r="A257" s="53"/>
      <c r="B257" s="1"/>
      <c r="C257" s="156"/>
      <c r="D257" s="157">
        <f>D256+D253+D245</f>
        <v>106209</v>
      </c>
      <c r="E257" s="177">
        <f>E256+E250+E253</f>
        <v>25426</v>
      </c>
      <c r="F257" s="177">
        <f>F256+F250+F253</f>
        <v>8646</v>
      </c>
      <c r="G257" s="177">
        <f>G256+G250+G253</f>
        <v>381</v>
      </c>
      <c r="H257" s="169">
        <f>H256+H253+H245</f>
        <v>106209</v>
      </c>
    </row>
    <row r="258" spans="4:8" ht="15">
      <c r="D258" s="12"/>
      <c r="E258" s="12"/>
      <c r="F258" s="12"/>
      <c r="G258" s="12"/>
      <c r="H258" s="83"/>
    </row>
    <row r="259" ht="15.75" thickBot="1">
      <c r="A259" s="3" t="s">
        <v>622</v>
      </c>
    </row>
    <row r="260" spans="1:8" ht="15.75" thickBot="1">
      <c r="A260" s="233" t="s">
        <v>603</v>
      </c>
      <c r="B260" s="234"/>
      <c r="C260" s="234"/>
      <c r="D260" s="234"/>
      <c r="E260" s="234"/>
      <c r="F260" s="234"/>
      <c r="G260" s="234"/>
      <c r="H260" s="147" t="s">
        <v>602</v>
      </c>
    </row>
    <row r="261" spans="1:8" ht="15.75" thickBot="1">
      <c r="A261" s="225" t="s">
        <v>604</v>
      </c>
      <c r="B261" s="235"/>
      <c r="C261" s="118"/>
      <c r="D261" s="155">
        <v>0</v>
      </c>
      <c r="E261" s="98">
        <v>0</v>
      </c>
      <c r="F261" s="98">
        <v>0</v>
      </c>
      <c r="G261" s="98">
        <v>0</v>
      </c>
      <c r="H261" s="170">
        <v>0</v>
      </c>
    </row>
    <row r="262" spans="1:8" ht="15">
      <c r="A262" s="236" t="s">
        <v>605</v>
      </c>
      <c r="B262" s="237"/>
      <c r="C262" s="10" t="s">
        <v>411</v>
      </c>
      <c r="D262" s="10">
        <v>100984</v>
      </c>
      <c r="E262" s="10">
        <f aca="true" t="shared" si="30" ref="E262:E267">ROUND(D262/1.355,0)</f>
        <v>74527</v>
      </c>
      <c r="F262" s="10">
        <f>ROUND(E262*0.34,0)</f>
        <v>25339</v>
      </c>
      <c r="G262" s="10">
        <f aca="true" t="shared" si="31" ref="G262:G267">ROUND(E262*0.015,0)</f>
        <v>1118</v>
      </c>
      <c r="H262" s="240"/>
    </row>
    <row r="263" spans="1:8" ht="15">
      <c r="A263" s="236"/>
      <c r="B263" s="237"/>
      <c r="C263" s="2" t="s">
        <v>413</v>
      </c>
      <c r="D263" s="2">
        <v>15445</v>
      </c>
      <c r="E263" s="2">
        <f t="shared" si="30"/>
        <v>11399</v>
      </c>
      <c r="F263" s="2">
        <f>ROUND(E263*0.34,0)-1</f>
        <v>3875</v>
      </c>
      <c r="G263" s="2">
        <f t="shared" si="31"/>
        <v>171</v>
      </c>
      <c r="H263" s="240"/>
    </row>
    <row r="264" spans="1:8" ht="15">
      <c r="A264" s="236"/>
      <c r="B264" s="237"/>
      <c r="C264" s="2" t="s">
        <v>415</v>
      </c>
      <c r="D264" s="2">
        <v>5940</v>
      </c>
      <c r="E264" s="2">
        <f t="shared" si="30"/>
        <v>4384</v>
      </c>
      <c r="F264" s="2">
        <f>ROUND(E264*0.34,0)-1</f>
        <v>1490</v>
      </c>
      <c r="G264" s="2">
        <f t="shared" si="31"/>
        <v>66</v>
      </c>
      <c r="H264" s="240"/>
    </row>
    <row r="265" spans="1:8" ht="15">
      <c r="A265" s="236"/>
      <c r="B265" s="237"/>
      <c r="C265" s="2" t="s">
        <v>417</v>
      </c>
      <c r="D265" s="2">
        <v>30889</v>
      </c>
      <c r="E265" s="2">
        <f t="shared" si="30"/>
        <v>22796</v>
      </c>
      <c r="F265" s="2">
        <f>ROUND(E265*0.34,0)</f>
        <v>7751</v>
      </c>
      <c r="G265" s="2">
        <f t="shared" si="31"/>
        <v>342</v>
      </c>
      <c r="H265" s="240"/>
    </row>
    <row r="266" spans="1:8" ht="15">
      <c r="A266" s="236"/>
      <c r="B266" s="237"/>
      <c r="C266" s="2" t="s">
        <v>419</v>
      </c>
      <c r="D266" s="2">
        <v>11880</v>
      </c>
      <c r="E266" s="2">
        <f t="shared" si="30"/>
        <v>8768</v>
      </c>
      <c r="F266" s="2">
        <f>ROUND(E266*0.34,0)-1</f>
        <v>2980</v>
      </c>
      <c r="G266" s="2">
        <f t="shared" si="31"/>
        <v>132</v>
      </c>
      <c r="H266" s="240"/>
    </row>
    <row r="267" spans="1:8" ht="15.75" thickBot="1">
      <c r="A267" s="236"/>
      <c r="B267" s="237"/>
      <c r="C267" s="9" t="s">
        <v>421</v>
      </c>
      <c r="D267" s="9">
        <v>3564</v>
      </c>
      <c r="E267" s="9">
        <f t="shared" si="30"/>
        <v>2630</v>
      </c>
      <c r="F267" s="9">
        <f>ROUND(E267*0.34,0)+1</f>
        <v>895</v>
      </c>
      <c r="G267" s="9">
        <f t="shared" si="31"/>
        <v>39</v>
      </c>
      <c r="H267" s="240"/>
    </row>
    <row r="268" spans="1:8" ht="15.75" thickBot="1">
      <c r="A268" s="160"/>
      <c r="B268" s="161"/>
      <c r="C268" s="104" t="s">
        <v>607</v>
      </c>
      <c r="D268" s="104">
        <f>SUM(D262:D267)</f>
        <v>168702</v>
      </c>
      <c r="E268" s="158">
        <f>SUM(E262:E267)</f>
        <v>124504</v>
      </c>
      <c r="F268" s="158">
        <f>SUM(F262:F267)</f>
        <v>42330</v>
      </c>
      <c r="G268" s="158">
        <f>SUM(G262:G267)</f>
        <v>1868</v>
      </c>
      <c r="H268" s="159">
        <f>G268+F268+E268</f>
        <v>168702</v>
      </c>
    </row>
    <row r="269" spans="1:8" ht="15.75" thickBot="1">
      <c r="A269" s="252" t="s">
        <v>611</v>
      </c>
      <c r="B269" s="253"/>
      <c r="C269" s="104" t="s">
        <v>608</v>
      </c>
      <c r="D269" s="104">
        <v>0</v>
      </c>
      <c r="E269" s="158">
        <v>0</v>
      </c>
      <c r="F269" s="158">
        <v>0</v>
      </c>
      <c r="G269" s="158">
        <v>0</v>
      </c>
      <c r="H269" s="159">
        <v>0</v>
      </c>
    </row>
    <row r="270" spans="1:8" ht="15">
      <c r="A270" s="53"/>
      <c r="B270" s="1"/>
      <c r="C270" s="156"/>
      <c r="D270" s="157">
        <f>D269+D268+D256</f>
        <v>196027</v>
      </c>
      <c r="E270" s="87">
        <f>SUM(+E268+E261+E274)</f>
        <v>124504</v>
      </c>
      <c r="F270" s="87">
        <f>SUM(+F268+F261+F274)</f>
        <v>42330</v>
      </c>
      <c r="G270" s="87">
        <f>SUM(+G268+G261+G274)</f>
        <v>1868</v>
      </c>
      <c r="H270" s="169">
        <f>H269+H268+H256</f>
        <v>196027</v>
      </c>
    </row>
    <row r="272" ht="15.75" thickBot="1">
      <c r="A272" s="3" t="s">
        <v>623</v>
      </c>
    </row>
    <row r="273" spans="1:8" ht="15.75" thickBot="1">
      <c r="A273" s="233" t="s">
        <v>603</v>
      </c>
      <c r="B273" s="234"/>
      <c r="C273" s="234"/>
      <c r="D273" s="234"/>
      <c r="E273" s="234"/>
      <c r="F273" s="234"/>
      <c r="G273" s="234"/>
      <c r="H273" s="147" t="s">
        <v>602</v>
      </c>
    </row>
    <row r="274" spans="1:8" ht="15.75" thickBot="1">
      <c r="A274" s="225" t="s">
        <v>604</v>
      </c>
      <c r="B274" s="235"/>
      <c r="C274" s="118"/>
      <c r="D274" s="155">
        <v>0</v>
      </c>
      <c r="E274" s="98">
        <v>0</v>
      </c>
      <c r="F274" s="98">
        <v>0</v>
      </c>
      <c r="G274" s="98">
        <v>0</v>
      </c>
      <c r="H274" s="99">
        <v>0</v>
      </c>
    </row>
    <row r="275" spans="1:8" ht="15">
      <c r="A275" s="236" t="s">
        <v>605</v>
      </c>
      <c r="B275" s="237"/>
      <c r="C275" s="10" t="s">
        <v>423</v>
      </c>
      <c r="D275" s="10">
        <v>19009</v>
      </c>
      <c r="E275" s="10">
        <f>ROUND(D275/1.355,0)</f>
        <v>14029</v>
      </c>
      <c r="F275" s="10">
        <f>ROUND(E275*0.34,0)</f>
        <v>4770</v>
      </c>
      <c r="G275" s="10">
        <f>ROUND(E275*0.015,0)</f>
        <v>210</v>
      </c>
      <c r="H275" s="240"/>
    </row>
    <row r="276" spans="1:8" ht="15">
      <c r="A276" s="236"/>
      <c r="B276" s="237"/>
      <c r="C276" s="2" t="s">
        <v>425</v>
      </c>
      <c r="D276" s="2">
        <v>19009</v>
      </c>
      <c r="E276" s="2">
        <f aca="true" t="shared" si="32" ref="E276:E288">ROUND(D276/1.355,0)</f>
        <v>14029</v>
      </c>
      <c r="F276" s="2">
        <f>ROUND(E276*0.34,0)</f>
        <v>4770</v>
      </c>
      <c r="G276" s="2">
        <f aca="true" t="shared" si="33" ref="G276:G288">ROUND(E276*0.015,0)</f>
        <v>210</v>
      </c>
      <c r="H276" s="240"/>
    </row>
    <row r="277" spans="1:8" ht="15">
      <c r="A277" s="236"/>
      <c r="B277" s="237"/>
      <c r="C277" s="2" t="s">
        <v>427</v>
      </c>
      <c r="D277" s="2">
        <v>39324</v>
      </c>
      <c r="E277" s="2">
        <f t="shared" si="32"/>
        <v>29021</v>
      </c>
      <c r="F277" s="2">
        <f>ROUND(E277*0.34,0)+1</f>
        <v>9868</v>
      </c>
      <c r="G277" s="2">
        <f t="shared" si="33"/>
        <v>435</v>
      </c>
      <c r="H277" s="240"/>
    </row>
    <row r="278" spans="1:8" ht="15">
      <c r="A278" s="236"/>
      <c r="B278" s="237"/>
      <c r="C278" s="2" t="s">
        <v>429</v>
      </c>
      <c r="D278" s="2">
        <v>86846</v>
      </c>
      <c r="E278" s="2">
        <f t="shared" si="32"/>
        <v>64093</v>
      </c>
      <c r="F278" s="2">
        <f>ROUND(E278*0.34,0)</f>
        <v>21792</v>
      </c>
      <c r="G278" s="2">
        <f t="shared" si="33"/>
        <v>961</v>
      </c>
      <c r="H278" s="240"/>
    </row>
    <row r="279" spans="1:8" ht="15">
      <c r="A279" s="236"/>
      <c r="B279" s="237"/>
      <c r="C279" s="2" t="s">
        <v>431</v>
      </c>
      <c r="D279" s="2">
        <v>49898</v>
      </c>
      <c r="E279" s="2">
        <f t="shared" si="32"/>
        <v>36825</v>
      </c>
      <c r="F279" s="2">
        <f>ROUND(E279*0.34,0)</f>
        <v>12521</v>
      </c>
      <c r="G279" s="2">
        <f t="shared" si="33"/>
        <v>552</v>
      </c>
      <c r="H279" s="240"/>
    </row>
    <row r="280" spans="1:8" ht="15">
      <c r="A280" s="236"/>
      <c r="B280" s="237"/>
      <c r="C280" s="2" t="s">
        <v>433</v>
      </c>
      <c r="D280" s="2">
        <v>5940</v>
      </c>
      <c r="E280" s="2">
        <f t="shared" si="32"/>
        <v>4384</v>
      </c>
      <c r="F280" s="2">
        <f>ROUND(E280*0.34,0)-1</f>
        <v>1490</v>
      </c>
      <c r="G280" s="2">
        <f t="shared" si="33"/>
        <v>66</v>
      </c>
      <c r="H280" s="240"/>
    </row>
    <row r="281" spans="1:8" ht="15">
      <c r="A281" s="236"/>
      <c r="B281" s="237"/>
      <c r="C281" s="2" t="s">
        <v>443</v>
      </c>
      <c r="D281" s="2">
        <v>27325</v>
      </c>
      <c r="E281" s="2">
        <f t="shared" si="32"/>
        <v>20166</v>
      </c>
      <c r="F281" s="2">
        <f>ROUND(E281*0.34,0)+1</f>
        <v>6857</v>
      </c>
      <c r="G281" s="2">
        <f t="shared" si="33"/>
        <v>302</v>
      </c>
      <c r="H281" s="240"/>
    </row>
    <row r="282" spans="1:8" ht="15">
      <c r="A282" s="236"/>
      <c r="B282" s="237"/>
      <c r="C282" s="2" t="s">
        <v>447</v>
      </c>
      <c r="D282" s="2">
        <v>33265</v>
      </c>
      <c r="E282" s="2">
        <f t="shared" si="32"/>
        <v>24550</v>
      </c>
      <c r="F282" s="2">
        <f>ROUND(E282*0.34,0)</f>
        <v>8347</v>
      </c>
      <c r="G282" s="2">
        <f t="shared" si="33"/>
        <v>368</v>
      </c>
      <c r="H282" s="240"/>
    </row>
    <row r="283" spans="1:8" ht="15">
      <c r="A283" s="236"/>
      <c r="B283" s="237"/>
      <c r="C283" s="2" t="s">
        <v>451</v>
      </c>
      <c r="D283" s="2">
        <v>5940</v>
      </c>
      <c r="E283" s="2">
        <f t="shared" si="32"/>
        <v>4384</v>
      </c>
      <c r="F283" s="2">
        <f>ROUND(E283*0.34,0)-1</f>
        <v>1490</v>
      </c>
      <c r="G283" s="2">
        <f t="shared" si="33"/>
        <v>66</v>
      </c>
      <c r="H283" s="240"/>
    </row>
    <row r="284" spans="1:8" ht="15">
      <c r="A284" s="236"/>
      <c r="B284" s="237"/>
      <c r="C284" s="2" t="s">
        <v>453</v>
      </c>
      <c r="D284" s="2">
        <v>28513</v>
      </c>
      <c r="E284" s="2">
        <f t="shared" si="32"/>
        <v>21043</v>
      </c>
      <c r="F284" s="2">
        <f>ROUND(E284*0.34,0)-1</f>
        <v>7154</v>
      </c>
      <c r="G284" s="2">
        <f t="shared" si="33"/>
        <v>316</v>
      </c>
      <c r="H284" s="240"/>
    </row>
    <row r="285" spans="1:8" ht="15">
      <c r="A285" s="236"/>
      <c r="B285" s="237"/>
      <c r="C285" s="2" t="s">
        <v>455</v>
      </c>
      <c r="D285" s="2">
        <v>18533</v>
      </c>
      <c r="E285" s="2">
        <f t="shared" si="32"/>
        <v>13677</v>
      </c>
      <c r="F285" s="2">
        <f>ROUND(E285*0.34,0)+1</f>
        <v>4651</v>
      </c>
      <c r="G285" s="2">
        <f t="shared" si="33"/>
        <v>205</v>
      </c>
      <c r="H285" s="240"/>
    </row>
    <row r="286" spans="1:8" ht="15">
      <c r="A286" s="236"/>
      <c r="B286" s="237"/>
      <c r="C286" s="2" t="s">
        <v>459</v>
      </c>
      <c r="D286" s="2">
        <v>3564</v>
      </c>
      <c r="E286" s="2">
        <f t="shared" si="32"/>
        <v>2630</v>
      </c>
      <c r="F286" s="2">
        <f>ROUND(E286*0.34,0)+1</f>
        <v>895</v>
      </c>
      <c r="G286" s="2">
        <f t="shared" si="33"/>
        <v>39</v>
      </c>
      <c r="H286" s="240"/>
    </row>
    <row r="287" spans="1:8" ht="15">
      <c r="A287" s="236"/>
      <c r="B287" s="237"/>
      <c r="C287" s="2" t="s">
        <v>469</v>
      </c>
      <c r="D287" s="2">
        <v>13068</v>
      </c>
      <c r="E287" s="2">
        <f t="shared" si="32"/>
        <v>9644</v>
      </c>
      <c r="F287" s="2">
        <f>ROUND(E287*0.34,0)</f>
        <v>3279</v>
      </c>
      <c r="G287" s="2">
        <f t="shared" si="33"/>
        <v>145</v>
      </c>
      <c r="H287" s="240"/>
    </row>
    <row r="288" spans="1:8" ht="15.75" thickBot="1">
      <c r="A288" s="236"/>
      <c r="B288" s="237"/>
      <c r="C288" s="2" t="s">
        <v>471</v>
      </c>
      <c r="D288" s="2">
        <v>28513</v>
      </c>
      <c r="E288" s="2">
        <f t="shared" si="32"/>
        <v>21043</v>
      </c>
      <c r="F288" s="2">
        <f>ROUND(E288*0.34,0)-1</f>
        <v>7154</v>
      </c>
      <c r="G288" s="2">
        <f t="shared" si="33"/>
        <v>316</v>
      </c>
      <c r="H288" s="240"/>
    </row>
    <row r="289" spans="1:8" ht="15.75" thickBot="1">
      <c r="A289" s="160"/>
      <c r="B289" s="161"/>
      <c r="C289" s="104" t="s">
        <v>607</v>
      </c>
      <c r="D289" s="104">
        <f>SUM(D275:D288)</f>
        <v>378747</v>
      </c>
      <c r="E289" s="158">
        <f>SUM(E275:E288)</f>
        <v>279518</v>
      </c>
      <c r="F289" s="158">
        <f>SUM(F275:F288)</f>
        <v>95038</v>
      </c>
      <c r="G289" s="158">
        <f>SUM(G275:G288)</f>
        <v>4191</v>
      </c>
      <c r="H289" s="159">
        <f>G289+F289+E289</f>
        <v>378747</v>
      </c>
    </row>
    <row r="290" spans="1:8" ht="15">
      <c r="A290" s="236" t="s">
        <v>606</v>
      </c>
      <c r="B290" s="237"/>
      <c r="C290" s="2" t="s">
        <v>435</v>
      </c>
      <c r="D290" s="2">
        <v>3564</v>
      </c>
      <c r="E290" s="2">
        <f aca="true" t="shared" si="34" ref="E290:E302">ROUND(D290/1.355,0)</f>
        <v>2630</v>
      </c>
      <c r="F290" s="2">
        <f>ROUND(E290*0.34,0)+1</f>
        <v>895</v>
      </c>
      <c r="G290" s="2">
        <f aca="true" t="shared" si="35" ref="G290:G302">ROUND(E290*0.015,0)</f>
        <v>39</v>
      </c>
      <c r="H290" s="240"/>
    </row>
    <row r="291" spans="1:8" ht="15">
      <c r="A291" s="236"/>
      <c r="B291" s="237"/>
      <c r="C291" s="2" t="s">
        <v>437</v>
      </c>
      <c r="D291" s="2">
        <v>3564</v>
      </c>
      <c r="E291" s="2">
        <f t="shared" si="34"/>
        <v>2630</v>
      </c>
      <c r="F291" s="2">
        <f>ROUND(E291*0.34,0)+1</f>
        <v>895</v>
      </c>
      <c r="G291" s="2">
        <f t="shared" si="35"/>
        <v>39</v>
      </c>
      <c r="H291" s="240"/>
    </row>
    <row r="292" spans="1:8" ht="15">
      <c r="A292" s="236"/>
      <c r="B292" s="237"/>
      <c r="C292" s="2" t="s">
        <v>439</v>
      </c>
      <c r="D292" s="2">
        <v>27325</v>
      </c>
      <c r="E292" s="2">
        <f t="shared" si="34"/>
        <v>20166</v>
      </c>
      <c r="F292" s="2">
        <f>ROUND(E292*0.34,0)+1</f>
        <v>6857</v>
      </c>
      <c r="G292" s="2">
        <f t="shared" si="35"/>
        <v>302</v>
      </c>
      <c r="H292" s="240"/>
    </row>
    <row r="293" spans="1:8" ht="15">
      <c r="A293" s="236"/>
      <c r="B293" s="237"/>
      <c r="C293" s="2" t="s">
        <v>441</v>
      </c>
      <c r="D293" s="2">
        <v>3564</v>
      </c>
      <c r="E293" s="2">
        <f t="shared" si="34"/>
        <v>2630</v>
      </c>
      <c r="F293" s="2">
        <f>ROUND(E293*0.34,0)+1</f>
        <v>895</v>
      </c>
      <c r="G293" s="2">
        <f t="shared" si="35"/>
        <v>39</v>
      </c>
      <c r="H293" s="240"/>
    </row>
    <row r="294" spans="1:8" ht="15">
      <c r="A294" s="236"/>
      <c r="B294" s="237"/>
      <c r="C294" s="2" t="s">
        <v>445</v>
      </c>
      <c r="D294" s="2">
        <v>3564</v>
      </c>
      <c r="E294" s="2">
        <f t="shared" si="34"/>
        <v>2630</v>
      </c>
      <c r="F294" s="2">
        <f>ROUND(E294*0.34,0)+1</f>
        <v>895</v>
      </c>
      <c r="G294" s="2">
        <f t="shared" si="35"/>
        <v>39</v>
      </c>
      <c r="H294" s="240"/>
    </row>
    <row r="295" spans="1:8" ht="15">
      <c r="A295" s="236"/>
      <c r="B295" s="237"/>
      <c r="C295" s="2" t="s">
        <v>449</v>
      </c>
      <c r="D295" s="2">
        <v>17702</v>
      </c>
      <c r="E295" s="2">
        <f t="shared" si="34"/>
        <v>13064</v>
      </c>
      <c r="F295" s="2">
        <f>ROUND(E295*0.34,0)</f>
        <v>4442</v>
      </c>
      <c r="G295" s="2">
        <f t="shared" si="35"/>
        <v>196</v>
      </c>
      <c r="H295" s="240"/>
    </row>
    <row r="296" spans="1:8" ht="15">
      <c r="A296" s="236"/>
      <c r="B296" s="237"/>
      <c r="C296" s="2" t="s">
        <v>457</v>
      </c>
      <c r="D296" s="2">
        <v>5940</v>
      </c>
      <c r="E296" s="2">
        <f t="shared" si="34"/>
        <v>4384</v>
      </c>
      <c r="F296" s="2">
        <f>ROUND(E296*0.34,0)-1</f>
        <v>1490</v>
      </c>
      <c r="G296" s="2">
        <f t="shared" si="35"/>
        <v>66</v>
      </c>
      <c r="H296" s="240"/>
    </row>
    <row r="297" spans="1:8" ht="15">
      <c r="A297" s="236"/>
      <c r="B297" s="237"/>
      <c r="C297" s="2" t="s">
        <v>461</v>
      </c>
      <c r="D297" s="2">
        <v>10692</v>
      </c>
      <c r="E297" s="2">
        <f t="shared" si="34"/>
        <v>7891</v>
      </c>
      <c r="F297" s="2">
        <f>ROUND(E297*0.34,0)</f>
        <v>2683</v>
      </c>
      <c r="G297" s="2">
        <f t="shared" si="35"/>
        <v>118</v>
      </c>
      <c r="H297" s="240"/>
    </row>
    <row r="298" spans="1:8" ht="15">
      <c r="A298" s="236"/>
      <c r="B298" s="237"/>
      <c r="C298" s="2" t="s">
        <v>463</v>
      </c>
      <c r="D298" s="2">
        <v>3564</v>
      </c>
      <c r="E298" s="2">
        <f t="shared" si="34"/>
        <v>2630</v>
      </c>
      <c r="F298" s="2">
        <f>ROUND(E298*0.34,0)+1</f>
        <v>895</v>
      </c>
      <c r="G298" s="2">
        <f t="shared" si="35"/>
        <v>39</v>
      </c>
      <c r="H298" s="240"/>
    </row>
    <row r="299" spans="1:8" ht="15">
      <c r="A299" s="236"/>
      <c r="B299" s="237"/>
      <c r="C299" s="2" t="s">
        <v>465</v>
      </c>
      <c r="D299" s="2">
        <v>5940</v>
      </c>
      <c r="E299" s="2">
        <f t="shared" si="34"/>
        <v>4384</v>
      </c>
      <c r="F299" s="2">
        <f>ROUND(E299*0.34,0)-1</f>
        <v>1490</v>
      </c>
      <c r="G299" s="2">
        <f t="shared" si="35"/>
        <v>66</v>
      </c>
      <c r="H299" s="240"/>
    </row>
    <row r="300" spans="1:8" ht="15">
      <c r="A300" s="236"/>
      <c r="B300" s="237"/>
      <c r="C300" s="2" t="s">
        <v>467</v>
      </c>
      <c r="D300" s="2">
        <v>3564</v>
      </c>
      <c r="E300" s="2">
        <f t="shared" si="34"/>
        <v>2630</v>
      </c>
      <c r="F300" s="2">
        <f>ROUND(E300*0.34,0)+1</f>
        <v>895</v>
      </c>
      <c r="G300" s="2">
        <f t="shared" si="35"/>
        <v>39</v>
      </c>
      <c r="H300" s="240"/>
    </row>
    <row r="301" spans="1:8" ht="15">
      <c r="A301" s="236"/>
      <c r="B301" s="237"/>
      <c r="C301" s="2" t="s">
        <v>473</v>
      </c>
      <c r="D301" s="2">
        <v>11880</v>
      </c>
      <c r="E301" s="2">
        <f t="shared" si="34"/>
        <v>8768</v>
      </c>
      <c r="F301" s="2">
        <f>ROUND(E301*0.34,0)-1</f>
        <v>2980</v>
      </c>
      <c r="G301" s="2">
        <f t="shared" si="35"/>
        <v>132</v>
      </c>
      <c r="H301" s="240"/>
    </row>
    <row r="302" spans="1:8" ht="15.75" thickBot="1">
      <c r="A302" s="236"/>
      <c r="B302" s="237"/>
      <c r="C302" s="9" t="s">
        <v>475</v>
      </c>
      <c r="D302" s="9">
        <v>11880</v>
      </c>
      <c r="E302" s="9">
        <f t="shared" si="34"/>
        <v>8768</v>
      </c>
      <c r="F302" s="9">
        <f>ROUND(E302*0.34,0)-1</f>
        <v>2980</v>
      </c>
      <c r="G302" s="9">
        <f t="shared" si="35"/>
        <v>132</v>
      </c>
      <c r="H302" s="240"/>
    </row>
    <row r="303" spans="1:8" ht="15.75" thickBot="1">
      <c r="A303" s="69"/>
      <c r="B303" s="44"/>
      <c r="C303" s="104" t="s">
        <v>608</v>
      </c>
      <c r="D303" s="104">
        <f>SUM(D290:D302)</f>
        <v>112743</v>
      </c>
      <c r="E303" s="158">
        <f>SUM(E290:E302)</f>
        <v>83205</v>
      </c>
      <c r="F303" s="158">
        <f>SUM(F290:F302)</f>
        <v>28292</v>
      </c>
      <c r="G303" s="158">
        <f>SUM(G290:G302)</f>
        <v>1246</v>
      </c>
      <c r="H303" s="159">
        <f>G303+F303+E303</f>
        <v>112743</v>
      </c>
    </row>
    <row r="304" spans="1:8" ht="15">
      <c r="A304" s="53"/>
      <c r="B304" s="1"/>
      <c r="C304" s="156"/>
      <c r="D304" s="157">
        <f>D303+D289+D274</f>
        <v>491490</v>
      </c>
      <c r="E304" s="87">
        <f>E303+E289+E274</f>
        <v>362723</v>
      </c>
      <c r="F304" s="87">
        <f>F303+F289+F274</f>
        <v>123330</v>
      </c>
      <c r="G304" s="87">
        <f>G303+G289+G274</f>
        <v>5437</v>
      </c>
      <c r="H304" s="169">
        <f>H303+H289+H274</f>
        <v>491490</v>
      </c>
    </row>
    <row r="306" ht="15.75" thickBot="1">
      <c r="A306" s="3" t="s">
        <v>624</v>
      </c>
    </row>
    <row r="307" spans="1:8" ht="15.75" thickBot="1">
      <c r="A307" s="233" t="s">
        <v>603</v>
      </c>
      <c r="B307" s="234"/>
      <c r="C307" s="234"/>
      <c r="D307" s="234"/>
      <c r="E307" s="234"/>
      <c r="F307" s="234"/>
      <c r="G307" s="234"/>
      <c r="H307" s="147" t="s">
        <v>602</v>
      </c>
    </row>
    <row r="308" spans="1:8" ht="15.75" thickBot="1">
      <c r="A308" s="225" t="s">
        <v>604</v>
      </c>
      <c r="B308" s="235"/>
      <c r="C308" s="118"/>
      <c r="D308" s="155">
        <v>0</v>
      </c>
      <c r="E308" s="98">
        <v>0</v>
      </c>
      <c r="F308" s="98">
        <v>0</v>
      </c>
      <c r="G308" s="98">
        <v>0</v>
      </c>
      <c r="H308" s="99">
        <v>0</v>
      </c>
    </row>
    <row r="309" spans="1:8" ht="15">
      <c r="A309" s="236" t="s">
        <v>605</v>
      </c>
      <c r="B309" s="237"/>
      <c r="C309" s="10" t="s">
        <v>477</v>
      </c>
      <c r="D309" s="10">
        <v>98489</v>
      </c>
      <c r="E309" s="10">
        <f>ROUND(D309/1.355,0)</f>
        <v>72686</v>
      </c>
      <c r="F309" s="10">
        <f>ROUND(E309*0.34,0)</f>
        <v>24713</v>
      </c>
      <c r="G309" s="10">
        <f>ROUND(E309*0.015,0)</f>
        <v>1090</v>
      </c>
      <c r="H309" s="240"/>
    </row>
    <row r="310" spans="1:8" ht="15">
      <c r="A310" s="236"/>
      <c r="B310" s="237"/>
      <c r="C310" s="2" t="s">
        <v>479</v>
      </c>
      <c r="D310" s="2">
        <v>28513</v>
      </c>
      <c r="E310" s="2">
        <f aca="true" t="shared" si="36" ref="E310:E317">ROUND(D310/1.355,0)</f>
        <v>21043</v>
      </c>
      <c r="F310" s="2">
        <f>ROUND(E310*0.34,0)-1</f>
        <v>7154</v>
      </c>
      <c r="G310" s="2">
        <f aca="true" t="shared" si="37" ref="G310:G317">ROUND(E310*0.015,0)</f>
        <v>316</v>
      </c>
      <c r="H310" s="240"/>
    </row>
    <row r="311" spans="1:8" ht="15">
      <c r="A311" s="236"/>
      <c r="B311" s="237"/>
      <c r="C311" s="2" t="s">
        <v>483</v>
      </c>
      <c r="D311" s="2">
        <v>19009</v>
      </c>
      <c r="E311" s="2">
        <f t="shared" si="36"/>
        <v>14029</v>
      </c>
      <c r="F311" s="2">
        <f>ROUND(E311*0.34,0)</f>
        <v>4770</v>
      </c>
      <c r="G311" s="2">
        <f t="shared" si="37"/>
        <v>210</v>
      </c>
      <c r="H311" s="240"/>
    </row>
    <row r="312" spans="1:8" ht="15">
      <c r="A312" s="236"/>
      <c r="B312" s="237"/>
      <c r="C312" s="2" t="s">
        <v>485</v>
      </c>
      <c r="D312" s="2">
        <v>17821</v>
      </c>
      <c r="E312" s="2">
        <f t="shared" si="36"/>
        <v>13152</v>
      </c>
      <c r="F312" s="2">
        <f>ROUND(E312*0.34,0)</f>
        <v>4472</v>
      </c>
      <c r="G312" s="2">
        <f t="shared" si="37"/>
        <v>197</v>
      </c>
      <c r="H312" s="240"/>
    </row>
    <row r="313" spans="1:8" ht="15">
      <c r="A313" s="236"/>
      <c r="B313" s="237"/>
      <c r="C313" s="2" t="s">
        <v>489</v>
      </c>
      <c r="D313" s="2">
        <v>3564</v>
      </c>
      <c r="E313" s="2">
        <f t="shared" si="36"/>
        <v>2630</v>
      </c>
      <c r="F313" s="2">
        <f>ROUND(E313*0.34,0)+1</f>
        <v>895</v>
      </c>
      <c r="G313" s="2">
        <f t="shared" si="37"/>
        <v>39</v>
      </c>
      <c r="H313" s="240"/>
    </row>
    <row r="314" spans="1:8" ht="15">
      <c r="A314" s="236"/>
      <c r="B314" s="237"/>
      <c r="C314" s="2" t="s">
        <v>491</v>
      </c>
      <c r="D314" s="2">
        <v>3564</v>
      </c>
      <c r="E314" s="2">
        <f t="shared" si="36"/>
        <v>2630</v>
      </c>
      <c r="F314" s="2">
        <f>ROUND(E314*0.34,0)+1</f>
        <v>895</v>
      </c>
      <c r="G314" s="2">
        <f t="shared" si="37"/>
        <v>39</v>
      </c>
      <c r="H314" s="240"/>
    </row>
    <row r="315" spans="1:8" ht="15">
      <c r="A315" s="236"/>
      <c r="B315" s="237"/>
      <c r="C315" s="2" t="s">
        <v>493</v>
      </c>
      <c r="D315" s="2">
        <v>41582</v>
      </c>
      <c r="E315" s="2">
        <f t="shared" si="36"/>
        <v>30688</v>
      </c>
      <c r="F315" s="2">
        <f>ROUND(E315*0.34,0)</f>
        <v>10434</v>
      </c>
      <c r="G315" s="2">
        <f t="shared" si="37"/>
        <v>460</v>
      </c>
      <c r="H315" s="240"/>
    </row>
    <row r="316" spans="1:8" ht="15">
      <c r="A316" s="236"/>
      <c r="B316" s="237"/>
      <c r="C316" s="2" t="s">
        <v>495</v>
      </c>
      <c r="D316" s="2">
        <v>39087</v>
      </c>
      <c r="E316" s="2">
        <f t="shared" si="36"/>
        <v>28846</v>
      </c>
      <c r="F316" s="2">
        <f>ROUND(E316*0.34,0)</f>
        <v>9808</v>
      </c>
      <c r="G316" s="2">
        <f t="shared" si="37"/>
        <v>433</v>
      </c>
      <c r="H316" s="240"/>
    </row>
    <row r="317" spans="1:8" ht="15.75" thickBot="1">
      <c r="A317" s="236"/>
      <c r="B317" s="237"/>
      <c r="C317" s="2" t="s">
        <v>509</v>
      </c>
      <c r="D317" s="2">
        <v>76035</v>
      </c>
      <c r="E317" s="2">
        <f t="shared" si="36"/>
        <v>56114</v>
      </c>
      <c r="F317" s="2">
        <f>ROUND(E317*0.34,0)</f>
        <v>19079</v>
      </c>
      <c r="G317" s="2">
        <f t="shared" si="37"/>
        <v>842</v>
      </c>
      <c r="H317" s="240"/>
    </row>
    <row r="318" spans="1:8" ht="15.75" thickBot="1">
      <c r="A318" s="160"/>
      <c r="B318" s="161"/>
      <c r="C318" s="104" t="s">
        <v>607</v>
      </c>
      <c r="D318" s="104">
        <f>SUM(D309:D317)</f>
        <v>327664</v>
      </c>
      <c r="E318" s="158">
        <f>SUM(E309:E317)</f>
        <v>241818</v>
      </c>
      <c r="F318" s="158">
        <f>SUM(F309:F317)</f>
        <v>82220</v>
      </c>
      <c r="G318" s="158">
        <f>SUM(G309:G317)</f>
        <v>3626</v>
      </c>
      <c r="H318" s="159">
        <f>G318+F318+E318</f>
        <v>327664</v>
      </c>
    </row>
    <row r="319" spans="1:8" ht="15">
      <c r="A319" s="236" t="s">
        <v>606</v>
      </c>
      <c r="B319" s="237"/>
      <c r="C319" s="2" t="s">
        <v>481</v>
      </c>
      <c r="D319" s="2">
        <v>17821</v>
      </c>
      <c r="E319" s="2">
        <f aca="true" t="shared" si="38" ref="E319:E332">ROUND(D319/1.355,0)</f>
        <v>13152</v>
      </c>
      <c r="F319" s="2">
        <f>ROUND(E319*0.34,0)</f>
        <v>4472</v>
      </c>
      <c r="G319" s="2">
        <f aca="true" t="shared" si="39" ref="G319:G332">ROUND(E319*0.015,0)</f>
        <v>197</v>
      </c>
      <c r="H319" s="240"/>
    </row>
    <row r="320" spans="1:8" ht="15">
      <c r="A320" s="236"/>
      <c r="B320" s="237"/>
      <c r="C320" s="2" t="s">
        <v>487</v>
      </c>
      <c r="D320" s="2">
        <v>5940</v>
      </c>
      <c r="E320" s="2">
        <f t="shared" si="38"/>
        <v>4384</v>
      </c>
      <c r="F320" s="2">
        <f>ROUND(E320*0.34,0)-1</f>
        <v>1490</v>
      </c>
      <c r="G320" s="2">
        <f t="shared" si="39"/>
        <v>66</v>
      </c>
      <c r="H320" s="240"/>
    </row>
    <row r="321" spans="1:8" ht="15">
      <c r="A321" s="236"/>
      <c r="B321" s="237"/>
      <c r="C321" s="2" t="s">
        <v>497</v>
      </c>
      <c r="D321" s="2">
        <v>7128</v>
      </c>
      <c r="E321" s="2">
        <f t="shared" si="38"/>
        <v>5261</v>
      </c>
      <c r="F321" s="2">
        <f>ROUND(E321*0.34,0)-1</f>
        <v>1788</v>
      </c>
      <c r="G321" s="2">
        <f t="shared" si="39"/>
        <v>79</v>
      </c>
      <c r="H321" s="240"/>
    </row>
    <row r="322" spans="1:8" ht="15">
      <c r="A322" s="236"/>
      <c r="B322" s="237"/>
      <c r="C322" s="2" t="s">
        <v>499</v>
      </c>
      <c r="D322" s="2">
        <v>33265</v>
      </c>
      <c r="E322" s="2">
        <f t="shared" si="38"/>
        <v>24550</v>
      </c>
      <c r="F322" s="2">
        <f>ROUND(E322*0.34,0)</f>
        <v>8347</v>
      </c>
      <c r="G322" s="2">
        <f t="shared" si="39"/>
        <v>368</v>
      </c>
      <c r="H322" s="240"/>
    </row>
    <row r="323" spans="1:8" ht="15">
      <c r="A323" s="236"/>
      <c r="B323" s="237"/>
      <c r="C323" s="2" t="s">
        <v>501</v>
      </c>
      <c r="D323" s="2">
        <v>5940</v>
      </c>
      <c r="E323" s="2">
        <f t="shared" si="38"/>
        <v>4384</v>
      </c>
      <c r="F323" s="2">
        <f>ROUND(E323*0.34,0)-1</f>
        <v>1490</v>
      </c>
      <c r="G323" s="2">
        <f t="shared" si="39"/>
        <v>66</v>
      </c>
      <c r="H323" s="240"/>
    </row>
    <row r="324" spans="1:8" ht="15">
      <c r="A324" s="236"/>
      <c r="B324" s="237"/>
      <c r="C324" s="2" t="s">
        <v>503</v>
      </c>
      <c r="D324" s="2">
        <v>3564</v>
      </c>
      <c r="E324" s="2">
        <f t="shared" si="38"/>
        <v>2630</v>
      </c>
      <c r="F324" s="2">
        <f>ROUND(E324*0.34,0)+1</f>
        <v>895</v>
      </c>
      <c r="G324" s="2">
        <f t="shared" si="39"/>
        <v>39</v>
      </c>
      <c r="H324" s="240"/>
    </row>
    <row r="325" spans="1:8" ht="15">
      <c r="A325" s="236"/>
      <c r="B325" s="237"/>
      <c r="C325" s="2" t="s">
        <v>505</v>
      </c>
      <c r="D325" s="2">
        <v>3564</v>
      </c>
      <c r="E325" s="2">
        <f t="shared" si="38"/>
        <v>2630</v>
      </c>
      <c r="F325" s="2">
        <f>ROUND(E325*0.34,0)+1</f>
        <v>895</v>
      </c>
      <c r="G325" s="2">
        <f t="shared" si="39"/>
        <v>39</v>
      </c>
      <c r="H325" s="240"/>
    </row>
    <row r="326" spans="1:8" ht="15">
      <c r="A326" s="236"/>
      <c r="B326" s="237"/>
      <c r="C326" s="2" t="s">
        <v>507</v>
      </c>
      <c r="D326" s="2">
        <v>7128</v>
      </c>
      <c r="E326" s="2">
        <f t="shared" si="38"/>
        <v>5261</v>
      </c>
      <c r="F326" s="2">
        <f>ROUND(E326*0.34,0)-1</f>
        <v>1788</v>
      </c>
      <c r="G326" s="2">
        <f t="shared" si="39"/>
        <v>79</v>
      </c>
      <c r="H326" s="240"/>
    </row>
    <row r="327" spans="1:8" ht="15">
      <c r="A327" s="236"/>
      <c r="B327" s="237"/>
      <c r="C327" s="2" t="s">
        <v>511</v>
      </c>
      <c r="D327" s="2">
        <v>11880</v>
      </c>
      <c r="E327" s="2">
        <f t="shared" si="38"/>
        <v>8768</v>
      </c>
      <c r="F327" s="2">
        <f>ROUND(E327*0.34,0)-1</f>
        <v>2980</v>
      </c>
      <c r="G327" s="2">
        <f t="shared" si="39"/>
        <v>132</v>
      </c>
      <c r="H327" s="240"/>
    </row>
    <row r="328" spans="1:8" ht="15">
      <c r="A328" s="236"/>
      <c r="B328" s="237"/>
      <c r="C328" s="2" t="s">
        <v>513</v>
      </c>
      <c r="D328" s="2">
        <v>11880</v>
      </c>
      <c r="E328" s="2">
        <f t="shared" si="38"/>
        <v>8768</v>
      </c>
      <c r="F328" s="2">
        <f>ROUND(E328*0.34,0)-1</f>
        <v>2980</v>
      </c>
      <c r="G328" s="2">
        <f t="shared" si="39"/>
        <v>132</v>
      </c>
      <c r="H328" s="240"/>
    </row>
    <row r="329" spans="1:8" ht="15">
      <c r="A329" s="236"/>
      <c r="B329" s="237"/>
      <c r="C329" s="2" t="s">
        <v>515</v>
      </c>
      <c r="D329" s="2">
        <v>9504</v>
      </c>
      <c r="E329" s="2">
        <f t="shared" si="38"/>
        <v>7014</v>
      </c>
      <c r="F329" s="2">
        <f>ROUND(E329*0.34,0)</f>
        <v>2385</v>
      </c>
      <c r="G329" s="2">
        <f t="shared" si="39"/>
        <v>105</v>
      </c>
      <c r="H329" s="240"/>
    </row>
    <row r="330" spans="1:8" ht="15">
      <c r="A330" s="236"/>
      <c r="B330" s="237"/>
      <c r="C330" s="2" t="s">
        <v>517</v>
      </c>
      <c r="D330" s="2">
        <v>23761</v>
      </c>
      <c r="E330" s="2">
        <f t="shared" si="38"/>
        <v>17536</v>
      </c>
      <c r="F330" s="2">
        <f>ROUND(E330*0.34,0)</f>
        <v>5962</v>
      </c>
      <c r="G330" s="2">
        <f t="shared" si="39"/>
        <v>263</v>
      </c>
      <c r="H330" s="240"/>
    </row>
    <row r="331" spans="1:8" ht="15">
      <c r="A331" s="236"/>
      <c r="B331" s="237"/>
      <c r="C331" s="2" t="s">
        <v>519</v>
      </c>
      <c r="D331" s="2">
        <v>11762</v>
      </c>
      <c r="E331" s="2">
        <f t="shared" si="38"/>
        <v>8680</v>
      </c>
      <c r="F331" s="2">
        <f>ROUND(E331*0.34,0)+1</f>
        <v>2952</v>
      </c>
      <c r="G331" s="2">
        <f t="shared" si="39"/>
        <v>130</v>
      </c>
      <c r="H331" s="240"/>
    </row>
    <row r="332" spans="1:8" ht="15.75" thickBot="1">
      <c r="A332" s="238"/>
      <c r="B332" s="239"/>
      <c r="C332" s="9" t="s">
        <v>521</v>
      </c>
      <c r="D332" s="9">
        <v>3564</v>
      </c>
      <c r="E332" s="9">
        <f t="shared" si="38"/>
        <v>2630</v>
      </c>
      <c r="F332" s="9">
        <f>ROUND(E332*0.34,0)+1</f>
        <v>895</v>
      </c>
      <c r="G332" s="9">
        <f t="shared" si="39"/>
        <v>39</v>
      </c>
      <c r="H332" s="241"/>
    </row>
    <row r="333" spans="1:8" ht="15.75" thickBot="1">
      <c r="A333" s="69"/>
      <c r="B333" s="44"/>
      <c r="C333" s="104" t="s">
        <v>608</v>
      </c>
      <c r="D333" s="104">
        <f>SUM(D319:D332)</f>
        <v>156701</v>
      </c>
      <c r="E333" s="158">
        <f>SUM(E319:E332)</f>
        <v>115648</v>
      </c>
      <c r="F333" s="158">
        <f>SUM(F319:F332)</f>
        <v>39319</v>
      </c>
      <c r="G333" s="158">
        <f>SUM(G319:G332)</f>
        <v>1734</v>
      </c>
      <c r="H333" s="159">
        <f>G333+F333+E333</f>
        <v>156701</v>
      </c>
    </row>
    <row r="334" spans="1:9" ht="15">
      <c r="A334" s="53"/>
      <c r="B334" s="1"/>
      <c r="C334" s="156"/>
      <c r="D334" s="157">
        <f>D333+D318+D308</f>
        <v>484365</v>
      </c>
      <c r="E334" s="87">
        <f>E333+E318+E308</f>
        <v>357466</v>
      </c>
      <c r="F334" s="87">
        <f>F333+F318+F308</f>
        <v>121539</v>
      </c>
      <c r="G334" s="87">
        <f>G333+G318+G308</f>
        <v>5360</v>
      </c>
      <c r="H334" s="169">
        <f>H333+H318+H308</f>
        <v>484365</v>
      </c>
      <c r="I334" s="11"/>
    </row>
    <row r="336" ht="15.75" thickBot="1">
      <c r="A336" s="3" t="s">
        <v>625</v>
      </c>
    </row>
    <row r="337" spans="1:8" ht="15.75" thickBot="1">
      <c r="A337" s="233" t="s">
        <v>603</v>
      </c>
      <c r="B337" s="234"/>
      <c r="C337" s="234"/>
      <c r="D337" s="234"/>
      <c r="E337" s="234"/>
      <c r="F337" s="234"/>
      <c r="G337" s="234"/>
      <c r="H337" s="147" t="s">
        <v>602</v>
      </c>
    </row>
    <row r="338" spans="1:8" ht="15.75" thickBot="1">
      <c r="A338" s="225" t="s">
        <v>604</v>
      </c>
      <c r="B338" s="235"/>
      <c r="C338" s="118"/>
      <c r="D338" s="155">
        <v>0</v>
      </c>
      <c r="E338" s="98">
        <v>0</v>
      </c>
      <c r="F338" s="98">
        <v>0</v>
      </c>
      <c r="G338" s="98">
        <v>0</v>
      </c>
      <c r="H338" s="99">
        <v>0</v>
      </c>
    </row>
    <row r="339" spans="1:8" ht="15">
      <c r="A339" s="236" t="s">
        <v>605</v>
      </c>
      <c r="B339" s="237"/>
      <c r="C339" s="10" t="s">
        <v>523</v>
      </c>
      <c r="D339" s="10">
        <v>3564</v>
      </c>
      <c r="E339" s="10">
        <f>ROUND(D339/1.355,0)</f>
        <v>2630</v>
      </c>
      <c r="F339" s="10">
        <f>ROUND(E339*0.34,0)+1</f>
        <v>895</v>
      </c>
      <c r="G339" s="10">
        <f>ROUND(E339*0.015,0)</f>
        <v>39</v>
      </c>
      <c r="H339" s="240"/>
    </row>
    <row r="340" spans="1:8" ht="15">
      <c r="A340" s="236"/>
      <c r="B340" s="237"/>
      <c r="C340" s="2" t="s">
        <v>525</v>
      </c>
      <c r="D340" s="2">
        <v>51086</v>
      </c>
      <c r="E340" s="2">
        <f aca="true" t="shared" si="40" ref="E340:E351">ROUND(D340/1.355,0)</f>
        <v>37702</v>
      </c>
      <c r="F340" s="2">
        <f>ROUND(E340*0.34,0)-1</f>
        <v>12818</v>
      </c>
      <c r="G340" s="2">
        <f aca="true" t="shared" si="41" ref="G340:G351">ROUND(E340*0.015,0)</f>
        <v>566</v>
      </c>
      <c r="H340" s="240"/>
    </row>
    <row r="341" spans="1:8" ht="15">
      <c r="A341" s="236"/>
      <c r="B341" s="237"/>
      <c r="C341" s="2" t="s">
        <v>527</v>
      </c>
      <c r="D341" s="2">
        <v>11880</v>
      </c>
      <c r="E341" s="2">
        <f t="shared" si="40"/>
        <v>8768</v>
      </c>
      <c r="F341" s="2">
        <f>ROUND(E341*0.34,0)-1</f>
        <v>2980</v>
      </c>
      <c r="G341" s="2">
        <f t="shared" si="41"/>
        <v>132</v>
      </c>
      <c r="H341" s="240"/>
    </row>
    <row r="342" spans="1:8" ht="15">
      <c r="A342" s="236"/>
      <c r="B342" s="237"/>
      <c r="C342" s="2" t="s">
        <v>529</v>
      </c>
      <c r="D342" s="2">
        <v>57026</v>
      </c>
      <c r="E342" s="2">
        <f t="shared" si="40"/>
        <v>42086</v>
      </c>
      <c r="F342" s="2">
        <f>ROUND(E342*0.34,0)</f>
        <v>14309</v>
      </c>
      <c r="G342" s="2">
        <f t="shared" si="41"/>
        <v>631</v>
      </c>
      <c r="H342" s="240"/>
    </row>
    <row r="343" spans="1:8" ht="15">
      <c r="A343" s="236"/>
      <c r="B343" s="237"/>
      <c r="C343" s="2" t="s">
        <v>531</v>
      </c>
      <c r="D343" s="2">
        <v>16633</v>
      </c>
      <c r="E343" s="2">
        <f t="shared" si="40"/>
        <v>12275</v>
      </c>
      <c r="F343" s="2">
        <f>ROUND(E343*0.34,0)</f>
        <v>4174</v>
      </c>
      <c r="G343" s="2">
        <f t="shared" si="41"/>
        <v>184</v>
      </c>
      <c r="H343" s="240"/>
    </row>
    <row r="344" spans="1:8" ht="15">
      <c r="A344" s="236"/>
      <c r="B344" s="237"/>
      <c r="C344" s="2" t="s">
        <v>533</v>
      </c>
      <c r="D344" s="2">
        <v>7128</v>
      </c>
      <c r="E344" s="2">
        <f t="shared" si="40"/>
        <v>5261</v>
      </c>
      <c r="F344" s="2">
        <f>ROUND(E344*0.34,0)-1</f>
        <v>1788</v>
      </c>
      <c r="G344" s="2">
        <f t="shared" si="41"/>
        <v>79</v>
      </c>
      <c r="H344" s="240"/>
    </row>
    <row r="345" spans="1:8" ht="15">
      <c r="A345" s="236"/>
      <c r="B345" s="237"/>
      <c r="C345" s="2" t="s">
        <v>535</v>
      </c>
      <c r="D345" s="2">
        <v>35641</v>
      </c>
      <c r="E345" s="2">
        <f t="shared" si="40"/>
        <v>26303</v>
      </c>
      <c r="F345" s="2">
        <f>ROUND(E345*0.34,0)</f>
        <v>8943</v>
      </c>
      <c r="G345" s="2">
        <f t="shared" si="41"/>
        <v>395</v>
      </c>
      <c r="H345" s="240"/>
    </row>
    <row r="346" spans="1:8" ht="15">
      <c r="A346" s="236"/>
      <c r="B346" s="237"/>
      <c r="C346" s="2" t="s">
        <v>537</v>
      </c>
      <c r="D346" s="2">
        <v>23761</v>
      </c>
      <c r="E346" s="2">
        <f t="shared" si="40"/>
        <v>17536</v>
      </c>
      <c r="F346" s="2">
        <f>ROUND(E346*0.34,0)</f>
        <v>5962</v>
      </c>
      <c r="G346" s="2">
        <f t="shared" si="41"/>
        <v>263</v>
      </c>
      <c r="H346" s="240"/>
    </row>
    <row r="347" spans="1:8" ht="15">
      <c r="A347" s="236"/>
      <c r="B347" s="237"/>
      <c r="C347" s="2" t="s">
        <v>539</v>
      </c>
      <c r="D347" s="2">
        <v>11880</v>
      </c>
      <c r="E347" s="2">
        <f t="shared" si="40"/>
        <v>8768</v>
      </c>
      <c r="F347" s="2">
        <f>ROUND(E347*0.34,0)-1</f>
        <v>2980</v>
      </c>
      <c r="G347" s="2">
        <f t="shared" si="41"/>
        <v>132</v>
      </c>
      <c r="H347" s="240"/>
    </row>
    <row r="348" spans="1:8" ht="15">
      <c r="A348" s="236"/>
      <c r="B348" s="237"/>
      <c r="C348" s="2" t="s">
        <v>543</v>
      </c>
      <c r="D348" s="2">
        <v>5940</v>
      </c>
      <c r="E348" s="2">
        <f t="shared" si="40"/>
        <v>4384</v>
      </c>
      <c r="F348" s="2">
        <f>ROUND(E348*0.34,0)-1</f>
        <v>1490</v>
      </c>
      <c r="G348" s="2">
        <f t="shared" si="41"/>
        <v>66</v>
      </c>
      <c r="H348" s="240"/>
    </row>
    <row r="349" spans="1:8" ht="15">
      <c r="A349" s="236"/>
      <c r="B349" s="237"/>
      <c r="C349" s="2" t="s">
        <v>545</v>
      </c>
      <c r="D349" s="2">
        <v>30889</v>
      </c>
      <c r="E349" s="2">
        <f t="shared" si="40"/>
        <v>22796</v>
      </c>
      <c r="F349" s="2">
        <f>ROUND(E349*0.34,0)</f>
        <v>7751</v>
      </c>
      <c r="G349" s="2">
        <f t="shared" si="41"/>
        <v>342</v>
      </c>
      <c r="H349" s="240"/>
    </row>
    <row r="350" spans="1:8" ht="15">
      <c r="A350" s="236"/>
      <c r="B350" s="237"/>
      <c r="C350" s="2" t="s">
        <v>547</v>
      </c>
      <c r="D350" s="2">
        <v>11880</v>
      </c>
      <c r="E350" s="2">
        <f t="shared" si="40"/>
        <v>8768</v>
      </c>
      <c r="F350" s="2">
        <f>ROUND(E350*0.34,0)-1</f>
        <v>2980</v>
      </c>
      <c r="G350" s="2">
        <f t="shared" si="41"/>
        <v>132</v>
      </c>
      <c r="H350" s="240"/>
    </row>
    <row r="351" spans="1:8" ht="15.75" thickBot="1">
      <c r="A351" s="238"/>
      <c r="B351" s="239"/>
      <c r="C351" s="2" t="s">
        <v>549</v>
      </c>
      <c r="D351" s="2">
        <v>3564</v>
      </c>
      <c r="E351" s="2">
        <f t="shared" si="40"/>
        <v>2630</v>
      </c>
      <c r="F351" s="2">
        <f>ROUND(E351*0.34,0)+1</f>
        <v>895</v>
      </c>
      <c r="G351" s="2">
        <f t="shared" si="41"/>
        <v>39</v>
      </c>
      <c r="H351" s="241"/>
    </row>
    <row r="352" spans="1:8" ht="15.75" thickBot="1">
      <c r="A352" s="160"/>
      <c r="B352" s="161"/>
      <c r="C352" s="104" t="s">
        <v>607</v>
      </c>
      <c r="D352" s="104">
        <f>SUM(D339:D351)</f>
        <v>270872</v>
      </c>
      <c r="E352" s="158">
        <f>SUM(E339:E351)</f>
        <v>199907</v>
      </c>
      <c r="F352" s="158">
        <f>SUM(F339:F351)</f>
        <v>67965</v>
      </c>
      <c r="G352" s="158">
        <f>SUM(G339:G351)</f>
        <v>3000</v>
      </c>
      <c r="H352" s="159">
        <f>G352+F352+E352</f>
        <v>270872</v>
      </c>
    </row>
    <row r="353" spans="1:8" ht="15">
      <c r="A353" s="236" t="s">
        <v>606</v>
      </c>
      <c r="B353" s="237"/>
      <c r="C353" s="2" t="s">
        <v>541</v>
      </c>
      <c r="D353" s="2">
        <v>15326</v>
      </c>
      <c r="E353" s="2">
        <f>ROUND(D353/1.355,0)</f>
        <v>11311</v>
      </c>
      <c r="F353" s="2">
        <f>ROUND(E353*0.34,0)-1</f>
        <v>3845</v>
      </c>
      <c r="G353" s="2">
        <f>ROUND(E353*0.015,0)</f>
        <v>170</v>
      </c>
      <c r="H353" s="240"/>
    </row>
    <row r="354" spans="1:8" ht="15.75" thickBot="1">
      <c r="A354" s="236"/>
      <c r="B354" s="237"/>
      <c r="C354" s="9" t="s">
        <v>551</v>
      </c>
      <c r="D354" s="9">
        <v>3564</v>
      </c>
      <c r="E354" s="9">
        <f>ROUND(D354/1.355,0)</f>
        <v>2630</v>
      </c>
      <c r="F354" s="9">
        <f>ROUND(E354*0.34,0)+1</f>
        <v>895</v>
      </c>
      <c r="G354" s="9">
        <f>ROUND(E354*0.015,0)</f>
        <v>39</v>
      </c>
      <c r="H354" s="240"/>
    </row>
    <row r="355" spans="1:8" ht="15.75" thickBot="1">
      <c r="A355" s="69"/>
      <c r="B355" s="44"/>
      <c r="C355" s="104" t="s">
        <v>608</v>
      </c>
      <c r="D355" s="104">
        <f>SUM(D353:D354)</f>
        <v>18890</v>
      </c>
      <c r="E355" s="158">
        <f>SUM(E353:E354)</f>
        <v>13941</v>
      </c>
      <c r="F355" s="158">
        <f>SUM(F353:F354)</f>
        <v>4740</v>
      </c>
      <c r="G355" s="158">
        <f>SUM(G353:G354)</f>
        <v>209</v>
      </c>
      <c r="H355" s="159">
        <f>G355+F355+E355</f>
        <v>18890</v>
      </c>
    </row>
    <row r="356" spans="1:9" ht="15">
      <c r="A356" s="53"/>
      <c r="B356" s="1"/>
      <c r="C356" s="156"/>
      <c r="D356" s="157">
        <f>D355+D352+D338</f>
        <v>289762</v>
      </c>
      <c r="E356" s="87">
        <f>E355+E352+E338</f>
        <v>213848</v>
      </c>
      <c r="F356" s="87">
        <f>F355+F352+F338</f>
        <v>72705</v>
      </c>
      <c r="G356" s="87">
        <f>G355+G352+G338</f>
        <v>3209</v>
      </c>
      <c r="H356" s="169">
        <f>H355+H352+H338</f>
        <v>289762</v>
      </c>
      <c r="I356" s="11"/>
    </row>
    <row r="357" ht="15.75" thickBot="1"/>
    <row r="358" spans="1:8" ht="15">
      <c r="A358" s="181" t="s">
        <v>629</v>
      </c>
      <c r="B358" s="182"/>
      <c r="C358" s="186"/>
      <c r="D358" s="183" t="s">
        <v>21</v>
      </c>
      <c r="E358" s="183" t="s">
        <v>22</v>
      </c>
      <c r="F358" s="183" t="s">
        <v>23</v>
      </c>
      <c r="G358" s="183" t="s">
        <v>24</v>
      </c>
      <c r="H358" s="184" t="s">
        <v>25</v>
      </c>
    </row>
    <row r="359" spans="1:8" ht="15">
      <c r="A359" s="185" t="s">
        <v>626</v>
      </c>
      <c r="B359" s="180"/>
      <c r="C359" s="179"/>
      <c r="D359" s="191">
        <f>D355+D333+D303+D269+D256+D245+D219+D182+D149+D112+D84+D45+D15</f>
        <v>1193610</v>
      </c>
      <c r="E359" s="191">
        <f>E355+E333+E303+E269+E256+E245+E219+E182+E149+E112+E95+E84+E45+E15</f>
        <v>880903</v>
      </c>
      <c r="F359" s="191">
        <f>F355+F333+F303+F269+F256+F245+F219+F182+F149+F112+F94+F84+F45+F15</f>
        <v>336437</v>
      </c>
      <c r="G359" s="191">
        <f>G355+G333+G303+G269+G256+G245+G219+G182+G149+G112+G84+G45+G15</f>
        <v>13206</v>
      </c>
      <c r="H359" s="193">
        <f>H355+H333+H303+H269+H256+H245+H219+H182+H149+H112+H84+H45+H15</f>
        <v>1193610</v>
      </c>
    </row>
    <row r="360" spans="1:8" ht="15">
      <c r="A360" s="185" t="s">
        <v>627</v>
      </c>
      <c r="B360" s="180"/>
      <c r="C360" s="180"/>
      <c r="D360" s="187">
        <f>D352+D318+D289+D268+D253+D236+D203+D162+D129+D107+D94+D64+D36+D14</f>
        <v>3498779</v>
      </c>
      <c r="E360" s="187">
        <f>E352+E318+E289+E268+E253+E236+E203+E162+E129+E107+E94+E64+E36</f>
        <v>2459908</v>
      </c>
      <c r="F360" s="187">
        <f>F352+F318+F289+F268+F253+F236+F203+F162+F129+F107+F94+F64+F36+F14</f>
        <v>877923</v>
      </c>
      <c r="G360" s="187">
        <f>G352+G318+G289+G268+G253+G236+G203+G162+G129+G107+G94+G64+G36+G14</f>
        <v>38725</v>
      </c>
      <c r="H360" s="190">
        <f>H352+H318+H289+H268+H253+H236+H203+H162+H129+H107+H94+H64+H36+H14</f>
        <v>3498779</v>
      </c>
    </row>
    <row r="361" spans="1:11" ht="15.75" thickBot="1">
      <c r="A361" s="185" t="s">
        <v>628</v>
      </c>
      <c r="B361" s="180"/>
      <c r="C361" s="180"/>
      <c r="D361" s="192">
        <f>D338+D308+D274+D261+D250+D224+D189+D154+D119+D100+D89+D50+D20+D3</f>
        <v>107992</v>
      </c>
      <c r="E361" s="192">
        <f>E338+E308+E274+E261+E250+E224+E189+E154+E119+E100+E89+E50+E20+E3</f>
        <v>0</v>
      </c>
      <c r="F361" s="192">
        <f>F338+F308+F274+F261+F250+F224+F189+F154+F119+F100+F89+F50+F20+F3</f>
        <v>0</v>
      </c>
      <c r="G361" s="192">
        <f>G338+G308+G274+G261+G250+G224+G189+G154+G119+G100+G89+G50+G20+G3</f>
        <v>0</v>
      </c>
      <c r="H361" s="194">
        <f>H338+H308+H274+H261+H250+H224+H189+H154+H119+H100+H89+H50+H20+H3</f>
        <v>107992</v>
      </c>
      <c r="J361">
        <v>4999973</v>
      </c>
      <c r="K361">
        <f>J361-D363</f>
        <v>0</v>
      </c>
    </row>
    <row r="362" spans="1:8" ht="15.75" thickBot="1">
      <c r="A362" s="195" t="s">
        <v>630</v>
      </c>
      <c r="B362" s="196"/>
      <c r="C362" s="196"/>
      <c r="D362" s="201">
        <v>199592</v>
      </c>
      <c r="E362" s="197"/>
      <c r="F362" s="197"/>
      <c r="G362" s="197"/>
      <c r="H362" s="200">
        <f>D362</f>
        <v>199592</v>
      </c>
    </row>
    <row r="363" spans="1:8" ht="15.75" thickBot="1">
      <c r="A363" s="198" t="s">
        <v>19</v>
      </c>
      <c r="B363" s="178"/>
      <c r="C363" s="178"/>
      <c r="D363" s="178">
        <f>SUM(D359:D362)</f>
        <v>4999973</v>
      </c>
      <c r="E363" s="178">
        <f>SUM(E359:E361)</f>
        <v>3340811</v>
      </c>
      <c r="F363" s="178">
        <f>SUM(F359:F361)</f>
        <v>1214360</v>
      </c>
      <c r="G363" s="178">
        <f>SUM(G359:G361)</f>
        <v>51931</v>
      </c>
      <c r="H363" s="199">
        <f>SUM(H359:H362)</f>
        <v>4999973</v>
      </c>
    </row>
    <row r="365" ht="15">
      <c r="A365" s="188"/>
    </row>
  </sheetData>
  <sheetProtection/>
  <mergeCells count="82">
    <mergeCell ref="A353:B354"/>
    <mergeCell ref="H353:H354"/>
    <mergeCell ref="A319:B332"/>
    <mergeCell ref="H319:H332"/>
    <mergeCell ref="A337:G337"/>
    <mergeCell ref="A338:B338"/>
    <mergeCell ref="A339:B351"/>
    <mergeCell ref="H339:H351"/>
    <mergeCell ref="A290:B302"/>
    <mergeCell ref="H290:H302"/>
    <mergeCell ref="A307:G307"/>
    <mergeCell ref="A308:B308"/>
    <mergeCell ref="A309:B317"/>
    <mergeCell ref="H309:H317"/>
    <mergeCell ref="A262:B267"/>
    <mergeCell ref="H262:H267"/>
    <mergeCell ref="A269:B269"/>
    <mergeCell ref="A273:G273"/>
    <mergeCell ref="A274:B274"/>
    <mergeCell ref="A275:B288"/>
    <mergeCell ref="H275:H288"/>
    <mergeCell ref="A251:B252"/>
    <mergeCell ref="H251:H252"/>
    <mergeCell ref="A254:B255"/>
    <mergeCell ref="H254:H255"/>
    <mergeCell ref="A260:G260"/>
    <mergeCell ref="A261:B261"/>
    <mergeCell ref="A225:B235"/>
    <mergeCell ref="H225:H235"/>
    <mergeCell ref="A237:B244"/>
    <mergeCell ref="H237:H244"/>
    <mergeCell ref="A249:G249"/>
    <mergeCell ref="A250:B250"/>
    <mergeCell ref="A190:B202"/>
    <mergeCell ref="H190:H202"/>
    <mergeCell ref="A204:B218"/>
    <mergeCell ref="H204:H218"/>
    <mergeCell ref="A223:G223"/>
    <mergeCell ref="A224:B224"/>
    <mergeCell ref="A155:B161"/>
    <mergeCell ref="H155:H161"/>
    <mergeCell ref="A163:B181"/>
    <mergeCell ref="H163:H181"/>
    <mergeCell ref="A186:G186"/>
    <mergeCell ref="A187:B188"/>
    <mergeCell ref="A120:B128"/>
    <mergeCell ref="H120:H128"/>
    <mergeCell ref="A130:B148"/>
    <mergeCell ref="H130:H148"/>
    <mergeCell ref="A153:G153"/>
    <mergeCell ref="A154:B154"/>
    <mergeCell ref="A101:B106"/>
    <mergeCell ref="H101:H106"/>
    <mergeCell ref="A108:B111"/>
    <mergeCell ref="H108:H111"/>
    <mergeCell ref="A116:G116"/>
    <mergeCell ref="A117:B118"/>
    <mergeCell ref="H117:H118"/>
    <mergeCell ref="A89:B89"/>
    <mergeCell ref="A90:B93"/>
    <mergeCell ref="H90:H93"/>
    <mergeCell ref="A95:B95"/>
    <mergeCell ref="A99:G99"/>
    <mergeCell ref="A100:B100"/>
    <mergeCell ref="A50:B50"/>
    <mergeCell ref="A51:B63"/>
    <mergeCell ref="H51:H63"/>
    <mergeCell ref="A65:B83"/>
    <mergeCell ref="H65:H83"/>
    <mergeCell ref="A88:G88"/>
    <mergeCell ref="A20:B20"/>
    <mergeCell ref="A21:B35"/>
    <mergeCell ref="H21:H35"/>
    <mergeCell ref="A37:B44"/>
    <mergeCell ref="H37:H44"/>
    <mergeCell ref="A49:G49"/>
    <mergeCell ref="A2:G2"/>
    <mergeCell ref="A3:B3"/>
    <mergeCell ref="A4:B13"/>
    <mergeCell ref="H4:H13"/>
    <mergeCell ref="A15:B15"/>
    <mergeCell ref="A19:G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A23" sqref="A23:IV37"/>
    </sheetView>
  </sheetViews>
  <sheetFormatPr defaultColWidth="9.140625" defaultRowHeight="15"/>
  <cols>
    <col min="1" max="1" width="4.8515625" style="53" customWidth="1"/>
    <col min="2" max="2" width="16.57421875" style="1" customWidth="1"/>
    <col min="3" max="3" width="95.421875" style="1" customWidth="1"/>
    <col min="4" max="4" width="12.8515625" style="1" customWidth="1"/>
    <col min="5" max="5" width="15.28125" style="1" customWidth="1"/>
    <col min="6" max="6" width="17.57421875" style="1" customWidth="1"/>
    <col min="7" max="7" width="5.8515625" style="1" customWidth="1"/>
    <col min="8" max="8" width="9.140625" style="1" customWidth="1"/>
    <col min="9" max="9" width="15.28125" style="0" customWidth="1"/>
  </cols>
  <sheetData>
    <row r="1" spans="1:8" ht="35.25" customHeight="1">
      <c r="A1" s="208" t="s">
        <v>600</v>
      </c>
      <c r="B1" s="209"/>
      <c r="C1" s="209"/>
      <c r="D1" s="209"/>
      <c r="E1" s="209"/>
      <c r="F1" s="209"/>
      <c r="G1" s="209"/>
      <c r="H1" s="209"/>
    </row>
    <row r="2" ht="15">
      <c r="H2" s="25"/>
    </row>
    <row r="3" spans="2:8" ht="20.25" thickBot="1">
      <c r="B3" s="205" t="s">
        <v>597</v>
      </c>
      <c r="C3" s="205"/>
      <c r="D3" s="205"/>
      <c r="E3" s="205"/>
      <c r="F3" s="205"/>
      <c r="G3" s="205"/>
      <c r="H3" s="205"/>
    </row>
    <row r="4" spans="1:10" ht="15.75" thickBot="1">
      <c r="A4" s="66" t="s">
        <v>577</v>
      </c>
      <c r="B4" s="51" t="s">
        <v>20</v>
      </c>
      <c r="C4" s="20" t="s">
        <v>576</v>
      </c>
      <c r="D4" s="20" t="s">
        <v>21</v>
      </c>
      <c r="E4" s="20" t="s">
        <v>22</v>
      </c>
      <c r="F4" s="20" t="s">
        <v>23</v>
      </c>
      <c r="G4" s="20" t="s">
        <v>24</v>
      </c>
      <c r="H4" s="43" t="s">
        <v>25</v>
      </c>
      <c r="I4" s="28"/>
      <c r="J4" s="28"/>
    </row>
    <row r="5" spans="1:9" ht="15.75" thickBot="1">
      <c r="A5" s="67">
        <v>1</v>
      </c>
      <c r="B5" s="33" t="s">
        <v>26</v>
      </c>
      <c r="C5" s="96" t="s">
        <v>27</v>
      </c>
      <c r="D5" s="97">
        <f>H5</f>
        <v>28394</v>
      </c>
      <c r="E5" s="87">
        <v>0</v>
      </c>
      <c r="F5" s="87">
        <v>0</v>
      </c>
      <c r="G5" s="87">
        <v>0</v>
      </c>
      <c r="H5" s="88">
        <v>28394</v>
      </c>
      <c r="I5" s="5"/>
    </row>
    <row r="6" spans="1:9" ht="15.75" thickBot="1">
      <c r="A6" s="67"/>
      <c r="B6" s="210" t="s">
        <v>19</v>
      </c>
      <c r="C6" s="211"/>
      <c r="D6" s="123">
        <f>SUM(D5)</f>
        <v>28394</v>
      </c>
      <c r="E6" s="124"/>
      <c r="F6" s="124"/>
      <c r="G6" s="124"/>
      <c r="H6" s="125"/>
      <c r="I6" s="5"/>
    </row>
    <row r="7" spans="1:9" ht="15.75" thickBot="1">
      <c r="A7" s="69"/>
      <c r="B7" s="107"/>
      <c r="C7" s="113" t="s">
        <v>590</v>
      </c>
      <c r="D7" s="126"/>
      <c r="E7" s="98"/>
      <c r="F7" s="98"/>
      <c r="G7" s="98"/>
      <c r="H7" s="99"/>
      <c r="I7" s="5"/>
    </row>
    <row r="8" spans="1:9" ht="15">
      <c r="A8" s="67">
        <v>2</v>
      </c>
      <c r="B8" s="34" t="s">
        <v>28</v>
      </c>
      <c r="C8" s="10" t="s">
        <v>29</v>
      </c>
      <c r="D8" s="10">
        <v>5940</v>
      </c>
      <c r="E8" s="10">
        <f>ROUND(D8/1.355,0)</f>
        <v>4384</v>
      </c>
      <c r="F8" s="10">
        <f>ROUND(E8*0.34,0)-1</f>
        <v>1490</v>
      </c>
      <c r="G8" s="10">
        <f>ROUND(E8*0.015,0)</f>
        <v>66</v>
      </c>
      <c r="H8" s="35"/>
      <c r="I8" s="5"/>
    </row>
    <row r="9" spans="1:9" ht="15">
      <c r="A9" s="67">
        <v>3</v>
      </c>
      <c r="B9" s="14" t="s">
        <v>30</v>
      </c>
      <c r="C9" s="2" t="s">
        <v>31</v>
      </c>
      <c r="D9" s="2">
        <v>3564</v>
      </c>
      <c r="E9" s="2">
        <f aca="true" t="shared" si="0" ref="E9:E18">ROUND(D9/1.355,0)</f>
        <v>2630</v>
      </c>
      <c r="F9" s="2">
        <f>ROUND(E9*0.34,0)+1</f>
        <v>895</v>
      </c>
      <c r="G9" s="2">
        <f aca="true" t="shared" si="1" ref="G9:G18">ROUND(E9*0.015,0)</f>
        <v>39</v>
      </c>
      <c r="H9" s="15"/>
      <c r="I9" s="5"/>
    </row>
    <row r="10" spans="1:9" ht="15">
      <c r="A10" s="67">
        <v>4</v>
      </c>
      <c r="B10" s="14" t="s">
        <v>32</v>
      </c>
      <c r="C10" s="2" t="s">
        <v>33</v>
      </c>
      <c r="D10" s="2">
        <v>75916</v>
      </c>
      <c r="E10" s="2">
        <f t="shared" si="0"/>
        <v>56027</v>
      </c>
      <c r="F10" s="2">
        <f>ROUND(E10*0.34,0)</f>
        <v>19049</v>
      </c>
      <c r="G10" s="2">
        <f t="shared" si="1"/>
        <v>840</v>
      </c>
      <c r="H10" s="15"/>
      <c r="I10" s="5"/>
    </row>
    <row r="11" spans="1:9" ht="15">
      <c r="A11" s="67">
        <v>5</v>
      </c>
      <c r="B11" s="14" t="s">
        <v>34</v>
      </c>
      <c r="C11" s="2" t="s">
        <v>35</v>
      </c>
      <c r="D11" s="2">
        <v>3564</v>
      </c>
      <c r="E11" s="2">
        <f t="shared" si="0"/>
        <v>2630</v>
      </c>
      <c r="F11" s="2">
        <f>ROUND(E11*0.34,0)+1</f>
        <v>895</v>
      </c>
      <c r="G11" s="2">
        <f t="shared" si="1"/>
        <v>39</v>
      </c>
      <c r="H11" s="15"/>
      <c r="I11" s="5"/>
    </row>
    <row r="12" spans="1:9" ht="15">
      <c r="A12" s="67">
        <v>6</v>
      </c>
      <c r="B12" s="14" t="s">
        <v>36</v>
      </c>
      <c r="C12" s="2" t="s">
        <v>37</v>
      </c>
      <c r="D12" s="2">
        <v>9504</v>
      </c>
      <c r="E12" s="2">
        <f t="shared" si="0"/>
        <v>7014</v>
      </c>
      <c r="F12" s="2">
        <f>ROUND(E12*0.34,0)</f>
        <v>2385</v>
      </c>
      <c r="G12" s="2">
        <f t="shared" si="1"/>
        <v>105</v>
      </c>
      <c r="H12" s="15"/>
      <c r="I12" s="5"/>
    </row>
    <row r="13" spans="1:9" ht="15">
      <c r="A13" s="67">
        <v>7</v>
      </c>
      <c r="B13" s="14" t="s">
        <v>38</v>
      </c>
      <c r="C13" s="2" t="s">
        <v>39</v>
      </c>
      <c r="D13" s="2">
        <v>11880</v>
      </c>
      <c r="E13" s="2">
        <f t="shared" si="0"/>
        <v>8768</v>
      </c>
      <c r="F13" s="2">
        <f>ROUND(E13*0.34,0)-1</f>
        <v>2980</v>
      </c>
      <c r="G13" s="2">
        <f t="shared" si="1"/>
        <v>132</v>
      </c>
      <c r="H13" s="15"/>
      <c r="I13" s="5"/>
    </row>
    <row r="14" spans="1:9" ht="15">
      <c r="A14" s="67">
        <v>8</v>
      </c>
      <c r="B14" s="14" t="s">
        <v>40</v>
      </c>
      <c r="C14" s="2" t="s">
        <v>41</v>
      </c>
      <c r="D14" s="2">
        <v>3564</v>
      </c>
      <c r="E14" s="2">
        <f t="shared" si="0"/>
        <v>2630</v>
      </c>
      <c r="F14" s="2">
        <f>ROUND(E14*0.34,0)+1</f>
        <v>895</v>
      </c>
      <c r="G14" s="2">
        <f t="shared" si="1"/>
        <v>39</v>
      </c>
      <c r="H14" s="15"/>
      <c r="I14" s="5"/>
    </row>
    <row r="15" spans="1:9" ht="15">
      <c r="A15" s="67">
        <v>9</v>
      </c>
      <c r="B15" s="14" t="s">
        <v>42</v>
      </c>
      <c r="C15" s="2" t="s">
        <v>43</v>
      </c>
      <c r="D15" s="2">
        <v>42176</v>
      </c>
      <c r="E15" s="2">
        <f t="shared" si="0"/>
        <v>31126</v>
      </c>
      <c r="F15" s="2">
        <f>ROUND(E15*0.34,0)</f>
        <v>10583</v>
      </c>
      <c r="G15" s="2">
        <f t="shared" si="1"/>
        <v>467</v>
      </c>
      <c r="H15" s="15"/>
      <c r="I15" s="5"/>
    </row>
    <row r="16" spans="1:9" ht="15">
      <c r="A16" s="67">
        <v>10</v>
      </c>
      <c r="B16" s="14" t="s">
        <v>44</v>
      </c>
      <c r="C16" s="2" t="s">
        <v>45</v>
      </c>
      <c r="D16" s="2">
        <v>5940</v>
      </c>
      <c r="E16" s="2">
        <f t="shared" si="0"/>
        <v>4384</v>
      </c>
      <c r="F16" s="2">
        <f>ROUND(E16*0.34,0)-1</f>
        <v>1490</v>
      </c>
      <c r="G16" s="2">
        <f t="shared" si="1"/>
        <v>66</v>
      </c>
      <c r="H16" s="15"/>
      <c r="I16" s="5"/>
    </row>
    <row r="17" spans="1:9" ht="15">
      <c r="A17" s="67">
        <v>11</v>
      </c>
      <c r="B17" s="14" t="s">
        <v>46</v>
      </c>
      <c r="C17" s="2" t="s">
        <v>47</v>
      </c>
      <c r="D17" s="2">
        <v>3921</v>
      </c>
      <c r="E17" s="2">
        <f t="shared" si="0"/>
        <v>2894</v>
      </c>
      <c r="F17" s="2">
        <f>ROUND(E17*0.34,0)</f>
        <v>984</v>
      </c>
      <c r="G17" s="2">
        <f t="shared" si="1"/>
        <v>43</v>
      </c>
      <c r="H17" s="15"/>
      <c r="I17" s="5"/>
    </row>
    <row r="18" spans="1:9" ht="15.75" thickBot="1">
      <c r="A18" s="67">
        <v>12</v>
      </c>
      <c r="B18" s="18" t="s">
        <v>48</v>
      </c>
      <c r="C18" s="9" t="s">
        <v>49</v>
      </c>
      <c r="D18" s="9">
        <v>3564</v>
      </c>
      <c r="E18" s="9">
        <f t="shared" si="0"/>
        <v>2630</v>
      </c>
      <c r="F18" s="9">
        <f>ROUND(E18*0.34,0)+1</f>
        <v>895</v>
      </c>
      <c r="G18" s="9">
        <f t="shared" si="1"/>
        <v>39</v>
      </c>
      <c r="H18" s="19"/>
      <c r="I18" s="5"/>
    </row>
    <row r="19" spans="1:9" ht="15.75" thickBot="1">
      <c r="A19" s="68"/>
      <c r="B19" s="206" t="s">
        <v>19</v>
      </c>
      <c r="C19" s="207"/>
      <c r="D19" s="24">
        <f>SUM(D8:D18)</f>
        <v>169533</v>
      </c>
      <c r="E19" s="21">
        <f>SUM(E5:E18)</f>
        <v>125117</v>
      </c>
      <c r="F19" s="21">
        <f>SUM(F5:F18)</f>
        <v>42541</v>
      </c>
      <c r="G19" s="21">
        <f>SUM(G5:G18)</f>
        <v>1875</v>
      </c>
      <c r="H19" s="22">
        <f>SUM(H5:H18)</f>
        <v>28394</v>
      </c>
      <c r="I19" s="5"/>
    </row>
    <row r="20" spans="4:11" ht="15.75" thickBot="1">
      <c r="D20" s="6"/>
      <c r="E20" s="11"/>
      <c r="F20" s="11"/>
      <c r="G20" s="11"/>
      <c r="H20" s="11"/>
      <c r="I20" s="12"/>
      <c r="J20" s="12"/>
      <c r="K20" s="12"/>
    </row>
    <row r="21" spans="1:11" ht="15.75" thickBot="1">
      <c r="A21" s="69"/>
      <c r="B21" s="60" t="s">
        <v>580</v>
      </c>
      <c r="C21" s="50">
        <f>D19+H19</f>
        <v>197927</v>
      </c>
      <c r="D21" s="44"/>
      <c r="E21" s="44"/>
      <c r="F21" s="44"/>
      <c r="G21" s="44"/>
      <c r="H21" s="45"/>
      <c r="I21" s="12"/>
      <c r="J21" s="12"/>
      <c r="K21" s="12"/>
    </row>
    <row r="22" spans="3:11" ht="15">
      <c r="C22" s="29"/>
      <c r="D22" s="6"/>
      <c r="E22" s="6"/>
      <c r="F22" s="6"/>
      <c r="G22" s="6"/>
      <c r="H22" s="6"/>
      <c r="I22" s="12"/>
      <c r="J22" s="12"/>
      <c r="K22" s="12"/>
    </row>
  </sheetData>
  <sheetProtection selectLockedCells="1" selectUnlockedCells="1"/>
  <mergeCells count="4">
    <mergeCell ref="B3:H3"/>
    <mergeCell ref="B19:C19"/>
    <mergeCell ref="A1:H1"/>
    <mergeCell ref="B6:C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3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23">
      <selection activeCell="A31" sqref="A31:IV59"/>
    </sheetView>
  </sheetViews>
  <sheetFormatPr defaultColWidth="9.140625" defaultRowHeight="15"/>
  <cols>
    <col min="1" max="1" width="4.57421875" style="53" customWidth="1"/>
    <col min="2" max="2" width="17.140625" style="1" customWidth="1"/>
    <col min="3" max="3" width="80.421875" style="1" customWidth="1"/>
    <col min="4" max="4" width="12.7109375" style="1" customWidth="1"/>
    <col min="5" max="5" width="15.28125" style="1" customWidth="1"/>
    <col min="6" max="6" width="17.57421875" style="1" customWidth="1"/>
    <col min="7" max="7" width="12.28125" style="1" customWidth="1"/>
    <col min="8" max="8" width="9.140625" style="169" customWidth="1"/>
    <col min="9" max="9" width="14.7109375" style="0" customWidth="1"/>
  </cols>
  <sheetData>
    <row r="1" spans="1:8" ht="31.5" customHeight="1">
      <c r="A1" s="208" t="s">
        <v>600</v>
      </c>
      <c r="B1" s="209"/>
      <c r="C1" s="209"/>
      <c r="D1" s="209"/>
      <c r="E1" s="209"/>
      <c r="F1" s="209"/>
      <c r="G1" s="209"/>
      <c r="H1" s="162"/>
    </row>
    <row r="2" spans="1:8" s="59" customFormat="1" ht="30" customHeight="1" thickBot="1">
      <c r="A2" s="53"/>
      <c r="B2" s="212" t="s">
        <v>591</v>
      </c>
      <c r="C2" s="212"/>
      <c r="D2" s="212"/>
      <c r="E2" s="212"/>
      <c r="F2" s="212"/>
      <c r="G2" s="212"/>
      <c r="H2" s="212"/>
    </row>
    <row r="3" spans="1:10" ht="19.5" customHeight="1" thickBot="1">
      <c r="A3" s="66" t="s">
        <v>577</v>
      </c>
      <c r="B3" s="51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70" t="s">
        <v>25</v>
      </c>
      <c r="I3" s="28"/>
      <c r="J3" s="28"/>
    </row>
    <row r="4" spans="1:9" ht="15">
      <c r="A4" s="67">
        <v>1</v>
      </c>
      <c r="B4" s="34" t="s">
        <v>50</v>
      </c>
      <c r="C4" s="10" t="s">
        <v>51</v>
      </c>
      <c r="D4" s="10">
        <v>3564</v>
      </c>
      <c r="E4" s="10">
        <f>ROUND(D4/1.355,0)</f>
        <v>2630</v>
      </c>
      <c r="F4" s="10">
        <f>ROUND(E4*0.34,0)+1</f>
        <v>895</v>
      </c>
      <c r="G4" s="10">
        <f>ROUND(E4*0.015,0)</f>
        <v>39</v>
      </c>
      <c r="H4" s="163"/>
      <c r="I4" s="5"/>
    </row>
    <row r="5" spans="1:9" ht="15">
      <c r="A5" s="67">
        <v>2</v>
      </c>
      <c r="B5" s="14" t="s">
        <v>52</v>
      </c>
      <c r="C5" s="2" t="s">
        <v>53</v>
      </c>
      <c r="D5" s="2">
        <v>11762</v>
      </c>
      <c r="E5" s="2">
        <f>ROUND(D5/1.355,0)</f>
        <v>8680</v>
      </c>
      <c r="F5" s="2">
        <f>ROUND(E5*0.34,0)+1</f>
        <v>2952</v>
      </c>
      <c r="G5" s="2">
        <f>ROUND(E5*0.015,0)</f>
        <v>130</v>
      </c>
      <c r="H5" s="164"/>
      <c r="I5" s="5"/>
    </row>
    <row r="6" spans="1:9" ht="15">
      <c r="A6" s="67">
        <v>3</v>
      </c>
      <c r="B6" s="14" t="s">
        <v>54</v>
      </c>
      <c r="C6" s="2" t="s">
        <v>55</v>
      </c>
      <c r="D6" s="2">
        <v>7128</v>
      </c>
      <c r="E6" s="2">
        <f aca="true" t="shared" si="0" ref="E6:E26">ROUND(D6/1.355,0)</f>
        <v>5261</v>
      </c>
      <c r="F6" s="2">
        <f>ROUND(E6*0.34,0)-1</f>
        <v>1788</v>
      </c>
      <c r="G6" s="2">
        <f aca="true" t="shared" si="1" ref="G6:G26">ROUND(E6*0.015,0)</f>
        <v>79</v>
      </c>
      <c r="H6" s="164"/>
      <c r="I6" s="5"/>
    </row>
    <row r="7" spans="1:9" ht="15">
      <c r="A7" s="67">
        <v>4</v>
      </c>
      <c r="B7" s="14" t="s">
        <v>56</v>
      </c>
      <c r="C7" s="2" t="s">
        <v>57</v>
      </c>
      <c r="D7" s="2">
        <v>3564</v>
      </c>
      <c r="E7" s="2">
        <f t="shared" si="0"/>
        <v>2630</v>
      </c>
      <c r="F7" s="2">
        <f>ROUND(E7*0.34,0)+1</f>
        <v>895</v>
      </c>
      <c r="G7" s="2">
        <f t="shared" si="1"/>
        <v>39</v>
      </c>
      <c r="H7" s="164"/>
      <c r="I7" s="5"/>
    </row>
    <row r="8" spans="1:9" ht="15">
      <c r="A8" s="67">
        <v>5</v>
      </c>
      <c r="B8" s="14" t="s">
        <v>58</v>
      </c>
      <c r="C8" s="2" t="s">
        <v>59</v>
      </c>
      <c r="D8" s="2">
        <v>3564</v>
      </c>
      <c r="E8" s="2">
        <f t="shared" si="0"/>
        <v>2630</v>
      </c>
      <c r="F8" s="2">
        <f>ROUND(E8*0.34,0)+1</f>
        <v>895</v>
      </c>
      <c r="G8" s="2">
        <f t="shared" si="1"/>
        <v>39</v>
      </c>
      <c r="H8" s="164"/>
      <c r="I8" s="5"/>
    </row>
    <row r="9" spans="1:9" ht="15">
      <c r="A9" s="67">
        <v>6</v>
      </c>
      <c r="B9" s="14" t="s">
        <v>60</v>
      </c>
      <c r="C9" s="2" t="s">
        <v>61</v>
      </c>
      <c r="D9" s="2">
        <v>9504</v>
      </c>
      <c r="E9" s="2">
        <f t="shared" si="0"/>
        <v>7014</v>
      </c>
      <c r="F9" s="2">
        <f>ROUND(E9*0.34,0)</f>
        <v>2385</v>
      </c>
      <c r="G9" s="2">
        <f t="shared" si="1"/>
        <v>105</v>
      </c>
      <c r="H9" s="164"/>
      <c r="I9" s="5"/>
    </row>
    <row r="10" spans="1:9" ht="15">
      <c r="A10" s="67">
        <v>7</v>
      </c>
      <c r="B10" s="14" t="s">
        <v>62</v>
      </c>
      <c r="C10" s="2" t="s">
        <v>63</v>
      </c>
      <c r="D10" s="2">
        <v>11880</v>
      </c>
      <c r="E10" s="2">
        <f t="shared" si="0"/>
        <v>8768</v>
      </c>
      <c r="F10" s="2">
        <f>ROUND(E10*0.34,0)-1</f>
        <v>2980</v>
      </c>
      <c r="G10" s="2">
        <f t="shared" si="1"/>
        <v>132</v>
      </c>
      <c r="H10" s="164"/>
      <c r="I10" s="5"/>
    </row>
    <row r="11" spans="1:9" ht="15">
      <c r="A11" s="67">
        <v>8</v>
      </c>
      <c r="B11" s="14" t="s">
        <v>64</v>
      </c>
      <c r="C11" s="2" t="s">
        <v>65</v>
      </c>
      <c r="D11" s="2">
        <v>17821</v>
      </c>
      <c r="E11" s="2">
        <f t="shared" si="0"/>
        <v>13152</v>
      </c>
      <c r="F11" s="2">
        <f>ROUND(E11*0.34,0)</f>
        <v>4472</v>
      </c>
      <c r="G11" s="2">
        <f t="shared" si="1"/>
        <v>197</v>
      </c>
      <c r="H11" s="164"/>
      <c r="I11" s="5"/>
    </row>
    <row r="12" spans="1:9" ht="15">
      <c r="A12" s="67">
        <v>9</v>
      </c>
      <c r="B12" s="14" t="s">
        <v>66</v>
      </c>
      <c r="C12" s="2" t="s">
        <v>67</v>
      </c>
      <c r="D12" s="2">
        <v>3564</v>
      </c>
      <c r="E12" s="2">
        <f t="shared" si="0"/>
        <v>2630</v>
      </c>
      <c r="F12" s="2">
        <f>ROUND(E12*0.34,0)+1</f>
        <v>895</v>
      </c>
      <c r="G12" s="2">
        <f t="shared" si="1"/>
        <v>39</v>
      </c>
      <c r="H12" s="164"/>
      <c r="I12" s="5"/>
    </row>
    <row r="13" spans="1:9" ht="15">
      <c r="A13" s="67">
        <v>10</v>
      </c>
      <c r="B13" s="14" t="s">
        <v>68</v>
      </c>
      <c r="C13" s="2" t="s">
        <v>69</v>
      </c>
      <c r="D13" s="2">
        <v>17821</v>
      </c>
      <c r="E13" s="2">
        <f t="shared" si="0"/>
        <v>13152</v>
      </c>
      <c r="F13" s="2">
        <f>ROUND(E13*0.34,0)</f>
        <v>4472</v>
      </c>
      <c r="G13" s="2">
        <f t="shared" si="1"/>
        <v>197</v>
      </c>
      <c r="H13" s="164"/>
      <c r="I13" s="5"/>
    </row>
    <row r="14" spans="1:9" ht="15">
      <c r="A14" s="67">
        <v>11</v>
      </c>
      <c r="B14" s="14" t="s">
        <v>70</v>
      </c>
      <c r="C14" s="2" t="s">
        <v>71</v>
      </c>
      <c r="D14" s="2">
        <v>3564</v>
      </c>
      <c r="E14" s="2">
        <f t="shared" si="0"/>
        <v>2630</v>
      </c>
      <c r="F14" s="2">
        <f>ROUND(E14*0.34,0)+1</f>
        <v>895</v>
      </c>
      <c r="G14" s="2">
        <f t="shared" si="1"/>
        <v>39</v>
      </c>
      <c r="H14" s="164"/>
      <c r="I14" s="5"/>
    </row>
    <row r="15" spans="1:9" ht="15">
      <c r="A15" s="67">
        <v>12</v>
      </c>
      <c r="B15" s="14" t="s">
        <v>72</v>
      </c>
      <c r="C15" s="2" t="s">
        <v>73</v>
      </c>
      <c r="D15" s="2">
        <v>23523</v>
      </c>
      <c r="E15" s="2">
        <f t="shared" si="0"/>
        <v>17360</v>
      </c>
      <c r="F15" s="2">
        <f>ROUND(E15*0.34,0)+1</f>
        <v>5903</v>
      </c>
      <c r="G15" s="2">
        <f t="shared" si="1"/>
        <v>260</v>
      </c>
      <c r="H15" s="164"/>
      <c r="I15" s="5"/>
    </row>
    <row r="16" spans="1:9" ht="15">
      <c r="A16" s="67">
        <v>13</v>
      </c>
      <c r="B16" s="14" t="s">
        <v>74</v>
      </c>
      <c r="C16" s="2" t="s">
        <v>75</v>
      </c>
      <c r="D16" s="2">
        <v>66530</v>
      </c>
      <c r="E16" s="2">
        <f t="shared" si="0"/>
        <v>49100</v>
      </c>
      <c r="F16" s="2">
        <f>ROUND(E16*0.34,0)-1</f>
        <v>16693</v>
      </c>
      <c r="G16" s="2">
        <f t="shared" si="1"/>
        <v>737</v>
      </c>
      <c r="H16" s="164"/>
      <c r="I16" s="5"/>
    </row>
    <row r="17" spans="1:9" ht="15">
      <c r="A17" s="67">
        <v>14</v>
      </c>
      <c r="B17" s="14" t="s">
        <v>76</v>
      </c>
      <c r="C17" s="2" t="s">
        <v>77</v>
      </c>
      <c r="D17" s="2">
        <v>27325</v>
      </c>
      <c r="E17" s="2">
        <f t="shared" si="0"/>
        <v>20166</v>
      </c>
      <c r="F17" s="2">
        <f>ROUND(E17*0.34,0)+1</f>
        <v>6857</v>
      </c>
      <c r="G17" s="2">
        <f t="shared" si="1"/>
        <v>302</v>
      </c>
      <c r="H17" s="164"/>
      <c r="I17" s="5"/>
    </row>
    <row r="18" spans="1:9" ht="15">
      <c r="A18" s="67">
        <v>15</v>
      </c>
      <c r="B18" s="14" t="s">
        <v>78</v>
      </c>
      <c r="C18" s="2" t="s">
        <v>79</v>
      </c>
      <c r="D18" s="2">
        <v>27325</v>
      </c>
      <c r="E18" s="2">
        <f t="shared" si="0"/>
        <v>20166</v>
      </c>
      <c r="F18" s="2">
        <f>ROUND(E18*0.34,0)+1</f>
        <v>6857</v>
      </c>
      <c r="G18" s="2">
        <f t="shared" si="1"/>
        <v>302</v>
      </c>
      <c r="H18" s="164"/>
      <c r="I18" s="5"/>
    </row>
    <row r="19" spans="1:9" ht="15">
      <c r="A19" s="67">
        <v>16</v>
      </c>
      <c r="B19" s="14" t="s">
        <v>80</v>
      </c>
      <c r="C19" s="2" t="s">
        <v>81</v>
      </c>
      <c r="D19" s="2">
        <v>21385</v>
      </c>
      <c r="E19" s="2">
        <f t="shared" si="0"/>
        <v>15782</v>
      </c>
      <c r="F19" s="2">
        <f>ROUND(E19*0.34,0)</f>
        <v>5366</v>
      </c>
      <c r="G19" s="2">
        <f t="shared" si="1"/>
        <v>237</v>
      </c>
      <c r="H19" s="164"/>
      <c r="I19" s="5"/>
    </row>
    <row r="20" spans="1:9" ht="15">
      <c r="A20" s="67">
        <v>17</v>
      </c>
      <c r="B20" s="14" t="s">
        <v>82</v>
      </c>
      <c r="C20" s="2" t="s">
        <v>83</v>
      </c>
      <c r="D20" s="2">
        <v>3564</v>
      </c>
      <c r="E20" s="2">
        <f t="shared" si="0"/>
        <v>2630</v>
      </c>
      <c r="F20" s="2">
        <f>ROUND(E20*0.34,0)+1</f>
        <v>895</v>
      </c>
      <c r="G20" s="2">
        <f t="shared" si="1"/>
        <v>39</v>
      </c>
      <c r="H20" s="164"/>
      <c r="I20" s="5"/>
    </row>
    <row r="21" spans="1:9" ht="15">
      <c r="A21" s="67">
        <v>18</v>
      </c>
      <c r="B21" s="14" t="s">
        <v>84</v>
      </c>
      <c r="C21" s="2" t="s">
        <v>85</v>
      </c>
      <c r="D21" s="2">
        <v>13068</v>
      </c>
      <c r="E21" s="2">
        <f t="shared" si="0"/>
        <v>9644</v>
      </c>
      <c r="F21" s="2">
        <f>ROUND(E21*0.34,0)</f>
        <v>3279</v>
      </c>
      <c r="G21" s="2">
        <f t="shared" si="1"/>
        <v>145</v>
      </c>
      <c r="H21" s="164"/>
      <c r="I21" s="5"/>
    </row>
    <row r="22" spans="1:9" ht="15">
      <c r="A22" s="67">
        <v>19</v>
      </c>
      <c r="B22" s="14" t="s">
        <v>86</v>
      </c>
      <c r="C22" s="2" t="s">
        <v>87</v>
      </c>
      <c r="D22" s="2">
        <v>61778</v>
      </c>
      <c r="E22" s="2">
        <f t="shared" si="0"/>
        <v>45593</v>
      </c>
      <c r="F22" s="2">
        <f>ROUND(E22*0.34,0)-1</f>
        <v>15501</v>
      </c>
      <c r="G22" s="2">
        <f t="shared" si="1"/>
        <v>684</v>
      </c>
      <c r="H22" s="164"/>
      <c r="I22" s="5"/>
    </row>
    <row r="23" spans="1:9" ht="15">
      <c r="A23" s="67">
        <v>20</v>
      </c>
      <c r="B23" s="14" t="s">
        <v>88</v>
      </c>
      <c r="C23" s="2" t="s">
        <v>89</v>
      </c>
      <c r="D23" s="2">
        <v>23761</v>
      </c>
      <c r="E23" s="2">
        <f t="shared" si="0"/>
        <v>17536</v>
      </c>
      <c r="F23" s="2">
        <f>ROUND(E23*0.34,0)</f>
        <v>5962</v>
      </c>
      <c r="G23" s="2">
        <f t="shared" si="1"/>
        <v>263</v>
      </c>
      <c r="H23" s="164"/>
      <c r="I23" s="5"/>
    </row>
    <row r="24" spans="1:9" ht="15">
      <c r="A24" s="67">
        <v>21</v>
      </c>
      <c r="B24" s="14" t="s">
        <v>90</v>
      </c>
      <c r="C24" s="2" t="s">
        <v>91</v>
      </c>
      <c r="D24" s="2">
        <v>3564</v>
      </c>
      <c r="E24" s="2">
        <f t="shared" si="0"/>
        <v>2630</v>
      </c>
      <c r="F24" s="2">
        <f>ROUND(E24*0.34,0)+1</f>
        <v>895</v>
      </c>
      <c r="G24" s="2">
        <f t="shared" si="1"/>
        <v>39</v>
      </c>
      <c r="H24" s="164"/>
      <c r="I24" s="5"/>
    </row>
    <row r="25" spans="1:9" ht="15">
      <c r="A25" s="67">
        <v>22</v>
      </c>
      <c r="B25" s="14" t="s">
        <v>92</v>
      </c>
      <c r="C25" s="2" t="s">
        <v>93</v>
      </c>
      <c r="D25" s="2">
        <v>3564</v>
      </c>
      <c r="E25" s="2">
        <f t="shared" si="0"/>
        <v>2630</v>
      </c>
      <c r="F25" s="2">
        <f>ROUND(E25*0.34,0)+1</f>
        <v>895</v>
      </c>
      <c r="G25" s="2">
        <f t="shared" si="1"/>
        <v>39</v>
      </c>
      <c r="H25" s="164"/>
      <c r="I25" s="5"/>
    </row>
    <row r="26" spans="1:9" ht="15">
      <c r="A26" s="67">
        <v>23</v>
      </c>
      <c r="B26" s="14" t="s">
        <v>94</v>
      </c>
      <c r="C26" s="2" t="s">
        <v>95</v>
      </c>
      <c r="D26" s="2">
        <v>3564</v>
      </c>
      <c r="E26" s="2">
        <f t="shared" si="0"/>
        <v>2630</v>
      </c>
      <c r="F26" s="2">
        <f>ROUND(E26*0.34,0)+1</f>
        <v>895</v>
      </c>
      <c r="G26" s="2">
        <f t="shared" si="1"/>
        <v>39</v>
      </c>
      <c r="H26" s="164"/>
      <c r="I26" s="5"/>
    </row>
    <row r="27" spans="1:9" ht="19.5" customHeight="1" thickBot="1">
      <c r="A27" s="68"/>
      <c r="B27" s="213" t="s">
        <v>19</v>
      </c>
      <c r="C27" s="214"/>
      <c r="D27" s="30">
        <f>SUM(D4:D26)</f>
        <v>372687</v>
      </c>
      <c r="E27" s="16">
        <f>SUM(E4:E26)</f>
        <v>275044</v>
      </c>
      <c r="F27" s="16">
        <f>SUM(F4:F26)</f>
        <v>93522</v>
      </c>
      <c r="G27" s="16">
        <f>SUM(G4:G26)</f>
        <v>4121</v>
      </c>
      <c r="H27" s="165">
        <f>SUM(H4:H26)</f>
        <v>0</v>
      </c>
      <c r="I27" s="23"/>
    </row>
    <row r="28" spans="4:8" ht="15.75" thickBot="1">
      <c r="D28" s="17"/>
      <c r="E28" s="11"/>
      <c r="F28" s="11"/>
      <c r="G28" s="11"/>
      <c r="H28" s="166"/>
    </row>
    <row r="29" spans="1:8" ht="15.75" thickBot="1">
      <c r="A29" s="69"/>
      <c r="B29" s="60" t="s">
        <v>580</v>
      </c>
      <c r="C29" s="49">
        <f>D27+H27</f>
        <v>372687</v>
      </c>
      <c r="D29" s="44"/>
      <c r="E29" s="44"/>
      <c r="F29" s="44"/>
      <c r="G29" s="44"/>
      <c r="H29" s="150"/>
    </row>
    <row r="30" spans="5:8" ht="15">
      <c r="E30"/>
      <c r="F30"/>
      <c r="G30"/>
      <c r="H30" s="53"/>
    </row>
  </sheetData>
  <sheetProtection selectLockedCells="1" selectUnlockedCells="1"/>
  <mergeCells count="3">
    <mergeCell ref="B2:H2"/>
    <mergeCell ref="B27:C27"/>
    <mergeCell ref="A1:G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6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22">
      <selection activeCell="A43" sqref="A43:IV81"/>
    </sheetView>
  </sheetViews>
  <sheetFormatPr defaultColWidth="9.140625" defaultRowHeight="15"/>
  <cols>
    <col min="1" max="1" width="4.421875" style="53" customWidth="1"/>
    <col min="2" max="2" width="16.7109375" style="1" customWidth="1"/>
    <col min="3" max="3" width="100.140625" style="1" customWidth="1"/>
    <col min="4" max="4" width="13.00390625" style="1" customWidth="1"/>
    <col min="5" max="5" width="15.28125" style="1" customWidth="1"/>
    <col min="6" max="6" width="17.57421875" style="1" customWidth="1"/>
    <col min="7" max="7" width="10.421875" style="1" customWidth="1"/>
    <col min="8" max="8" width="11.57421875" style="1" customWidth="1"/>
    <col min="9" max="9" width="15.00390625" style="0" customWidth="1"/>
  </cols>
  <sheetData>
    <row r="1" spans="1:8" ht="30" customHeight="1">
      <c r="A1" s="208" t="s">
        <v>598</v>
      </c>
      <c r="B1" s="209"/>
      <c r="C1" s="209"/>
      <c r="D1" s="209"/>
      <c r="E1" s="209"/>
      <c r="F1" s="209"/>
      <c r="G1" s="209"/>
      <c r="H1" s="25"/>
    </row>
    <row r="2" spans="1:8" ht="31.5" thickBot="1">
      <c r="A2" s="146" t="s">
        <v>601</v>
      </c>
      <c r="B2" s="205" t="s">
        <v>596</v>
      </c>
      <c r="C2" s="205"/>
      <c r="D2" s="205"/>
      <c r="E2" s="205"/>
      <c r="F2" s="205"/>
      <c r="G2" s="205"/>
      <c r="H2" s="205"/>
    </row>
    <row r="3" spans="1:10" ht="15.75" thickBot="1">
      <c r="A3" s="66" t="s">
        <v>578</v>
      </c>
      <c r="B3" s="20" t="s">
        <v>20</v>
      </c>
      <c r="C3" s="20" t="s">
        <v>576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.75" thickBot="1">
      <c r="A4" s="67">
        <v>1</v>
      </c>
      <c r="B4" s="87" t="s">
        <v>140</v>
      </c>
      <c r="C4" s="87" t="s">
        <v>141</v>
      </c>
      <c r="D4" s="87">
        <f>H4</f>
        <v>7128</v>
      </c>
      <c r="E4" s="87">
        <v>0</v>
      </c>
      <c r="F4" s="87">
        <v>0</v>
      </c>
      <c r="G4" s="87">
        <v>0</v>
      </c>
      <c r="H4" s="88">
        <v>7128</v>
      </c>
    </row>
    <row r="5" spans="1:8" ht="15.75" thickBot="1">
      <c r="A5" s="67"/>
      <c r="B5" s="215" t="s">
        <v>19</v>
      </c>
      <c r="C5" s="216"/>
      <c r="D5" s="104">
        <f>SUM(D4)</f>
        <v>7128</v>
      </c>
      <c r="E5" s="98"/>
      <c r="F5" s="98"/>
      <c r="G5" s="98"/>
      <c r="H5" s="99"/>
    </row>
    <row r="6" spans="1:10" ht="15.75" thickBot="1">
      <c r="A6" s="120"/>
      <c r="B6" s="121"/>
      <c r="C6" s="121" t="s">
        <v>590</v>
      </c>
      <c r="D6" s="121"/>
      <c r="E6" s="121"/>
      <c r="F6" s="121"/>
      <c r="G6" s="121"/>
      <c r="H6" s="122"/>
      <c r="I6" s="28"/>
      <c r="J6" s="28"/>
    </row>
    <row r="7" spans="1:8" ht="15">
      <c r="A7" s="67">
        <v>2</v>
      </c>
      <c r="B7" s="10" t="s">
        <v>96</v>
      </c>
      <c r="C7" s="10" t="s">
        <v>97</v>
      </c>
      <c r="D7" s="10">
        <v>7128</v>
      </c>
      <c r="E7" s="10">
        <f>ROUND(D7/1.355,0)</f>
        <v>5261</v>
      </c>
      <c r="F7" s="10">
        <f>ROUND(E7*0.34,0)-1</f>
        <v>1788</v>
      </c>
      <c r="G7" s="10">
        <f>ROUND(E7*0.015,0)</f>
        <v>79</v>
      </c>
      <c r="H7" s="35"/>
    </row>
    <row r="8" spans="1:8" ht="15">
      <c r="A8" s="67">
        <v>3</v>
      </c>
      <c r="B8" s="2" t="s">
        <v>98</v>
      </c>
      <c r="C8" s="2" t="s">
        <v>99</v>
      </c>
      <c r="D8" s="2">
        <v>11880</v>
      </c>
      <c r="E8" s="2">
        <f aca="true" t="shared" si="0" ref="E8:E38">ROUND(D8/1.355,0)</f>
        <v>8768</v>
      </c>
      <c r="F8" s="2">
        <f>ROUND(E8*0.34,0)-1</f>
        <v>2980</v>
      </c>
      <c r="G8" s="2">
        <f aca="true" t="shared" si="1" ref="G8:G38">ROUND(E8*0.015,0)</f>
        <v>132</v>
      </c>
      <c r="H8" s="15"/>
    </row>
    <row r="9" spans="1:8" ht="15">
      <c r="A9" s="67">
        <v>4</v>
      </c>
      <c r="B9" s="2" t="s">
        <v>100</v>
      </c>
      <c r="C9" s="2" t="s">
        <v>101</v>
      </c>
      <c r="D9" s="2">
        <v>11880</v>
      </c>
      <c r="E9" s="2">
        <f t="shared" si="0"/>
        <v>8768</v>
      </c>
      <c r="F9" s="2">
        <f>ROUND(E9*0.34,0)-1</f>
        <v>2980</v>
      </c>
      <c r="G9" s="2">
        <f t="shared" si="1"/>
        <v>132</v>
      </c>
      <c r="H9" s="15"/>
    </row>
    <row r="10" spans="1:8" ht="15">
      <c r="A10" s="67">
        <v>5</v>
      </c>
      <c r="B10" s="2" t="s">
        <v>102</v>
      </c>
      <c r="C10" s="2" t="s">
        <v>103</v>
      </c>
      <c r="D10" s="2">
        <v>33265</v>
      </c>
      <c r="E10" s="2">
        <f t="shared" si="0"/>
        <v>24550</v>
      </c>
      <c r="F10" s="2">
        <f>ROUND(E10*0.34,0)</f>
        <v>8347</v>
      </c>
      <c r="G10" s="2">
        <f t="shared" si="1"/>
        <v>368</v>
      </c>
      <c r="H10" s="15"/>
    </row>
    <row r="11" spans="1:8" ht="15">
      <c r="A11" s="67">
        <v>6</v>
      </c>
      <c r="B11" s="2" t="s">
        <v>104</v>
      </c>
      <c r="C11" s="2" t="s">
        <v>105</v>
      </c>
      <c r="D11" s="2">
        <v>5940</v>
      </c>
      <c r="E11" s="2">
        <f t="shared" si="0"/>
        <v>4384</v>
      </c>
      <c r="F11" s="2">
        <f>ROUND(E11*0.34,0)-1</f>
        <v>1490</v>
      </c>
      <c r="G11" s="2">
        <f t="shared" si="1"/>
        <v>66</v>
      </c>
      <c r="H11" s="15"/>
    </row>
    <row r="12" spans="1:8" ht="15">
      <c r="A12" s="67">
        <v>7</v>
      </c>
      <c r="B12" s="2" t="s">
        <v>106</v>
      </c>
      <c r="C12" s="2" t="s">
        <v>107</v>
      </c>
      <c r="D12" s="2">
        <v>29820</v>
      </c>
      <c r="E12" s="2">
        <f t="shared" si="0"/>
        <v>22007</v>
      </c>
      <c r="F12" s="2">
        <f>ROUND(E12*0.34,0)+1</f>
        <v>7483</v>
      </c>
      <c r="G12" s="2">
        <f t="shared" si="1"/>
        <v>330</v>
      </c>
      <c r="H12" s="15"/>
    </row>
    <row r="13" spans="1:8" ht="15">
      <c r="A13" s="67">
        <v>8</v>
      </c>
      <c r="B13" s="2" t="s">
        <v>108</v>
      </c>
      <c r="C13" s="2" t="s">
        <v>109</v>
      </c>
      <c r="D13" s="2">
        <v>7128</v>
      </c>
      <c r="E13" s="2">
        <f t="shared" si="0"/>
        <v>5261</v>
      </c>
      <c r="F13" s="2">
        <f>ROUND(E13*0.34,0)-1</f>
        <v>1788</v>
      </c>
      <c r="G13" s="2">
        <f t="shared" si="1"/>
        <v>79</v>
      </c>
      <c r="H13" s="15"/>
    </row>
    <row r="14" spans="1:8" ht="15">
      <c r="A14" s="67">
        <v>9</v>
      </c>
      <c r="B14" s="2" t="s">
        <v>110</v>
      </c>
      <c r="C14" s="2" t="s">
        <v>111</v>
      </c>
      <c r="D14" s="2">
        <v>11762</v>
      </c>
      <c r="E14" s="2">
        <f t="shared" si="0"/>
        <v>8680</v>
      </c>
      <c r="F14" s="2">
        <f>ROUND(E14*0.34,0)+1</f>
        <v>2952</v>
      </c>
      <c r="G14" s="2">
        <f t="shared" si="1"/>
        <v>130</v>
      </c>
      <c r="H14" s="15"/>
    </row>
    <row r="15" spans="1:8" ht="15">
      <c r="A15" s="67">
        <v>10</v>
      </c>
      <c r="B15" s="2" t="s">
        <v>112</v>
      </c>
      <c r="C15" s="2" t="s">
        <v>113</v>
      </c>
      <c r="D15" s="2">
        <v>52274</v>
      </c>
      <c r="E15" s="2">
        <f t="shared" si="0"/>
        <v>38579</v>
      </c>
      <c r="F15" s="2">
        <f>ROUND(E15*0.34,0)-1</f>
        <v>13116</v>
      </c>
      <c r="G15" s="2">
        <f t="shared" si="1"/>
        <v>579</v>
      </c>
      <c r="H15" s="15"/>
    </row>
    <row r="16" spans="1:8" ht="15">
      <c r="A16" s="67">
        <v>11</v>
      </c>
      <c r="B16" s="2" t="s">
        <v>114</v>
      </c>
      <c r="C16" s="2" t="s">
        <v>115</v>
      </c>
      <c r="D16" s="2">
        <v>11880</v>
      </c>
      <c r="E16" s="2">
        <f t="shared" si="0"/>
        <v>8768</v>
      </c>
      <c r="F16" s="2">
        <f>ROUND(E16*0.34,0)-1</f>
        <v>2980</v>
      </c>
      <c r="G16" s="2">
        <f t="shared" si="1"/>
        <v>132</v>
      </c>
      <c r="H16" s="15"/>
    </row>
    <row r="17" spans="1:8" ht="15">
      <c r="A17" s="67">
        <v>12</v>
      </c>
      <c r="B17" s="2" t="s">
        <v>116</v>
      </c>
      <c r="C17" s="2" t="s">
        <v>117</v>
      </c>
      <c r="D17" s="2">
        <v>9504</v>
      </c>
      <c r="E17" s="2">
        <f t="shared" si="0"/>
        <v>7014</v>
      </c>
      <c r="F17" s="2">
        <f>ROUND(E17*0.34,0)</f>
        <v>2385</v>
      </c>
      <c r="G17" s="2">
        <f t="shared" si="1"/>
        <v>105</v>
      </c>
      <c r="H17" s="15"/>
    </row>
    <row r="18" spans="1:8" ht="15">
      <c r="A18" s="67">
        <v>13</v>
      </c>
      <c r="B18" s="2" t="s">
        <v>118</v>
      </c>
      <c r="C18" s="2" t="s">
        <v>119</v>
      </c>
      <c r="D18" s="2">
        <v>3564</v>
      </c>
      <c r="E18" s="2">
        <f t="shared" si="0"/>
        <v>2630</v>
      </c>
      <c r="F18" s="2">
        <f>ROUND(E18*0.34,0)+1</f>
        <v>895</v>
      </c>
      <c r="G18" s="2">
        <f t="shared" si="1"/>
        <v>39</v>
      </c>
      <c r="H18" s="15"/>
    </row>
    <row r="19" spans="1:8" ht="15">
      <c r="A19" s="67">
        <v>14</v>
      </c>
      <c r="B19" s="2" t="s">
        <v>120</v>
      </c>
      <c r="C19" s="2" t="s">
        <v>121</v>
      </c>
      <c r="D19" s="2">
        <v>89341</v>
      </c>
      <c r="E19" s="2">
        <f t="shared" si="0"/>
        <v>65934</v>
      </c>
      <c r="F19" s="2">
        <f>ROUND(E19*0.34,0)</f>
        <v>22418</v>
      </c>
      <c r="G19" s="2">
        <f t="shared" si="1"/>
        <v>989</v>
      </c>
      <c r="H19" s="15"/>
    </row>
    <row r="20" spans="1:8" ht="15">
      <c r="A20" s="67">
        <v>15</v>
      </c>
      <c r="B20" s="2" t="s">
        <v>122</v>
      </c>
      <c r="C20" s="2" t="s">
        <v>123</v>
      </c>
      <c r="D20" s="2">
        <v>41463</v>
      </c>
      <c r="E20" s="2">
        <f t="shared" si="0"/>
        <v>30600</v>
      </c>
      <c r="F20" s="2">
        <f>ROUND(E20*0.34,0)</f>
        <v>10404</v>
      </c>
      <c r="G20" s="2">
        <f t="shared" si="1"/>
        <v>459</v>
      </c>
      <c r="H20" s="15"/>
    </row>
    <row r="21" spans="1:8" ht="15">
      <c r="A21" s="67">
        <v>16</v>
      </c>
      <c r="B21" s="2" t="s">
        <v>124</v>
      </c>
      <c r="C21" s="2" t="s">
        <v>125</v>
      </c>
      <c r="D21" s="2">
        <v>11880</v>
      </c>
      <c r="E21" s="2">
        <f t="shared" si="0"/>
        <v>8768</v>
      </c>
      <c r="F21" s="2">
        <f>ROUND(E21*0.34,0)-1</f>
        <v>2980</v>
      </c>
      <c r="G21" s="2">
        <f t="shared" si="1"/>
        <v>132</v>
      </c>
      <c r="H21" s="15"/>
    </row>
    <row r="22" spans="1:8" ht="15">
      <c r="A22" s="67">
        <v>17</v>
      </c>
      <c r="B22" s="2" t="s">
        <v>126</v>
      </c>
      <c r="C22" s="2" t="s">
        <v>127</v>
      </c>
      <c r="D22" s="2">
        <v>7128</v>
      </c>
      <c r="E22" s="2">
        <f t="shared" si="0"/>
        <v>5261</v>
      </c>
      <c r="F22" s="2">
        <f>ROUND(E22*0.34,0)-1</f>
        <v>1788</v>
      </c>
      <c r="G22" s="2">
        <f t="shared" si="1"/>
        <v>79</v>
      </c>
      <c r="H22" s="15"/>
    </row>
    <row r="23" spans="1:8" ht="15">
      <c r="A23" s="67">
        <v>18</v>
      </c>
      <c r="B23" s="2" t="s">
        <v>128</v>
      </c>
      <c r="C23" s="2" t="s">
        <v>129</v>
      </c>
      <c r="D23" s="2">
        <v>9504</v>
      </c>
      <c r="E23" s="2">
        <f t="shared" si="0"/>
        <v>7014</v>
      </c>
      <c r="F23" s="2">
        <f>ROUND(E23*0.34,0)</f>
        <v>2385</v>
      </c>
      <c r="G23" s="2">
        <f t="shared" si="1"/>
        <v>105</v>
      </c>
      <c r="H23" s="15"/>
    </row>
    <row r="24" spans="1:8" ht="15">
      <c r="A24" s="67">
        <v>19</v>
      </c>
      <c r="B24" s="2" t="s">
        <v>130</v>
      </c>
      <c r="C24" s="2" t="s">
        <v>131</v>
      </c>
      <c r="D24" s="2">
        <v>21385</v>
      </c>
      <c r="E24" s="2">
        <f t="shared" si="0"/>
        <v>15782</v>
      </c>
      <c r="F24" s="2">
        <f>ROUND(E24*0.34,0)</f>
        <v>5366</v>
      </c>
      <c r="G24" s="2">
        <f t="shared" si="1"/>
        <v>237</v>
      </c>
      <c r="H24" s="15"/>
    </row>
    <row r="25" spans="1:8" ht="15">
      <c r="A25" s="67">
        <v>20</v>
      </c>
      <c r="B25" s="2" t="s">
        <v>132</v>
      </c>
      <c r="C25" s="2" t="s">
        <v>133</v>
      </c>
      <c r="D25" s="2">
        <v>11880</v>
      </c>
      <c r="E25" s="2">
        <f t="shared" si="0"/>
        <v>8768</v>
      </c>
      <c r="F25" s="2">
        <f>ROUND(E25*0.34,0)-1</f>
        <v>2980</v>
      </c>
      <c r="G25" s="2">
        <f t="shared" si="1"/>
        <v>132</v>
      </c>
      <c r="H25" s="15"/>
    </row>
    <row r="26" spans="1:8" ht="15">
      <c r="A26" s="67">
        <v>21</v>
      </c>
      <c r="B26" s="2" t="s">
        <v>134</v>
      </c>
      <c r="C26" s="2" t="s">
        <v>135</v>
      </c>
      <c r="D26" s="2">
        <v>20197</v>
      </c>
      <c r="E26" s="2">
        <f t="shared" si="0"/>
        <v>14906</v>
      </c>
      <c r="F26" s="2">
        <f>ROUND(E26*0.34,0)-1</f>
        <v>5067</v>
      </c>
      <c r="G26" s="2">
        <f t="shared" si="1"/>
        <v>224</v>
      </c>
      <c r="H26" s="15"/>
    </row>
    <row r="27" spans="1:8" ht="15">
      <c r="A27" s="67">
        <v>22</v>
      </c>
      <c r="B27" s="2" t="s">
        <v>136</v>
      </c>
      <c r="C27" s="2" t="s">
        <v>137</v>
      </c>
      <c r="D27" s="2">
        <v>11880</v>
      </c>
      <c r="E27" s="2">
        <f t="shared" si="0"/>
        <v>8768</v>
      </c>
      <c r="F27" s="2">
        <f>ROUND(E27*0.34,0)-1</f>
        <v>2980</v>
      </c>
      <c r="G27" s="2">
        <f t="shared" si="1"/>
        <v>132</v>
      </c>
      <c r="H27" s="15"/>
    </row>
    <row r="28" spans="1:8" ht="15">
      <c r="A28" s="67">
        <v>23</v>
      </c>
      <c r="B28" s="2" t="s">
        <v>138</v>
      </c>
      <c r="C28" s="2" t="s">
        <v>139</v>
      </c>
      <c r="D28" s="2">
        <v>3564</v>
      </c>
      <c r="E28" s="2">
        <f t="shared" si="0"/>
        <v>2630</v>
      </c>
      <c r="F28" s="2">
        <f>ROUND(E28*0.34,0)+1</f>
        <v>895</v>
      </c>
      <c r="G28" s="2">
        <f t="shared" si="1"/>
        <v>39</v>
      </c>
      <c r="H28" s="15"/>
    </row>
    <row r="29" spans="1:8" ht="15">
      <c r="A29" s="67">
        <v>24</v>
      </c>
      <c r="B29" s="2" t="s">
        <v>142</v>
      </c>
      <c r="C29" s="2" t="s">
        <v>143</v>
      </c>
      <c r="D29" s="2">
        <v>3564</v>
      </c>
      <c r="E29" s="2">
        <f t="shared" si="0"/>
        <v>2630</v>
      </c>
      <c r="F29" s="2">
        <f>ROUND(E29*0.34,0)+1</f>
        <v>895</v>
      </c>
      <c r="G29" s="2">
        <f t="shared" si="1"/>
        <v>39</v>
      </c>
      <c r="H29" s="15"/>
    </row>
    <row r="30" spans="1:8" ht="15">
      <c r="A30" s="67">
        <v>25</v>
      </c>
      <c r="B30" s="2" t="s">
        <v>144</v>
      </c>
      <c r="C30" s="2" t="s">
        <v>145</v>
      </c>
      <c r="D30" s="2">
        <v>3564</v>
      </c>
      <c r="E30" s="2">
        <f t="shared" si="0"/>
        <v>2630</v>
      </c>
      <c r="F30" s="2">
        <f>ROUND(E30*0.34,0)+1</f>
        <v>895</v>
      </c>
      <c r="G30" s="2">
        <f t="shared" si="1"/>
        <v>39</v>
      </c>
      <c r="H30" s="15"/>
    </row>
    <row r="31" spans="1:8" ht="15">
      <c r="A31" s="67">
        <v>26</v>
      </c>
      <c r="B31" s="2" t="s">
        <v>146</v>
      </c>
      <c r="C31" s="2" t="s">
        <v>147</v>
      </c>
      <c r="D31" s="2">
        <v>3564</v>
      </c>
      <c r="E31" s="2">
        <f t="shared" si="0"/>
        <v>2630</v>
      </c>
      <c r="F31" s="2">
        <f>ROUND(E31*0.34,0)+1</f>
        <v>895</v>
      </c>
      <c r="G31" s="2">
        <f t="shared" si="1"/>
        <v>39</v>
      </c>
      <c r="H31" s="15"/>
    </row>
    <row r="32" spans="1:8" ht="15">
      <c r="A32" s="67">
        <v>27</v>
      </c>
      <c r="B32" s="2" t="s">
        <v>148</v>
      </c>
      <c r="C32" s="2" t="s">
        <v>149</v>
      </c>
      <c r="D32" s="2">
        <v>14257</v>
      </c>
      <c r="E32" s="2">
        <f t="shared" si="0"/>
        <v>10522</v>
      </c>
      <c r="F32" s="2">
        <f>ROUND(E32*0.34,0)</f>
        <v>3577</v>
      </c>
      <c r="G32" s="2">
        <f t="shared" si="1"/>
        <v>158</v>
      </c>
      <c r="H32" s="15"/>
    </row>
    <row r="33" spans="1:8" ht="15">
      <c r="A33" s="67">
        <v>28</v>
      </c>
      <c r="B33" s="2" t="s">
        <v>150</v>
      </c>
      <c r="C33" s="2" t="s">
        <v>151</v>
      </c>
      <c r="D33" s="2">
        <v>11880</v>
      </c>
      <c r="E33" s="2">
        <f t="shared" si="0"/>
        <v>8768</v>
      </c>
      <c r="F33" s="2">
        <f>ROUND(E33*0.34,0)-1</f>
        <v>2980</v>
      </c>
      <c r="G33" s="2">
        <f t="shared" si="1"/>
        <v>132</v>
      </c>
      <c r="H33" s="15"/>
    </row>
    <row r="34" spans="1:8" ht="15">
      <c r="A34" s="67">
        <v>29</v>
      </c>
      <c r="B34" s="2" t="s">
        <v>152</v>
      </c>
      <c r="C34" s="2" t="s">
        <v>153</v>
      </c>
      <c r="D34" s="2">
        <v>7128</v>
      </c>
      <c r="E34" s="2">
        <f t="shared" si="0"/>
        <v>5261</v>
      </c>
      <c r="F34" s="2">
        <f>ROUND(E34*0.34,0)-1</f>
        <v>1788</v>
      </c>
      <c r="G34" s="2">
        <f t="shared" si="1"/>
        <v>79</v>
      </c>
      <c r="H34" s="15"/>
    </row>
    <row r="35" spans="1:8" ht="15">
      <c r="A35" s="67">
        <v>30</v>
      </c>
      <c r="B35" s="2" t="s">
        <v>154</v>
      </c>
      <c r="C35" s="2" t="s">
        <v>155</v>
      </c>
      <c r="D35" s="2">
        <v>17821</v>
      </c>
      <c r="E35" s="2">
        <f t="shared" si="0"/>
        <v>13152</v>
      </c>
      <c r="F35" s="2">
        <f>ROUND(E35*0.34,0)</f>
        <v>4472</v>
      </c>
      <c r="G35" s="2">
        <f t="shared" si="1"/>
        <v>197</v>
      </c>
      <c r="H35" s="15"/>
    </row>
    <row r="36" spans="1:8" ht="15">
      <c r="A36" s="67">
        <v>31</v>
      </c>
      <c r="B36" s="2" t="s">
        <v>156</v>
      </c>
      <c r="C36" s="2" t="s">
        <v>157</v>
      </c>
      <c r="D36" s="2">
        <v>5940</v>
      </c>
      <c r="E36" s="2">
        <f t="shared" si="0"/>
        <v>4384</v>
      </c>
      <c r="F36" s="2">
        <f>ROUND(E36*0.34,0)-1</f>
        <v>1490</v>
      </c>
      <c r="G36" s="2">
        <f t="shared" si="1"/>
        <v>66</v>
      </c>
      <c r="H36" s="15"/>
    </row>
    <row r="37" spans="1:8" ht="15">
      <c r="A37" s="67">
        <v>32</v>
      </c>
      <c r="B37" s="2" t="s">
        <v>158</v>
      </c>
      <c r="C37" s="2" t="s">
        <v>159</v>
      </c>
      <c r="D37" s="2">
        <v>3564</v>
      </c>
      <c r="E37" s="2">
        <f t="shared" si="0"/>
        <v>2630</v>
      </c>
      <c r="F37" s="2">
        <f>ROUND(E37*0.34,0)+1</f>
        <v>895</v>
      </c>
      <c r="G37" s="2">
        <f t="shared" si="1"/>
        <v>39</v>
      </c>
      <c r="H37" s="15"/>
    </row>
    <row r="38" spans="1:8" ht="15.75" thickBot="1">
      <c r="A38" s="67">
        <v>33</v>
      </c>
      <c r="B38" s="9" t="s">
        <v>160</v>
      </c>
      <c r="C38" s="9" t="s">
        <v>161</v>
      </c>
      <c r="D38" s="9">
        <v>3564</v>
      </c>
      <c r="E38" s="9">
        <f t="shared" si="0"/>
        <v>2630</v>
      </c>
      <c r="F38" s="9">
        <f>ROUND(E38*0.34,0)+1</f>
        <v>895</v>
      </c>
      <c r="G38" s="9">
        <f t="shared" si="1"/>
        <v>39</v>
      </c>
      <c r="H38" s="19"/>
    </row>
    <row r="39" spans="1:8" ht="15.75" thickBot="1">
      <c r="A39" s="68"/>
      <c r="B39" s="206" t="s">
        <v>19</v>
      </c>
      <c r="C39" s="207"/>
      <c r="D39" s="24">
        <f>SUM(D7:D38)</f>
        <v>499093</v>
      </c>
      <c r="E39" s="100">
        <f>SUM(E4:E38)</f>
        <v>368338</v>
      </c>
      <c r="F39" s="100">
        <f>SUM(F4:F38)</f>
        <v>125229</v>
      </c>
      <c r="G39" s="100">
        <f>SUM(G4:G38)</f>
        <v>5526</v>
      </c>
      <c r="H39" s="101">
        <f>SUM(H4:H38)</f>
        <v>7128</v>
      </c>
    </row>
    <row r="40" ht="15.75" thickBot="1">
      <c r="D40" s="29"/>
    </row>
    <row r="41" spans="1:8" ht="15.75" thickBot="1">
      <c r="A41" s="69"/>
      <c r="B41" s="60" t="s">
        <v>580</v>
      </c>
      <c r="C41" s="50">
        <f>D39+H39</f>
        <v>506221</v>
      </c>
      <c r="D41" s="44"/>
      <c r="E41" s="44"/>
      <c r="F41" s="44"/>
      <c r="G41" s="44"/>
      <c r="H41" s="45"/>
    </row>
    <row r="42" ht="15">
      <c r="C42" s="29"/>
    </row>
  </sheetData>
  <sheetProtection selectLockedCells="1" selectUnlockedCells="1"/>
  <mergeCells count="4">
    <mergeCell ref="B2:H2"/>
    <mergeCell ref="B39:C39"/>
    <mergeCell ref="A1:G1"/>
    <mergeCell ref="B5:C5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68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3" sqref="A13:IV23"/>
    </sheetView>
  </sheetViews>
  <sheetFormatPr defaultColWidth="9.140625" defaultRowHeight="15"/>
  <cols>
    <col min="1" max="1" width="5.7109375" style="74" customWidth="1"/>
    <col min="2" max="2" width="17.140625" style="1" customWidth="1"/>
    <col min="3" max="3" width="76.7109375" style="1" customWidth="1"/>
    <col min="4" max="4" width="12.8515625" style="1" customWidth="1"/>
    <col min="5" max="5" width="15.28125" style="1" customWidth="1"/>
    <col min="6" max="6" width="17.57421875" style="1" customWidth="1"/>
    <col min="7" max="7" width="5.8515625" style="1" customWidth="1"/>
    <col min="8" max="8" width="9.140625" style="1" customWidth="1"/>
    <col min="9" max="9" width="14.57421875" style="0" customWidth="1"/>
  </cols>
  <sheetData>
    <row r="1" spans="1:8" ht="33" customHeight="1">
      <c r="A1" s="208" t="s">
        <v>600</v>
      </c>
      <c r="B1" s="209"/>
      <c r="C1" s="209"/>
      <c r="D1" s="209"/>
      <c r="E1" s="209"/>
      <c r="F1" s="209"/>
      <c r="G1" s="209"/>
      <c r="H1" s="25"/>
    </row>
    <row r="2" spans="2:8" ht="30" customHeight="1" thickBot="1">
      <c r="B2" s="205" t="s">
        <v>609</v>
      </c>
      <c r="C2" s="205"/>
      <c r="D2" s="205"/>
      <c r="E2" s="205"/>
      <c r="F2" s="205"/>
      <c r="G2" s="205"/>
      <c r="H2" s="205"/>
    </row>
    <row r="3" spans="1:10" ht="19.5" customHeight="1" thickBot="1">
      <c r="A3" s="75" t="s">
        <v>577</v>
      </c>
      <c r="B3" s="20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">
      <c r="A4" s="76">
        <v>1</v>
      </c>
      <c r="B4" s="10" t="s">
        <v>162</v>
      </c>
      <c r="C4" s="10" t="s">
        <v>163</v>
      </c>
      <c r="D4" s="10">
        <v>34453</v>
      </c>
      <c r="E4" s="10">
        <f>ROUND(D4/1.355,0)</f>
        <v>25427</v>
      </c>
      <c r="F4" s="10">
        <f>ROUND(E4*0.34,0)</f>
        <v>8645</v>
      </c>
      <c r="G4" s="10">
        <f>ROUND(E4*0.015,0)</f>
        <v>381</v>
      </c>
      <c r="H4" s="35"/>
    </row>
    <row r="5" spans="1:8" ht="15">
      <c r="A5" s="76">
        <v>2</v>
      </c>
      <c r="B5" s="2" t="s">
        <v>164</v>
      </c>
      <c r="C5" s="2" t="s">
        <v>165</v>
      </c>
      <c r="D5" s="2">
        <v>36829</v>
      </c>
      <c r="E5" s="2">
        <f>ROUND(D5/1.355,0)</f>
        <v>27180</v>
      </c>
      <c r="F5" s="2">
        <f>ROUND(E5*0.34,0)</f>
        <v>9241</v>
      </c>
      <c r="G5" s="2">
        <f>ROUND(E5*0.015,0)</f>
        <v>408</v>
      </c>
      <c r="H5" s="15"/>
    </row>
    <row r="6" spans="1:8" ht="15">
      <c r="A6" s="76">
        <v>3</v>
      </c>
      <c r="B6" s="2" t="s">
        <v>166</v>
      </c>
      <c r="C6" s="2" t="s">
        <v>167</v>
      </c>
      <c r="D6" s="2">
        <v>54650</v>
      </c>
      <c r="E6" s="2">
        <f>ROUND(D6/1.355,0)</f>
        <v>40332</v>
      </c>
      <c r="F6" s="2">
        <f>ROUND(E6*0.34,0)</f>
        <v>13713</v>
      </c>
      <c r="G6" s="2">
        <f>ROUND(E6*0.015,0)</f>
        <v>605</v>
      </c>
      <c r="H6" s="15"/>
    </row>
    <row r="7" spans="1:8" ht="15.75" thickBot="1">
      <c r="A7" s="76">
        <v>4</v>
      </c>
      <c r="B7" s="9" t="s">
        <v>168</v>
      </c>
      <c r="C7" s="9" t="s">
        <v>169</v>
      </c>
      <c r="D7" s="9">
        <v>21266</v>
      </c>
      <c r="E7" s="9">
        <f>ROUND(D7/1.355,0)</f>
        <v>15694</v>
      </c>
      <c r="F7" s="9">
        <f>ROUND(E7*0.34,0)+1</f>
        <v>5337</v>
      </c>
      <c r="G7" s="9">
        <f>ROUND(E7*0.015,0)</f>
        <v>235</v>
      </c>
      <c r="H7" s="19"/>
    </row>
    <row r="8" spans="1:8" ht="19.5" customHeight="1" thickBot="1">
      <c r="A8" s="77"/>
      <c r="B8" s="207" t="s">
        <v>19</v>
      </c>
      <c r="C8" s="207"/>
      <c r="D8" s="20">
        <f>SUM(D4:D7)</f>
        <v>147198</v>
      </c>
      <c r="E8" s="20">
        <f>SUM(E4:E7)</f>
        <v>108633</v>
      </c>
      <c r="F8" s="20">
        <f>SUM(F4:F7)</f>
        <v>36936</v>
      </c>
      <c r="G8" s="20">
        <f>SUM(G4:G7)</f>
        <v>1629</v>
      </c>
      <c r="H8" s="43">
        <f>SUM(H4:H7)</f>
        <v>0</v>
      </c>
    </row>
    <row r="9" ht="15.75" thickBot="1"/>
    <row r="10" spans="1:8" ht="15.75" thickBot="1">
      <c r="A10" s="77"/>
      <c r="B10" s="65" t="s">
        <v>580</v>
      </c>
      <c r="C10" s="49">
        <f>D8+H8</f>
        <v>147198</v>
      </c>
      <c r="D10" s="44"/>
      <c r="E10" s="44"/>
      <c r="F10" s="44"/>
      <c r="G10" s="44"/>
      <c r="H10" s="45"/>
    </row>
  </sheetData>
  <sheetProtection selectLockedCells="1" selectUnlockedCells="1"/>
  <mergeCells count="3">
    <mergeCell ref="B2:H2"/>
    <mergeCell ref="B8:C8"/>
    <mergeCell ref="A1:G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0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6">
      <selection activeCell="A22" sqref="A22:H36"/>
    </sheetView>
  </sheetViews>
  <sheetFormatPr defaultColWidth="9.140625" defaultRowHeight="15"/>
  <cols>
    <col min="1" max="1" width="4.00390625" style="53" customWidth="1"/>
    <col min="2" max="2" width="17.421875" style="1" customWidth="1"/>
    <col min="3" max="3" width="74.140625" style="1" customWidth="1"/>
    <col min="4" max="4" width="13.57421875" style="1" customWidth="1"/>
    <col min="5" max="5" width="15.28125" style="1" customWidth="1"/>
    <col min="6" max="6" width="17.57421875" style="1" customWidth="1"/>
    <col min="7" max="7" width="5.8515625" style="1" customWidth="1"/>
    <col min="8" max="8" width="9.140625" style="1" customWidth="1"/>
    <col min="9" max="9" width="14.140625" style="0" customWidth="1"/>
  </cols>
  <sheetData>
    <row r="1" spans="1:8" ht="28.5" customHeight="1">
      <c r="A1" s="208" t="s">
        <v>600</v>
      </c>
      <c r="B1" s="209"/>
      <c r="C1" s="209"/>
      <c r="D1" s="209"/>
      <c r="E1" s="209"/>
      <c r="F1" s="209"/>
      <c r="G1" s="209"/>
      <c r="H1" s="25"/>
    </row>
    <row r="2" spans="2:8" ht="30" customHeight="1" thickBot="1">
      <c r="B2" s="205" t="s">
        <v>589</v>
      </c>
      <c r="C2" s="205"/>
      <c r="D2" s="205"/>
      <c r="E2" s="205"/>
      <c r="F2" s="205"/>
      <c r="G2" s="205"/>
      <c r="H2" s="205"/>
    </row>
    <row r="3" spans="1:10" ht="19.5" customHeight="1" thickBot="1">
      <c r="A3" s="66" t="s">
        <v>578</v>
      </c>
      <c r="B3" s="51" t="s">
        <v>20</v>
      </c>
      <c r="C3" s="20" t="s">
        <v>576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.75" thickBot="1">
      <c r="A4" s="67">
        <v>1</v>
      </c>
      <c r="B4" s="105" t="s">
        <v>170</v>
      </c>
      <c r="C4" s="96" t="s">
        <v>171</v>
      </c>
      <c r="D4" s="96">
        <v>21385</v>
      </c>
      <c r="E4" s="96"/>
      <c r="F4" s="96"/>
      <c r="G4" s="96"/>
      <c r="H4" s="106">
        <v>21385</v>
      </c>
    </row>
    <row r="5" spans="1:8" ht="15.75" thickBot="1">
      <c r="A5" s="67"/>
      <c r="B5" s="219" t="s">
        <v>19</v>
      </c>
      <c r="C5" s="220"/>
      <c r="D5" s="109">
        <f>SUM(D4)</f>
        <v>21385</v>
      </c>
      <c r="E5" s="110"/>
      <c r="F5" s="110"/>
      <c r="G5" s="110"/>
      <c r="H5" s="111"/>
    </row>
    <row r="6" spans="1:10" ht="15.75" thickBot="1">
      <c r="A6" s="69"/>
      <c r="B6" s="117"/>
      <c r="C6" s="113" t="s">
        <v>590</v>
      </c>
      <c r="D6" s="118"/>
      <c r="E6" s="118"/>
      <c r="F6" s="118"/>
      <c r="G6" s="118"/>
      <c r="H6" s="119"/>
      <c r="I6" s="12"/>
      <c r="J6" s="12"/>
    </row>
    <row r="7" spans="1:8" ht="15">
      <c r="A7" s="67">
        <v>2</v>
      </c>
      <c r="B7" s="71" t="s">
        <v>172</v>
      </c>
      <c r="C7" s="72" t="s">
        <v>173</v>
      </c>
      <c r="D7" s="72">
        <v>86727</v>
      </c>
      <c r="E7" s="72">
        <f>ROUND(D7/1.355,0)</f>
        <v>64005</v>
      </c>
      <c r="F7" s="72">
        <f>ROUND(E7*0.34,0)</f>
        <v>21762</v>
      </c>
      <c r="G7" s="72">
        <f>ROUND(E7*0.015,0)</f>
        <v>960</v>
      </c>
      <c r="H7" s="73"/>
    </row>
    <row r="8" spans="1:8" ht="15">
      <c r="A8" s="67">
        <v>3</v>
      </c>
      <c r="B8" s="34" t="s">
        <v>174</v>
      </c>
      <c r="C8" s="10" t="s">
        <v>175</v>
      </c>
      <c r="D8" s="10">
        <v>3564</v>
      </c>
      <c r="E8" s="13">
        <f aca="true" t="shared" si="0" ref="E8:E16">ROUND(D8/1.355,0)</f>
        <v>2630</v>
      </c>
      <c r="F8" s="13">
        <f>ROUND(E8*0.34,0)+1</f>
        <v>895</v>
      </c>
      <c r="G8" s="13">
        <f aca="true" t="shared" si="1" ref="G8:G16">ROUND(E8*0.015,0)</f>
        <v>39</v>
      </c>
      <c r="H8" s="35"/>
    </row>
    <row r="9" spans="1:8" ht="15">
      <c r="A9" s="67">
        <v>4</v>
      </c>
      <c r="B9" s="14" t="s">
        <v>176</v>
      </c>
      <c r="C9" s="2" t="s">
        <v>177</v>
      </c>
      <c r="D9" s="2">
        <v>9504</v>
      </c>
      <c r="E9" s="13">
        <f t="shared" si="0"/>
        <v>7014</v>
      </c>
      <c r="F9" s="13">
        <f aca="true" t="shared" si="2" ref="F9:F14">ROUND(E9*0.34,0)</f>
        <v>2385</v>
      </c>
      <c r="G9" s="13">
        <f t="shared" si="1"/>
        <v>105</v>
      </c>
      <c r="H9" s="15"/>
    </row>
    <row r="10" spans="1:8" ht="15">
      <c r="A10" s="67">
        <v>5</v>
      </c>
      <c r="B10" s="14" t="s">
        <v>178</v>
      </c>
      <c r="C10" s="2" t="s">
        <v>179</v>
      </c>
      <c r="D10" s="2">
        <v>26137</v>
      </c>
      <c r="E10" s="13">
        <f t="shared" si="0"/>
        <v>19289</v>
      </c>
      <c r="F10" s="13">
        <f>ROUND(E10*0.34,0)+1</f>
        <v>6559</v>
      </c>
      <c r="G10" s="13">
        <f t="shared" si="1"/>
        <v>289</v>
      </c>
      <c r="H10" s="15"/>
    </row>
    <row r="11" spans="1:8" ht="15">
      <c r="A11" s="67">
        <v>6</v>
      </c>
      <c r="B11" s="14" t="s">
        <v>180</v>
      </c>
      <c r="C11" s="2" t="s">
        <v>181</v>
      </c>
      <c r="D11" s="2">
        <v>61778</v>
      </c>
      <c r="E11" s="13">
        <f t="shared" si="0"/>
        <v>45593</v>
      </c>
      <c r="F11" s="13">
        <f>ROUND(E11*0.34,0)-1</f>
        <v>15501</v>
      </c>
      <c r="G11" s="13">
        <f t="shared" si="1"/>
        <v>684</v>
      </c>
      <c r="H11" s="15"/>
    </row>
    <row r="12" spans="1:8" ht="15">
      <c r="A12" s="67">
        <v>7</v>
      </c>
      <c r="B12" s="14" t="s">
        <v>182</v>
      </c>
      <c r="C12" s="2" t="s">
        <v>183</v>
      </c>
      <c r="D12" s="2">
        <v>28394</v>
      </c>
      <c r="E12" s="13">
        <f t="shared" si="0"/>
        <v>20955</v>
      </c>
      <c r="F12" s="13">
        <f t="shared" si="2"/>
        <v>7125</v>
      </c>
      <c r="G12" s="13">
        <f t="shared" si="1"/>
        <v>314</v>
      </c>
      <c r="H12" s="15"/>
    </row>
    <row r="13" spans="1:8" ht="15">
      <c r="A13" s="67">
        <v>8</v>
      </c>
      <c r="B13" s="14" t="s">
        <v>184</v>
      </c>
      <c r="C13" s="2" t="s">
        <v>185</v>
      </c>
      <c r="D13" s="2">
        <v>9504</v>
      </c>
      <c r="E13" s="13">
        <f t="shared" si="0"/>
        <v>7014</v>
      </c>
      <c r="F13" s="13">
        <f t="shared" si="2"/>
        <v>2385</v>
      </c>
      <c r="G13" s="13">
        <f t="shared" si="1"/>
        <v>105</v>
      </c>
      <c r="H13" s="15"/>
    </row>
    <row r="14" spans="1:8" ht="15">
      <c r="A14" s="67">
        <v>9</v>
      </c>
      <c r="B14" s="14" t="s">
        <v>186</v>
      </c>
      <c r="C14" s="2" t="s">
        <v>187</v>
      </c>
      <c r="D14" s="2">
        <v>97420</v>
      </c>
      <c r="E14" s="13">
        <f t="shared" si="0"/>
        <v>71897</v>
      </c>
      <c r="F14" s="13">
        <f t="shared" si="2"/>
        <v>24445</v>
      </c>
      <c r="G14" s="13">
        <f t="shared" si="1"/>
        <v>1078</v>
      </c>
      <c r="H14" s="15"/>
    </row>
    <row r="15" spans="1:8" ht="15">
      <c r="A15" s="67">
        <v>10</v>
      </c>
      <c r="B15" s="18" t="s">
        <v>188</v>
      </c>
      <c r="C15" s="9" t="s">
        <v>189</v>
      </c>
      <c r="D15" s="9">
        <v>7128</v>
      </c>
      <c r="E15" s="144">
        <f t="shared" si="0"/>
        <v>5261</v>
      </c>
      <c r="F15" s="144">
        <f>ROUND(E15*0.34,0)-1</f>
        <v>1788</v>
      </c>
      <c r="G15" s="144">
        <f t="shared" si="1"/>
        <v>79</v>
      </c>
      <c r="H15" s="19"/>
    </row>
    <row r="16" spans="1:8" ht="15.75" thickBot="1">
      <c r="A16" s="67">
        <v>11</v>
      </c>
      <c r="B16" s="145" t="s">
        <v>190</v>
      </c>
      <c r="C16" s="89" t="s">
        <v>191</v>
      </c>
      <c r="D16" s="89">
        <v>5940</v>
      </c>
      <c r="E16" s="91">
        <f t="shared" si="0"/>
        <v>4384</v>
      </c>
      <c r="F16" s="91">
        <f>ROUND(E16*0.34,0)-1</f>
        <v>1490</v>
      </c>
      <c r="G16" s="91">
        <f t="shared" si="1"/>
        <v>66</v>
      </c>
      <c r="H16" s="90"/>
    </row>
    <row r="17" spans="1:9" ht="19.5" customHeight="1" thickBot="1">
      <c r="A17" s="68"/>
      <c r="B17" s="217" t="s">
        <v>19</v>
      </c>
      <c r="C17" s="218"/>
      <c r="D17" s="102">
        <f>SUM(D7:D16)</f>
        <v>336096</v>
      </c>
      <c r="E17" s="143">
        <f>SUM(E7:E16)</f>
        <v>248042</v>
      </c>
      <c r="F17" s="143">
        <f>SUM(F7:F16)</f>
        <v>84335</v>
      </c>
      <c r="G17" s="143">
        <f>SUM(G7:G16)</f>
        <v>3719</v>
      </c>
      <c r="H17" s="103">
        <f>SUM(H4:H16)</f>
        <v>21385</v>
      </c>
      <c r="I17" s="3"/>
    </row>
    <row r="18" spans="1:9" ht="15.75" thickBot="1">
      <c r="A18" s="83"/>
      <c r="B18" s="6"/>
      <c r="C18" s="6"/>
      <c r="D18" s="6"/>
      <c r="E18" s="6"/>
      <c r="F18" s="6"/>
      <c r="G18" s="6"/>
      <c r="H18" s="6"/>
      <c r="I18" s="12"/>
    </row>
    <row r="19" spans="1:8" ht="15.75" thickBot="1">
      <c r="A19" s="69"/>
      <c r="B19" s="60" t="s">
        <v>580</v>
      </c>
      <c r="C19" s="49">
        <f>D17+H17</f>
        <v>357481</v>
      </c>
      <c r="D19" s="44"/>
      <c r="E19" s="44"/>
      <c r="F19" s="44"/>
      <c r="G19" s="44"/>
      <c r="H19" s="45"/>
    </row>
  </sheetData>
  <sheetProtection selectLockedCells="1" selectUnlockedCells="1"/>
  <mergeCells count="4">
    <mergeCell ref="B2:H2"/>
    <mergeCell ref="B17:C17"/>
    <mergeCell ref="A1:G1"/>
    <mergeCell ref="B5:C5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2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34">
      <selection activeCell="A41" sqref="A41:H75"/>
    </sheetView>
  </sheetViews>
  <sheetFormatPr defaultColWidth="9.140625" defaultRowHeight="15"/>
  <cols>
    <col min="1" max="1" width="5.57421875" style="53" customWidth="1"/>
    <col min="2" max="2" width="16.8515625" style="1" customWidth="1"/>
    <col min="3" max="3" width="92.00390625" style="1" customWidth="1"/>
    <col min="4" max="4" width="13.8515625" style="1" customWidth="1"/>
    <col min="5" max="5" width="15.28125" style="1" customWidth="1"/>
    <col min="6" max="6" width="17.57421875" style="1" customWidth="1"/>
    <col min="7" max="8" width="9.140625" style="1" customWidth="1"/>
    <col min="9" max="9" width="15.00390625" style="0" customWidth="1"/>
    <col min="10" max="10" width="11.140625" style="0" bestFit="1" customWidth="1"/>
  </cols>
  <sheetData>
    <row r="1" spans="1:8" ht="33.75" customHeight="1">
      <c r="A1" s="208" t="s">
        <v>600</v>
      </c>
      <c r="B1" s="209"/>
      <c r="C1" s="209"/>
      <c r="D1" s="209"/>
      <c r="E1" s="209"/>
      <c r="F1" s="209"/>
      <c r="G1" s="209"/>
      <c r="H1" s="25"/>
    </row>
    <row r="2" spans="2:8" ht="30" customHeight="1" thickBot="1">
      <c r="B2" s="221" t="s">
        <v>595</v>
      </c>
      <c r="C2" s="221"/>
      <c r="D2" s="221"/>
      <c r="E2" s="221"/>
      <c r="F2" s="221"/>
      <c r="G2" s="221"/>
      <c r="H2" s="221"/>
    </row>
    <row r="3" spans="1:11" ht="19.5" customHeight="1" thickBot="1">
      <c r="A3" s="66" t="s">
        <v>578</v>
      </c>
      <c r="B3" s="51" t="s">
        <v>20</v>
      </c>
      <c r="C3" s="20" t="s">
        <v>576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  <c r="K3" s="12"/>
    </row>
    <row r="4" spans="1:8" ht="15">
      <c r="A4" s="67">
        <v>1</v>
      </c>
      <c r="B4" s="34" t="s">
        <v>196</v>
      </c>
      <c r="C4" s="10" t="s">
        <v>197</v>
      </c>
      <c r="D4" s="10">
        <v>11880</v>
      </c>
      <c r="E4" s="10"/>
      <c r="F4" s="10"/>
      <c r="G4" s="10"/>
      <c r="H4" s="35">
        <v>11880</v>
      </c>
    </row>
    <row r="5" spans="1:8" ht="15.75" thickBot="1">
      <c r="A5" s="67">
        <v>2</v>
      </c>
      <c r="B5" s="18" t="s">
        <v>198</v>
      </c>
      <c r="C5" s="9" t="s">
        <v>199</v>
      </c>
      <c r="D5" s="9">
        <v>3564</v>
      </c>
      <c r="E5" s="9"/>
      <c r="F5" s="9"/>
      <c r="G5" s="9"/>
      <c r="H5" s="19">
        <v>3564</v>
      </c>
    </row>
    <row r="6" spans="1:8" ht="15.75" thickBot="1">
      <c r="A6" s="67"/>
      <c r="B6" s="219" t="s">
        <v>19</v>
      </c>
      <c r="C6" s="222"/>
      <c r="D6" s="109">
        <f>SUM(D4:D5)</f>
        <v>15444</v>
      </c>
      <c r="E6" s="110"/>
      <c r="F6" s="110"/>
      <c r="G6" s="110"/>
      <c r="H6" s="111"/>
    </row>
    <row r="7" spans="1:8" ht="15.75" thickBot="1">
      <c r="A7" s="69"/>
      <c r="B7" s="115"/>
      <c r="C7" s="116" t="s">
        <v>590</v>
      </c>
      <c r="D7" s="44"/>
      <c r="E7" s="44"/>
      <c r="F7" s="44"/>
      <c r="G7" s="44"/>
      <c r="H7" s="45"/>
    </row>
    <row r="8" spans="1:8" ht="15">
      <c r="A8" s="67">
        <v>3</v>
      </c>
      <c r="B8" s="78" t="s">
        <v>192</v>
      </c>
      <c r="C8" s="72" t="s">
        <v>193</v>
      </c>
      <c r="D8" s="72">
        <v>3564</v>
      </c>
      <c r="E8" s="79">
        <f>ROUND(D8/1.355,0)</f>
        <v>2630</v>
      </c>
      <c r="F8" s="10">
        <f>ROUND(E8*0.34,0)+1</f>
        <v>895</v>
      </c>
      <c r="G8" s="10">
        <f>ROUND(E8*0.015,0)</f>
        <v>39</v>
      </c>
      <c r="H8" s="35"/>
    </row>
    <row r="9" spans="1:8" ht="15">
      <c r="A9" s="67">
        <v>4</v>
      </c>
      <c r="B9" s="31" t="s">
        <v>194</v>
      </c>
      <c r="C9" s="13" t="s">
        <v>195</v>
      </c>
      <c r="D9" s="13">
        <v>3564</v>
      </c>
      <c r="E9" s="32">
        <f aca="true" t="shared" si="0" ref="E9:E35">ROUND(D9/1.355,0)</f>
        <v>2630</v>
      </c>
      <c r="F9" s="2">
        <f>ROUND(E9*0.34,0)+1</f>
        <v>895</v>
      </c>
      <c r="G9" s="2">
        <f aca="true" t="shared" si="1" ref="G9:G35">ROUND(E9*0.015,0)</f>
        <v>39</v>
      </c>
      <c r="H9" s="15"/>
    </row>
    <row r="10" spans="1:8" ht="15">
      <c r="A10" s="67">
        <v>5</v>
      </c>
      <c r="B10" s="14" t="s">
        <v>200</v>
      </c>
      <c r="C10" s="10" t="s">
        <v>201</v>
      </c>
      <c r="D10" s="10">
        <v>3564</v>
      </c>
      <c r="E10" s="2">
        <f t="shared" si="0"/>
        <v>2630</v>
      </c>
      <c r="F10" s="2">
        <f>ROUND(E10*0.34,0)+1</f>
        <v>895</v>
      </c>
      <c r="G10" s="2">
        <f t="shared" si="1"/>
        <v>39</v>
      </c>
      <c r="H10" s="15"/>
    </row>
    <row r="11" spans="1:8" ht="15">
      <c r="A11" s="67">
        <v>6</v>
      </c>
      <c r="B11" s="14" t="s">
        <v>202</v>
      </c>
      <c r="C11" s="2" t="s">
        <v>203</v>
      </c>
      <c r="D11" s="2">
        <v>23761</v>
      </c>
      <c r="E11" s="2">
        <f t="shared" si="0"/>
        <v>17536</v>
      </c>
      <c r="F11" s="2">
        <f>ROUND(E11*0.34,0)</f>
        <v>5962</v>
      </c>
      <c r="G11" s="2">
        <f t="shared" si="1"/>
        <v>263</v>
      </c>
      <c r="H11" s="15"/>
    </row>
    <row r="12" spans="1:8" ht="15">
      <c r="A12" s="67">
        <v>7</v>
      </c>
      <c r="B12" s="14" t="s">
        <v>204</v>
      </c>
      <c r="C12" s="2" t="s">
        <v>205</v>
      </c>
      <c r="D12" s="2">
        <v>3564</v>
      </c>
      <c r="E12" s="2">
        <f t="shared" si="0"/>
        <v>2630</v>
      </c>
      <c r="F12" s="2">
        <f>ROUND(E12*0.34,0)+1</f>
        <v>895</v>
      </c>
      <c r="G12" s="2">
        <f t="shared" si="1"/>
        <v>39</v>
      </c>
      <c r="H12" s="15"/>
    </row>
    <row r="13" spans="1:8" ht="15">
      <c r="A13" s="67">
        <v>8</v>
      </c>
      <c r="B13" s="14" t="s">
        <v>206</v>
      </c>
      <c r="C13" s="2" t="s">
        <v>207</v>
      </c>
      <c r="D13" s="2">
        <v>42770</v>
      </c>
      <c r="E13" s="2">
        <f t="shared" si="0"/>
        <v>31565</v>
      </c>
      <c r="F13" s="2">
        <f>ROUND(E13*0.34,0)</f>
        <v>10732</v>
      </c>
      <c r="G13" s="2">
        <f t="shared" si="1"/>
        <v>473</v>
      </c>
      <c r="H13" s="15"/>
    </row>
    <row r="14" spans="1:8" ht="15">
      <c r="A14" s="67">
        <v>9</v>
      </c>
      <c r="B14" s="14" t="s">
        <v>208</v>
      </c>
      <c r="C14" s="2" t="s">
        <v>209</v>
      </c>
      <c r="D14" s="2">
        <v>3564</v>
      </c>
      <c r="E14" s="2">
        <f t="shared" si="0"/>
        <v>2630</v>
      </c>
      <c r="F14" s="2">
        <f>ROUND(E14*0.34,0)+1</f>
        <v>895</v>
      </c>
      <c r="G14" s="2">
        <f t="shared" si="1"/>
        <v>39</v>
      </c>
      <c r="H14" s="15"/>
    </row>
    <row r="15" spans="1:8" ht="15">
      <c r="A15" s="67">
        <v>10</v>
      </c>
      <c r="B15" s="14" t="s">
        <v>210</v>
      </c>
      <c r="C15" s="2" t="s">
        <v>211</v>
      </c>
      <c r="D15" s="2">
        <v>15445</v>
      </c>
      <c r="E15" s="2">
        <f t="shared" si="0"/>
        <v>11399</v>
      </c>
      <c r="F15" s="2">
        <f>ROUND(E15*0.34,0)-1</f>
        <v>3875</v>
      </c>
      <c r="G15" s="2">
        <f t="shared" si="1"/>
        <v>171</v>
      </c>
      <c r="H15" s="15"/>
    </row>
    <row r="16" spans="1:8" ht="15">
      <c r="A16" s="67">
        <v>11</v>
      </c>
      <c r="B16" s="14" t="s">
        <v>212</v>
      </c>
      <c r="C16" s="2" t="s">
        <v>213</v>
      </c>
      <c r="D16" s="2">
        <v>14257</v>
      </c>
      <c r="E16" s="2">
        <f t="shared" si="0"/>
        <v>10522</v>
      </c>
      <c r="F16" s="2">
        <f>ROUND(E16*0.34,0)</f>
        <v>3577</v>
      </c>
      <c r="G16" s="2">
        <f t="shared" si="1"/>
        <v>158</v>
      </c>
      <c r="H16" s="15"/>
    </row>
    <row r="17" spans="1:8" ht="15">
      <c r="A17" s="67">
        <v>12</v>
      </c>
      <c r="B17" s="14" t="s">
        <v>214</v>
      </c>
      <c r="C17" s="2" t="s">
        <v>215</v>
      </c>
      <c r="D17" s="2">
        <v>11880</v>
      </c>
      <c r="E17" s="2">
        <f t="shared" si="0"/>
        <v>8768</v>
      </c>
      <c r="F17" s="2">
        <f>ROUND(E17*0.34,0)-1</f>
        <v>2980</v>
      </c>
      <c r="G17" s="2">
        <f t="shared" si="1"/>
        <v>132</v>
      </c>
      <c r="H17" s="15"/>
    </row>
    <row r="18" spans="1:8" ht="15">
      <c r="A18" s="67">
        <v>13</v>
      </c>
      <c r="B18" s="14" t="s">
        <v>216</v>
      </c>
      <c r="C18" s="2" t="s">
        <v>217</v>
      </c>
      <c r="D18" s="2">
        <v>3564</v>
      </c>
      <c r="E18" s="2">
        <f t="shared" si="0"/>
        <v>2630</v>
      </c>
      <c r="F18" s="2">
        <f>ROUND(E18*0.34,0)+1</f>
        <v>895</v>
      </c>
      <c r="G18" s="2">
        <f t="shared" si="1"/>
        <v>39</v>
      </c>
      <c r="H18" s="15"/>
    </row>
    <row r="19" spans="1:8" ht="15">
      <c r="A19" s="67">
        <v>14</v>
      </c>
      <c r="B19" s="14" t="s">
        <v>218</v>
      </c>
      <c r="C19" s="2" t="s">
        <v>219</v>
      </c>
      <c r="D19" s="2">
        <v>77223</v>
      </c>
      <c r="E19" s="2">
        <f t="shared" si="0"/>
        <v>56991</v>
      </c>
      <c r="F19" s="2">
        <f>ROUND(E19*0.34,0)</f>
        <v>19377</v>
      </c>
      <c r="G19" s="2">
        <f t="shared" si="1"/>
        <v>855</v>
      </c>
      <c r="H19" s="15"/>
    </row>
    <row r="20" spans="1:8" ht="15">
      <c r="A20" s="67">
        <v>15</v>
      </c>
      <c r="B20" s="14" t="s">
        <v>220</v>
      </c>
      <c r="C20" s="2" t="s">
        <v>221</v>
      </c>
      <c r="D20" s="2">
        <v>3564</v>
      </c>
      <c r="E20" s="2">
        <f t="shared" si="0"/>
        <v>2630</v>
      </c>
      <c r="F20" s="2">
        <f>ROUND(E20*0.34,0)+1</f>
        <v>895</v>
      </c>
      <c r="G20" s="2">
        <f t="shared" si="1"/>
        <v>39</v>
      </c>
      <c r="H20" s="15"/>
    </row>
    <row r="21" spans="1:8" ht="15">
      <c r="A21" s="67">
        <v>16</v>
      </c>
      <c r="B21" s="14" t="s">
        <v>222</v>
      </c>
      <c r="C21" s="2" t="s">
        <v>223</v>
      </c>
      <c r="D21" s="2">
        <v>3564</v>
      </c>
      <c r="E21" s="2">
        <f t="shared" si="0"/>
        <v>2630</v>
      </c>
      <c r="F21" s="2">
        <f>ROUND(E21*0.34,0)+1</f>
        <v>895</v>
      </c>
      <c r="G21" s="2">
        <f t="shared" si="1"/>
        <v>39</v>
      </c>
      <c r="H21" s="15"/>
    </row>
    <row r="22" spans="1:8" ht="15">
      <c r="A22" s="67">
        <v>17</v>
      </c>
      <c r="B22" s="14" t="s">
        <v>224</v>
      </c>
      <c r="C22" s="2" t="s">
        <v>225</v>
      </c>
      <c r="D22" s="2">
        <v>11880</v>
      </c>
      <c r="E22" s="2">
        <f t="shared" si="0"/>
        <v>8768</v>
      </c>
      <c r="F22" s="2">
        <f aca="true" t="shared" si="2" ref="F22:F27">ROUND(E22*0.34,0)-1</f>
        <v>2980</v>
      </c>
      <c r="G22" s="2">
        <f t="shared" si="1"/>
        <v>132</v>
      </c>
      <c r="H22" s="15"/>
    </row>
    <row r="23" spans="1:8" ht="15">
      <c r="A23" s="67">
        <v>18</v>
      </c>
      <c r="B23" s="14" t="s">
        <v>226</v>
      </c>
      <c r="C23" s="2" t="s">
        <v>227</v>
      </c>
      <c r="D23" s="2">
        <v>15445</v>
      </c>
      <c r="E23" s="2">
        <f t="shared" si="0"/>
        <v>11399</v>
      </c>
      <c r="F23" s="2">
        <f t="shared" si="2"/>
        <v>3875</v>
      </c>
      <c r="G23" s="2">
        <f t="shared" si="1"/>
        <v>171</v>
      </c>
      <c r="H23" s="15"/>
    </row>
    <row r="24" spans="1:8" ht="15">
      <c r="A24" s="67">
        <v>19</v>
      </c>
      <c r="B24" s="14" t="s">
        <v>228</v>
      </c>
      <c r="C24" s="2" t="s">
        <v>229</v>
      </c>
      <c r="D24" s="2">
        <v>7128</v>
      </c>
      <c r="E24" s="2">
        <f t="shared" si="0"/>
        <v>5261</v>
      </c>
      <c r="F24" s="2">
        <f t="shared" si="2"/>
        <v>1788</v>
      </c>
      <c r="G24" s="2">
        <f t="shared" si="1"/>
        <v>79</v>
      </c>
      <c r="H24" s="15"/>
    </row>
    <row r="25" spans="1:8" ht="15">
      <c r="A25" s="67">
        <v>20</v>
      </c>
      <c r="B25" s="14" t="s">
        <v>230</v>
      </c>
      <c r="C25" s="2" t="s">
        <v>231</v>
      </c>
      <c r="D25" s="2">
        <v>5940</v>
      </c>
      <c r="E25" s="2">
        <f t="shared" si="0"/>
        <v>4384</v>
      </c>
      <c r="F25" s="2">
        <f t="shared" si="2"/>
        <v>1490</v>
      </c>
      <c r="G25" s="2">
        <f t="shared" si="1"/>
        <v>66</v>
      </c>
      <c r="H25" s="15"/>
    </row>
    <row r="26" spans="1:8" ht="15">
      <c r="A26" s="67">
        <v>21</v>
      </c>
      <c r="B26" s="14" t="s">
        <v>232</v>
      </c>
      <c r="C26" s="2" t="s">
        <v>233</v>
      </c>
      <c r="D26" s="2">
        <v>5940</v>
      </c>
      <c r="E26" s="2">
        <f t="shared" si="0"/>
        <v>4384</v>
      </c>
      <c r="F26" s="2">
        <f t="shared" si="2"/>
        <v>1490</v>
      </c>
      <c r="G26" s="2">
        <f t="shared" si="1"/>
        <v>66</v>
      </c>
      <c r="H26" s="15"/>
    </row>
    <row r="27" spans="1:8" ht="15">
      <c r="A27" s="67">
        <v>22</v>
      </c>
      <c r="B27" s="14" t="s">
        <v>234</v>
      </c>
      <c r="C27" s="2" t="s">
        <v>235</v>
      </c>
      <c r="D27" s="2">
        <v>11880</v>
      </c>
      <c r="E27" s="2">
        <f t="shared" si="0"/>
        <v>8768</v>
      </c>
      <c r="F27" s="2">
        <f t="shared" si="2"/>
        <v>2980</v>
      </c>
      <c r="G27" s="2">
        <f t="shared" si="1"/>
        <v>132</v>
      </c>
      <c r="H27" s="15"/>
    </row>
    <row r="28" spans="1:8" ht="15">
      <c r="A28" s="67">
        <v>23</v>
      </c>
      <c r="B28" s="14" t="s">
        <v>236</v>
      </c>
      <c r="C28" s="2" t="s">
        <v>237</v>
      </c>
      <c r="D28" s="2">
        <v>3564</v>
      </c>
      <c r="E28" s="2">
        <f t="shared" si="0"/>
        <v>2630</v>
      </c>
      <c r="F28" s="2">
        <f>ROUND(E28*0.34,0)+1</f>
        <v>895</v>
      </c>
      <c r="G28" s="2">
        <f t="shared" si="1"/>
        <v>39</v>
      </c>
      <c r="H28" s="15"/>
    </row>
    <row r="29" spans="1:8" ht="15">
      <c r="A29" s="67">
        <v>24</v>
      </c>
      <c r="B29" s="14" t="s">
        <v>238</v>
      </c>
      <c r="C29" s="2" t="s">
        <v>239</v>
      </c>
      <c r="D29" s="2">
        <v>19959</v>
      </c>
      <c r="E29" s="2">
        <f t="shared" si="0"/>
        <v>14730</v>
      </c>
      <c r="F29" s="2">
        <f>ROUND(E29*0.34,0)</f>
        <v>5008</v>
      </c>
      <c r="G29" s="2">
        <f t="shared" si="1"/>
        <v>221</v>
      </c>
      <c r="H29" s="15"/>
    </row>
    <row r="30" spans="1:8" ht="15">
      <c r="A30" s="67">
        <v>25</v>
      </c>
      <c r="B30" s="14" t="s">
        <v>240</v>
      </c>
      <c r="C30" s="2" t="s">
        <v>241</v>
      </c>
      <c r="D30" s="2">
        <v>45146</v>
      </c>
      <c r="E30" s="2">
        <f t="shared" si="0"/>
        <v>33318</v>
      </c>
      <c r="F30" s="2">
        <f>ROUND(E30*0.34,0)</f>
        <v>11328</v>
      </c>
      <c r="G30" s="2">
        <f t="shared" si="1"/>
        <v>500</v>
      </c>
      <c r="H30" s="15"/>
    </row>
    <row r="31" spans="1:8" ht="15">
      <c r="A31" s="67">
        <v>26</v>
      </c>
      <c r="B31" s="14" t="s">
        <v>242</v>
      </c>
      <c r="C31" s="2" t="s">
        <v>243</v>
      </c>
      <c r="D31" s="2">
        <v>9504</v>
      </c>
      <c r="E31" s="2">
        <f t="shared" si="0"/>
        <v>7014</v>
      </c>
      <c r="F31" s="2">
        <f>ROUND(E31*0.34,0)</f>
        <v>2385</v>
      </c>
      <c r="G31" s="2">
        <f t="shared" si="1"/>
        <v>105</v>
      </c>
      <c r="H31" s="15"/>
    </row>
    <row r="32" spans="1:8" ht="15">
      <c r="A32" s="67">
        <v>27</v>
      </c>
      <c r="B32" s="14" t="s">
        <v>244</v>
      </c>
      <c r="C32" s="2" t="s">
        <v>245</v>
      </c>
      <c r="D32" s="2">
        <v>7128</v>
      </c>
      <c r="E32" s="2">
        <f t="shared" si="0"/>
        <v>5261</v>
      </c>
      <c r="F32" s="2">
        <f>ROUND(E32*0.34,0)-1</f>
        <v>1788</v>
      </c>
      <c r="G32" s="2">
        <f t="shared" si="1"/>
        <v>79</v>
      </c>
      <c r="H32" s="15"/>
    </row>
    <row r="33" spans="1:8" ht="15">
      <c r="A33" s="67">
        <v>28</v>
      </c>
      <c r="B33" s="14" t="s">
        <v>246</v>
      </c>
      <c r="C33" s="2" t="s">
        <v>247</v>
      </c>
      <c r="D33" s="2">
        <v>2020</v>
      </c>
      <c r="E33" s="2">
        <f t="shared" si="0"/>
        <v>1491</v>
      </c>
      <c r="F33" s="2">
        <f>ROUND(E33*0.34,0)</f>
        <v>507</v>
      </c>
      <c r="G33" s="2">
        <f t="shared" si="1"/>
        <v>22</v>
      </c>
      <c r="H33" s="15"/>
    </row>
    <row r="34" spans="1:8" ht="15">
      <c r="A34" s="67">
        <v>29</v>
      </c>
      <c r="B34" s="14" t="s">
        <v>248</v>
      </c>
      <c r="C34" s="2" t="s">
        <v>249</v>
      </c>
      <c r="D34" s="2">
        <v>5940</v>
      </c>
      <c r="E34" s="2">
        <f t="shared" si="0"/>
        <v>4384</v>
      </c>
      <c r="F34" s="2">
        <f>ROUND(E34*0.34,0)-1</f>
        <v>1490</v>
      </c>
      <c r="G34" s="2">
        <f t="shared" si="1"/>
        <v>66</v>
      </c>
      <c r="H34" s="15"/>
    </row>
    <row r="35" spans="1:8" ht="15.75" thickBot="1">
      <c r="A35" s="68">
        <v>30</v>
      </c>
      <c r="B35" s="47" t="s">
        <v>250</v>
      </c>
      <c r="C35" s="46" t="s">
        <v>251</v>
      </c>
      <c r="D35" s="46">
        <v>3564</v>
      </c>
      <c r="E35" s="46">
        <f t="shared" si="0"/>
        <v>2630</v>
      </c>
      <c r="F35" s="46">
        <f>ROUND(E35*0.34,0)+1</f>
        <v>895</v>
      </c>
      <c r="G35" s="46">
        <f t="shared" si="1"/>
        <v>39</v>
      </c>
      <c r="H35" s="48"/>
    </row>
    <row r="36" spans="1:8" ht="19.5" customHeight="1" thickBot="1">
      <c r="A36" s="68"/>
      <c r="B36" s="217" t="s">
        <v>19</v>
      </c>
      <c r="C36" s="218"/>
      <c r="D36" s="102">
        <f>SUM(D8:D35)</f>
        <v>368886</v>
      </c>
      <c r="E36" s="143">
        <f>SUM(E8:E35)</f>
        <v>272243</v>
      </c>
      <c r="F36" s="143">
        <f>SUM(F8:F35)</f>
        <v>92562</v>
      </c>
      <c r="G36" s="143">
        <f>SUM(G8:G35)</f>
        <v>4081</v>
      </c>
      <c r="H36" s="103">
        <f>SUM(H4:H35)</f>
        <v>15444</v>
      </c>
    </row>
    <row r="37" spans="1:9" ht="15.75" thickBot="1">
      <c r="A37" s="83"/>
      <c r="B37" s="6"/>
      <c r="C37" s="6"/>
      <c r="D37" s="6"/>
      <c r="E37" s="6"/>
      <c r="F37" s="6"/>
      <c r="G37" s="6"/>
      <c r="H37" s="6"/>
      <c r="I37" s="12"/>
    </row>
    <row r="38" spans="1:8" ht="15.75" thickBot="1">
      <c r="A38" s="69"/>
      <c r="B38" s="60" t="s">
        <v>580</v>
      </c>
      <c r="C38" s="49">
        <f>D36+H36</f>
        <v>384330</v>
      </c>
      <c r="D38" s="44"/>
      <c r="E38" s="44"/>
      <c r="F38" s="44"/>
      <c r="G38" s="44"/>
      <c r="H38" s="45"/>
    </row>
  </sheetData>
  <sheetProtection selectLockedCells="1" selectUnlockedCells="1"/>
  <mergeCells count="4">
    <mergeCell ref="B2:H2"/>
    <mergeCell ref="B36:C36"/>
    <mergeCell ref="A1:G1"/>
    <mergeCell ref="B6:C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2" r:id="rId1"/>
  <headerFooter alignWithMargins="0"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31">
      <selection activeCell="A35" sqref="A35:IV67"/>
    </sheetView>
  </sheetViews>
  <sheetFormatPr defaultColWidth="9.140625" defaultRowHeight="15"/>
  <cols>
    <col min="1" max="1" width="5.28125" style="53" customWidth="1"/>
    <col min="2" max="2" width="17.7109375" style="1" customWidth="1"/>
    <col min="3" max="3" width="96.28125" style="1" customWidth="1"/>
    <col min="4" max="4" width="12.140625" style="1" customWidth="1"/>
    <col min="5" max="5" width="12.00390625" style="1" customWidth="1"/>
    <col min="6" max="6" width="13.140625" style="1" customWidth="1"/>
    <col min="7" max="7" width="9.28125" style="1" customWidth="1"/>
    <col min="8" max="8" width="16.8515625" style="1" customWidth="1"/>
    <col min="9" max="9" width="16.57421875" style="0" customWidth="1"/>
  </cols>
  <sheetData>
    <row r="1" spans="1:8" ht="32.25" customHeight="1">
      <c r="A1" s="223" t="s">
        <v>600</v>
      </c>
      <c r="B1" s="224"/>
      <c r="C1" s="224"/>
      <c r="D1" s="224"/>
      <c r="E1" s="224"/>
      <c r="F1" s="224"/>
      <c r="G1" s="224"/>
      <c r="H1" s="25"/>
    </row>
    <row r="2" spans="2:8" ht="30" customHeight="1" thickBot="1">
      <c r="B2" s="205" t="s">
        <v>592</v>
      </c>
      <c r="C2" s="205"/>
      <c r="D2" s="205"/>
      <c r="E2" s="205"/>
      <c r="F2" s="205"/>
      <c r="G2" s="205"/>
      <c r="H2" s="205"/>
    </row>
    <row r="3" spans="1:10" ht="19.5" customHeight="1" thickBot="1">
      <c r="A3" s="66" t="s">
        <v>577</v>
      </c>
      <c r="B3" s="20" t="s">
        <v>20</v>
      </c>
      <c r="C3" s="20" t="s">
        <v>590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">
      <c r="A4" s="67">
        <v>1</v>
      </c>
      <c r="B4" s="10" t="s">
        <v>252</v>
      </c>
      <c r="C4" s="10" t="s">
        <v>253</v>
      </c>
      <c r="D4" s="10">
        <v>3564</v>
      </c>
      <c r="E4" s="10">
        <f>ROUND(D4/1.355,0)</f>
        <v>2630</v>
      </c>
      <c r="F4" s="10">
        <f>ROUND(E4*0.34,0)+1</f>
        <v>895</v>
      </c>
      <c r="G4" s="10">
        <f>ROUND(E4*0.015,0)</f>
        <v>39</v>
      </c>
      <c r="H4" s="35"/>
    </row>
    <row r="5" spans="1:8" ht="15">
      <c r="A5" s="67">
        <v>2</v>
      </c>
      <c r="B5" s="2" t="s">
        <v>254</v>
      </c>
      <c r="C5" s="2" t="s">
        <v>255</v>
      </c>
      <c r="D5" s="2">
        <v>30889</v>
      </c>
      <c r="E5" s="2">
        <f aca="true" t="shared" si="0" ref="E5:E29">ROUND(D5/1.355,0)</f>
        <v>22796</v>
      </c>
      <c r="F5" s="2">
        <f>ROUND(E5*0.34,0)</f>
        <v>7751</v>
      </c>
      <c r="G5" s="2">
        <f aca="true" t="shared" si="1" ref="G5:G29">ROUND(E5*0.015,0)</f>
        <v>342</v>
      </c>
      <c r="H5" s="15"/>
    </row>
    <row r="6" spans="1:8" ht="15">
      <c r="A6" s="67">
        <v>3</v>
      </c>
      <c r="B6" s="2" t="s">
        <v>256</v>
      </c>
      <c r="C6" s="2" t="s">
        <v>257</v>
      </c>
      <c r="D6" s="2">
        <v>3564</v>
      </c>
      <c r="E6" s="2">
        <f t="shared" si="0"/>
        <v>2630</v>
      </c>
      <c r="F6" s="2">
        <f>ROUND(E6*0.34,0)+1</f>
        <v>895</v>
      </c>
      <c r="G6" s="2">
        <f t="shared" si="1"/>
        <v>39</v>
      </c>
      <c r="H6" s="15"/>
    </row>
    <row r="7" spans="1:8" ht="15">
      <c r="A7" s="67">
        <v>4</v>
      </c>
      <c r="B7" s="2" t="s">
        <v>258</v>
      </c>
      <c r="C7" s="2" t="s">
        <v>259</v>
      </c>
      <c r="D7" s="2">
        <v>7128</v>
      </c>
      <c r="E7" s="2">
        <f t="shared" si="0"/>
        <v>5261</v>
      </c>
      <c r="F7" s="2">
        <f>ROUND(E7*0.34,0)-1</f>
        <v>1788</v>
      </c>
      <c r="G7" s="2">
        <f t="shared" si="1"/>
        <v>79</v>
      </c>
      <c r="H7" s="15"/>
    </row>
    <row r="8" spans="1:8" ht="15">
      <c r="A8" s="67">
        <v>5</v>
      </c>
      <c r="B8" s="2" t="s">
        <v>260</v>
      </c>
      <c r="C8" s="2" t="s">
        <v>261</v>
      </c>
      <c r="D8" s="2">
        <v>29701</v>
      </c>
      <c r="E8" s="2">
        <f t="shared" si="0"/>
        <v>21920</v>
      </c>
      <c r="F8" s="2">
        <f>ROUND(E8*0.34,0)-1</f>
        <v>7452</v>
      </c>
      <c r="G8" s="2">
        <f t="shared" si="1"/>
        <v>329</v>
      </c>
      <c r="H8" s="15"/>
    </row>
    <row r="9" spans="1:8" ht="15">
      <c r="A9" s="67">
        <v>6</v>
      </c>
      <c r="B9" s="2" t="s">
        <v>262</v>
      </c>
      <c r="C9" s="2" t="s">
        <v>263</v>
      </c>
      <c r="D9" s="2">
        <v>5940</v>
      </c>
      <c r="E9" s="2">
        <f t="shared" si="0"/>
        <v>4384</v>
      </c>
      <c r="F9" s="2">
        <f>ROUND(E9*0.34,0)-1</f>
        <v>1490</v>
      </c>
      <c r="G9" s="2">
        <f t="shared" si="1"/>
        <v>66</v>
      </c>
      <c r="H9" s="15"/>
    </row>
    <row r="10" spans="1:8" ht="15">
      <c r="A10" s="67">
        <v>7</v>
      </c>
      <c r="B10" s="2" t="s">
        <v>264</v>
      </c>
      <c r="C10" s="2" t="s">
        <v>265</v>
      </c>
      <c r="D10" s="2">
        <v>11880</v>
      </c>
      <c r="E10" s="2">
        <f t="shared" si="0"/>
        <v>8768</v>
      </c>
      <c r="F10" s="2">
        <f>ROUND(E10*0.34,0)-1</f>
        <v>2980</v>
      </c>
      <c r="G10" s="2">
        <f t="shared" si="1"/>
        <v>132</v>
      </c>
      <c r="H10" s="15"/>
    </row>
    <row r="11" spans="1:8" ht="15">
      <c r="A11" s="67">
        <v>8</v>
      </c>
      <c r="B11" s="2" t="s">
        <v>266</v>
      </c>
      <c r="C11" s="2" t="s">
        <v>267</v>
      </c>
      <c r="D11" s="2">
        <v>104785</v>
      </c>
      <c r="E11" s="2">
        <f t="shared" si="0"/>
        <v>77332</v>
      </c>
      <c r="F11" s="2">
        <f aca="true" t="shared" si="2" ref="F11:F16">ROUND(E11*0.34,0)</f>
        <v>26293</v>
      </c>
      <c r="G11" s="2">
        <f t="shared" si="1"/>
        <v>1160</v>
      </c>
      <c r="H11" s="15"/>
    </row>
    <row r="12" spans="1:8" ht="15">
      <c r="A12" s="67">
        <v>9</v>
      </c>
      <c r="B12" s="2" t="s">
        <v>268</v>
      </c>
      <c r="C12" s="2" t="s">
        <v>269</v>
      </c>
      <c r="D12" s="2">
        <v>33265</v>
      </c>
      <c r="E12" s="2">
        <f t="shared" si="0"/>
        <v>24550</v>
      </c>
      <c r="F12" s="2">
        <f t="shared" si="2"/>
        <v>8347</v>
      </c>
      <c r="G12" s="2">
        <f t="shared" si="1"/>
        <v>368</v>
      </c>
      <c r="H12" s="15"/>
    </row>
    <row r="13" spans="1:8" ht="15">
      <c r="A13" s="67">
        <v>10</v>
      </c>
      <c r="B13" s="2" t="s">
        <v>270</v>
      </c>
      <c r="C13" s="2" t="s">
        <v>271</v>
      </c>
      <c r="D13" s="2">
        <v>47522</v>
      </c>
      <c r="E13" s="2">
        <f t="shared" si="0"/>
        <v>35072</v>
      </c>
      <c r="F13" s="2">
        <f t="shared" si="2"/>
        <v>11924</v>
      </c>
      <c r="G13" s="2">
        <f t="shared" si="1"/>
        <v>526</v>
      </c>
      <c r="H13" s="15"/>
    </row>
    <row r="14" spans="1:8" ht="15">
      <c r="A14" s="67">
        <v>11</v>
      </c>
      <c r="B14" s="2" t="s">
        <v>272</v>
      </c>
      <c r="C14" s="2" t="s">
        <v>273</v>
      </c>
      <c r="D14" s="2">
        <v>9504</v>
      </c>
      <c r="E14" s="2">
        <f t="shared" si="0"/>
        <v>7014</v>
      </c>
      <c r="F14" s="2">
        <f t="shared" si="2"/>
        <v>2385</v>
      </c>
      <c r="G14" s="2">
        <f t="shared" si="1"/>
        <v>105</v>
      </c>
      <c r="H14" s="15"/>
    </row>
    <row r="15" spans="1:8" ht="15">
      <c r="A15" s="67">
        <v>12</v>
      </c>
      <c r="B15" s="2" t="s">
        <v>274</v>
      </c>
      <c r="C15" s="2" t="s">
        <v>275</v>
      </c>
      <c r="D15" s="2">
        <v>24949</v>
      </c>
      <c r="E15" s="2">
        <f t="shared" si="0"/>
        <v>18413</v>
      </c>
      <c r="F15" s="2">
        <f t="shared" si="2"/>
        <v>6260</v>
      </c>
      <c r="G15" s="2">
        <f t="shared" si="1"/>
        <v>276</v>
      </c>
      <c r="H15" s="15"/>
    </row>
    <row r="16" spans="1:8" ht="15">
      <c r="A16" s="67">
        <v>13</v>
      </c>
      <c r="B16" s="2" t="s">
        <v>276</v>
      </c>
      <c r="C16" s="2" t="s">
        <v>277</v>
      </c>
      <c r="D16" s="2">
        <v>92667</v>
      </c>
      <c r="E16" s="2">
        <f t="shared" si="0"/>
        <v>68389</v>
      </c>
      <c r="F16" s="2">
        <f t="shared" si="2"/>
        <v>23252</v>
      </c>
      <c r="G16" s="2">
        <f t="shared" si="1"/>
        <v>1026</v>
      </c>
      <c r="H16" s="15"/>
    </row>
    <row r="17" spans="1:8" ht="15">
      <c r="A17" s="67">
        <v>14</v>
      </c>
      <c r="B17" s="2" t="s">
        <v>278</v>
      </c>
      <c r="C17" s="2" t="s">
        <v>279</v>
      </c>
      <c r="D17" s="2">
        <v>3564</v>
      </c>
      <c r="E17" s="2">
        <f t="shared" si="0"/>
        <v>2630</v>
      </c>
      <c r="F17" s="2">
        <f>ROUND(E17*0.34,0)+1</f>
        <v>895</v>
      </c>
      <c r="G17" s="2">
        <f t="shared" si="1"/>
        <v>39</v>
      </c>
      <c r="H17" s="15"/>
    </row>
    <row r="18" spans="1:8" ht="15">
      <c r="A18" s="67">
        <v>15</v>
      </c>
      <c r="B18" s="2" t="s">
        <v>280</v>
      </c>
      <c r="C18" s="2" t="s">
        <v>281</v>
      </c>
      <c r="D18" s="2">
        <v>36829</v>
      </c>
      <c r="E18" s="2">
        <f t="shared" si="0"/>
        <v>27180</v>
      </c>
      <c r="F18" s="2">
        <f>ROUND(E18*0.34,0)</f>
        <v>9241</v>
      </c>
      <c r="G18" s="2">
        <f t="shared" si="1"/>
        <v>408</v>
      </c>
      <c r="H18" s="15"/>
    </row>
    <row r="19" spans="1:8" ht="15">
      <c r="A19" s="67">
        <v>16</v>
      </c>
      <c r="B19" s="2" t="s">
        <v>282</v>
      </c>
      <c r="C19" s="2" t="s">
        <v>283</v>
      </c>
      <c r="D19" s="2">
        <v>5940</v>
      </c>
      <c r="E19" s="2">
        <f t="shared" si="0"/>
        <v>4384</v>
      </c>
      <c r="F19" s="2">
        <f>ROUND(E19*0.34,0)-1</f>
        <v>1490</v>
      </c>
      <c r="G19" s="2">
        <f t="shared" si="1"/>
        <v>66</v>
      </c>
      <c r="H19" s="15"/>
    </row>
    <row r="20" spans="1:8" ht="15">
      <c r="A20" s="67">
        <v>17</v>
      </c>
      <c r="B20" s="2" t="s">
        <v>284</v>
      </c>
      <c r="C20" s="2" t="s">
        <v>285</v>
      </c>
      <c r="D20" s="2">
        <v>7128</v>
      </c>
      <c r="E20" s="2">
        <f t="shared" si="0"/>
        <v>5261</v>
      </c>
      <c r="F20" s="2">
        <f>ROUND(E20*0.34,0)-1</f>
        <v>1788</v>
      </c>
      <c r="G20" s="2">
        <f t="shared" si="1"/>
        <v>79</v>
      </c>
      <c r="H20" s="15"/>
    </row>
    <row r="21" spans="1:8" ht="15">
      <c r="A21" s="67">
        <v>18</v>
      </c>
      <c r="B21" s="2" t="s">
        <v>286</v>
      </c>
      <c r="C21" s="2" t="s">
        <v>287</v>
      </c>
      <c r="D21" s="2">
        <v>3564</v>
      </c>
      <c r="E21" s="2">
        <f t="shared" si="0"/>
        <v>2630</v>
      </c>
      <c r="F21" s="2">
        <f>ROUND(E21*0.34,0)+1</f>
        <v>895</v>
      </c>
      <c r="G21" s="2">
        <f t="shared" si="1"/>
        <v>39</v>
      </c>
      <c r="H21" s="15"/>
    </row>
    <row r="22" spans="1:8" ht="15">
      <c r="A22" s="67">
        <v>19</v>
      </c>
      <c r="B22" s="2" t="s">
        <v>288</v>
      </c>
      <c r="C22" s="2" t="s">
        <v>289</v>
      </c>
      <c r="D22" s="2">
        <v>9504</v>
      </c>
      <c r="E22" s="2">
        <f t="shared" si="0"/>
        <v>7014</v>
      </c>
      <c r="F22" s="2">
        <f>ROUND(E22*0.34,0)</f>
        <v>2385</v>
      </c>
      <c r="G22" s="2">
        <f t="shared" si="1"/>
        <v>105</v>
      </c>
      <c r="H22" s="15"/>
    </row>
    <row r="23" spans="1:8" ht="15">
      <c r="A23" s="67">
        <v>20</v>
      </c>
      <c r="B23" s="2" t="s">
        <v>290</v>
      </c>
      <c r="C23" s="2" t="s">
        <v>291</v>
      </c>
      <c r="D23" s="2">
        <v>5940</v>
      </c>
      <c r="E23" s="2">
        <f t="shared" si="0"/>
        <v>4384</v>
      </c>
      <c r="F23" s="2">
        <f>ROUND(E23*0.34,0)-1</f>
        <v>1490</v>
      </c>
      <c r="G23" s="2">
        <f t="shared" si="1"/>
        <v>66</v>
      </c>
      <c r="H23" s="15"/>
    </row>
    <row r="24" spans="1:8" ht="15">
      <c r="A24" s="67">
        <v>21</v>
      </c>
      <c r="B24" s="2" t="s">
        <v>292</v>
      </c>
      <c r="C24" s="2" t="s">
        <v>293</v>
      </c>
      <c r="D24" s="2">
        <v>15445</v>
      </c>
      <c r="E24" s="2">
        <f t="shared" si="0"/>
        <v>11399</v>
      </c>
      <c r="F24" s="2">
        <f>ROUND(E24*0.34,0)-1</f>
        <v>3875</v>
      </c>
      <c r="G24" s="2">
        <f t="shared" si="1"/>
        <v>171</v>
      </c>
      <c r="H24" s="15"/>
    </row>
    <row r="25" spans="1:8" ht="15">
      <c r="A25" s="67">
        <v>22</v>
      </c>
      <c r="B25" s="2" t="s">
        <v>294</v>
      </c>
      <c r="C25" s="2" t="s">
        <v>295</v>
      </c>
      <c r="D25" s="2">
        <v>11880</v>
      </c>
      <c r="E25" s="2">
        <f t="shared" si="0"/>
        <v>8768</v>
      </c>
      <c r="F25" s="2">
        <f>ROUND(E25*0.34,0)-1</f>
        <v>2980</v>
      </c>
      <c r="G25" s="2">
        <f t="shared" si="1"/>
        <v>132</v>
      </c>
      <c r="H25" s="15"/>
    </row>
    <row r="26" spans="1:8" ht="15">
      <c r="A26" s="67">
        <v>23</v>
      </c>
      <c r="B26" s="2" t="s">
        <v>296</v>
      </c>
      <c r="C26" s="2" t="s">
        <v>297</v>
      </c>
      <c r="D26" s="2">
        <v>3564</v>
      </c>
      <c r="E26" s="2">
        <f t="shared" si="0"/>
        <v>2630</v>
      </c>
      <c r="F26" s="2">
        <f>ROUND(E26*0.34,0)+1</f>
        <v>895</v>
      </c>
      <c r="G26" s="2">
        <f t="shared" si="1"/>
        <v>39</v>
      </c>
      <c r="H26" s="15"/>
    </row>
    <row r="27" spans="1:8" ht="15">
      <c r="A27" s="67">
        <v>24</v>
      </c>
      <c r="B27" s="2" t="s">
        <v>298</v>
      </c>
      <c r="C27" s="2" t="s">
        <v>299</v>
      </c>
      <c r="D27" s="2">
        <v>5940</v>
      </c>
      <c r="E27" s="2">
        <f t="shared" si="0"/>
        <v>4384</v>
      </c>
      <c r="F27" s="2">
        <f>ROUND(E27*0.34,0)-1</f>
        <v>1490</v>
      </c>
      <c r="G27" s="2">
        <f t="shared" si="1"/>
        <v>66</v>
      </c>
      <c r="H27" s="15"/>
    </row>
    <row r="28" spans="1:8" ht="15">
      <c r="A28" s="67">
        <v>25</v>
      </c>
      <c r="B28" s="2" t="s">
        <v>300</v>
      </c>
      <c r="C28" s="2" t="s">
        <v>301</v>
      </c>
      <c r="D28" s="2">
        <v>3564</v>
      </c>
      <c r="E28" s="2">
        <f t="shared" si="0"/>
        <v>2630</v>
      </c>
      <c r="F28" s="2">
        <f>ROUND(E28*0.34,0)+1</f>
        <v>895</v>
      </c>
      <c r="G28" s="2">
        <f t="shared" si="1"/>
        <v>39</v>
      </c>
      <c r="H28" s="15"/>
    </row>
    <row r="29" spans="1:8" ht="15.75" thickBot="1">
      <c r="A29" s="67">
        <v>26</v>
      </c>
      <c r="B29" s="9" t="s">
        <v>302</v>
      </c>
      <c r="C29" s="9" t="s">
        <v>303</v>
      </c>
      <c r="D29" s="9">
        <v>11880</v>
      </c>
      <c r="E29" s="9">
        <f t="shared" si="0"/>
        <v>8768</v>
      </c>
      <c r="F29" s="9">
        <f>ROUND(E29*0.34,0)-1</f>
        <v>2980</v>
      </c>
      <c r="G29" s="9">
        <f t="shared" si="1"/>
        <v>132</v>
      </c>
      <c r="H29" s="19"/>
    </row>
    <row r="30" spans="1:8" ht="19.5" customHeight="1" thickBot="1">
      <c r="A30" s="68"/>
      <c r="B30" s="206" t="s">
        <v>19</v>
      </c>
      <c r="C30" s="207"/>
      <c r="D30" s="20">
        <f>SUM(D4:D29)</f>
        <v>530100</v>
      </c>
      <c r="E30" s="21">
        <f>SUM(E4:E29)</f>
        <v>391221</v>
      </c>
      <c r="F30" s="21">
        <f>SUM(F4:F29)</f>
        <v>133011</v>
      </c>
      <c r="G30" s="21">
        <f>SUM(G4:G29)</f>
        <v>5868</v>
      </c>
      <c r="H30" s="43">
        <f>SUM(H4:H29)</f>
        <v>0</v>
      </c>
    </row>
    <row r="31" ht="15.75" thickBot="1"/>
    <row r="32" spans="1:8" ht="15.75" thickBot="1">
      <c r="A32" s="69"/>
      <c r="B32" s="60" t="s">
        <v>580</v>
      </c>
      <c r="C32" s="189">
        <f>D30+H30</f>
        <v>530100</v>
      </c>
      <c r="D32" s="44"/>
      <c r="E32" s="44"/>
      <c r="F32" s="44"/>
      <c r="G32" s="44"/>
      <c r="H32" s="45"/>
    </row>
  </sheetData>
  <sheetProtection selectLockedCells="1" selectUnlockedCells="1"/>
  <mergeCells count="3">
    <mergeCell ref="B2:H2"/>
    <mergeCell ref="B30:C30"/>
    <mergeCell ref="A1:G1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71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7">
      <selection activeCell="G19" sqref="G19"/>
    </sheetView>
  </sheetViews>
  <sheetFormatPr defaultColWidth="9.140625" defaultRowHeight="15"/>
  <cols>
    <col min="1" max="1" width="4.8515625" style="53" customWidth="1"/>
    <col min="2" max="2" width="17.00390625" style="1" customWidth="1"/>
    <col min="3" max="3" width="97.8515625" style="1" customWidth="1"/>
    <col min="4" max="4" width="12.421875" style="1" customWidth="1"/>
    <col min="5" max="5" width="15.28125" style="1" customWidth="1"/>
    <col min="6" max="6" width="12.00390625" style="1" customWidth="1"/>
    <col min="7" max="7" width="9.8515625" style="1" customWidth="1"/>
    <col min="8" max="8" width="9.140625" style="1" customWidth="1"/>
    <col min="9" max="9" width="14.28125" style="0" customWidth="1"/>
    <col min="10" max="10" width="11.8515625" style="0" bestFit="1" customWidth="1"/>
  </cols>
  <sheetData>
    <row r="1" spans="1:8" ht="31.5" customHeight="1">
      <c r="A1" s="223" t="s">
        <v>600</v>
      </c>
      <c r="B1" s="224"/>
      <c r="C1" s="224"/>
      <c r="D1" s="224"/>
      <c r="E1" s="224"/>
      <c r="F1" s="224"/>
      <c r="G1" s="224"/>
      <c r="H1" s="25"/>
    </row>
    <row r="2" spans="2:8" ht="30" customHeight="1" thickBot="1">
      <c r="B2" s="205" t="s">
        <v>593</v>
      </c>
      <c r="C2" s="205"/>
      <c r="D2" s="205"/>
      <c r="E2" s="205"/>
      <c r="F2" s="205"/>
      <c r="G2" s="205"/>
      <c r="H2" s="205"/>
    </row>
    <row r="3" spans="1:10" ht="19.5" customHeight="1" thickBot="1">
      <c r="A3" s="66" t="s">
        <v>578</v>
      </c>
      <c r="B3" s="51" t="s">
        <v>20</v>
      </c>
      <c r="C3" s="86" t="s">
        <v>576</v>
      </c>
      <c r="D3" s="20" t="s">
        <v>21</v>
      </c>
      <c r="E3" s="20" t="s">
        <v>22</v>
      </c>
      <c r="F3" s="20" t="s">
        <v>23</v>
      </c>
      <c r="G3" s="20" t="s">
        <v>24</v>
      </c>
      <c r="H3" s="43" t="s">
        <v>25</v>
      </c>
      <c r="I3" s="28"/>
      <c r="J3" s="28"/>
    </row>
    <row r="4" spans="1:8" ht="15">
      <c r="A4" s="67">
        <v>1</v>
      </c>
      <c r="B4" s="34" t="s">
        <v>306</v>
      </c>
      <c r="C4" s="10" t="s">
        <v>307</v>
      </c>
      <c r="D4" s="10">
        <v>7128</v>
      </c>
      <c r="E4" s="10"/>
      <c r="F4" s="10"/>
      <c r="G4" s="10"/>
      <c r="H4" s="35">
        <v>7128</v>
      </c>
    </row>
    <row r="5" spans="1:8" ht="15.75" thickBot="1">
      <c r="A5" s="67">
        <v>2</v>
      </c>
      <c r="B5" s="18" t="s">
        <v>308</v>
      </c>
      <c r="C5" s="9" t="s">
        <v>309</v>
      </c>
      <c r="D5" s="9">
        <v>28513</v>
      </c>
      <c r="E5" s="9"/>
      <c r="F5" s="9"/>
      <c r="G5" s="9"/>
      <c r="H5" s="19">
        <v>28513</v>
      </c>
    </row>
    <row r="6" spans="1:8" ht="15.75" thickBot="1">
      <c r="A6" s="67"/>
      <c r="B6" s="219" t="s">
        <v>19</v>
      </c>
      <c r="C6" s="222"/>
      <c r="D6" s="109">
        <f>SUM(D4:D5)</f>
        <v>35641</v>
      </c>
      <c r="E6" s="110">
        <v>0</v>
      </c>
      <c r="F6" s="110">
        <v>0</v>
      </c>
      <c r="G6" s="110">
        <v>0</v>
      </c>
      <c r="H6" s="111"/>
    </row>
    <row r="7" spans="1:8" ht="15.75" thickBot="1">
      <c r="A7" s="69"/>
      <c r="B7" s="112"/>
      <c r="C7" s="113" t="s">
        <v>590</v>
      </c>
      <c r="D7" s="112"/>
      <c r="E7" s="112"/>
      <c r="F7" s="112"/>
      <c r="G7" s="112"/>
      <c r="H7" s="114"/>
    </row>
    <row r="8" spans="1:9" ht="15">
      <c r="A8" s="67">
        <v>3</v>
      </c>
      <c r="B8" s="34" t="s">
        <v>304</v>
      </c>
      <c r="C8" s="10" t="s">
        <v>305</v>
      </c>
      <c r="D8" s="10">
        <v>5940</v>
      </c>
      <c r="E8" s="10">
        <f>ROUND(D8/1.355,0)</f>
        <v>4384</v>
      </c>
      <c r="F8" s="10">
        <f>ROUND(E8*0.34,0)-1</f>
        <v>1490</v>
      </c>
      <c r="G8" s="10">
        <f>ROUND(E8*0.015,0)</f>
        <v>66</v>
      </c>
      <c r="H8" s="35"/>
      <c r="I8">
        <f>D8-E8-F8-G8</f>
        <v>0</v>
      </c>
    </row>
    <row r="9" spans="1:9" ht="15">
      <c r="A9" s="67">
        <v>4</v>
      </c>
      <c r="B9" s="14" t="s">
        <v>310</v>
      </c>
      <c r="C9" s="2" t="s">
        <v>311</v>
      </c>
      <c r="D9" s="2">
        <v>5940</v>
      </c>
      <c r="E9" s="2">
        <f aca="true" t="shared" si="0" ref="E9:E35">ROUND(D9/1.355,0)</f>
        <v>4384</v>
      </c>
      <c r="F9" s="2">
        <f>ROUND(E9*0.34,0)-1</f>
        <v>1490</v>
      </c>
      <c r="G9" s="10">
        <f aca="true" t="shared" si="1" ref="G9:G34">ROUND(E9*0.015,0)</f>
        <v>66</v>
      </c>
      <c r="H9" s="15"/>
      <c r="I9">
        <f aca="true" t="shared" si="2" ref="I9:I36">D9-E9-F9-G9</f>
        <v>0</v>
      </c>
    </row>
    <row r="10" spans="1:9" ht="15">
      <c r="A10" s="67">
        <v>5</v>
      </c>
      <c r="B10" s="14" t="s">
        <v>312</v>
      </c>
      <c r="C10" s="2" t="s">
        <v>313</v>
      </c>
      <c r="D10" s="2">
        <v>30889</v>
      </c>
      <c r="E10" s="2">
        <f t="shared" si="0"/>
        <v>22796</v>
      </c>
      <c r="F10" s="2">
        <f>ROUND(E10*0.34,0)</f>
        <v>7751</v>
      </c>
      <c r="G10" s="10">
        <f t="shared" si="1"/>
        <v>342</v>
      </c>
      <c r="H10" s="15"/>
      <c r="I10">
        <f t="shared" si="2"/>
        <v>0</v>
      </c>
    </row>
    <row r="11" spans="1:9" ht="15">
      <c r="A11" s="67">
        <v>6</v>
      </c>
      <c r="B11" s="14" t="s">
        <v>314</v>
      </c>
      <c r="C11" s="2" t="s">
        <v>315</v>
      </c>
      <c r="D11" s="2">
        <v>30889</v>
      </c>
      <c r="E11" s="2">
        <f t="shared" si="0"/>
        <v>22796</v>
      </c>
      <c r="F11" s="2">
        <f>ROUND(E11*0.34,0)</f>
        <v>7751</v>
      </c>
      <c r="G11" s="10">
        <f t="shared" si="1"/>
        <v>342</v>
      </c>
      <c r="H11" s="15"/>
      <c r="I11">
        <f t="shared" si="2"/>
        <v>0</v>
      </c>
    </row>
    <row r="12" spans="1:9" ht="15">
      <c r="A12" s="67">
        <v>7</v>
      </c>
      <c r="B12" s="14" t="s">
        <v>316</v>
      </c>
      <c r="C12" s="2" t="s">
        <v>317</v>
      </c>
      <c r="D12" s="2">
        <v>7128</v>
      </c>
      <c r="E12" s="2">
        <f t="shared" si="0"/>
        <v>5261</v>
      </c>
      <c r="F12" s="2">
        <f>ROUND(E12*0.34,0)-1</f>
        <v>1788</v>
      </c>
      <c r="G12" s="10">
        <f t="shared" si="1"/>
        <v>79</v>
      </c>
      <c r="H12" s="15"/>
      <c r="I12">
        <f t="shared" si="2"/>
        <v>0</v>
      </c>
    </row>
    <row r="13" spans="1:9" ht="15">
      <c r="A13" s="67">
        <v>8</v>
      </c>
      <c r="B13" s="14" t="s">
        <v>318</v>
      </c>
      <c r="C13" s="2" t="s">
        <v>319</v>
      </c>
      <c r="D13" s="2">
        <v>13068</v>
      </c>
      <c r="E13" s="2">
        <f t="shared" si="0"/>
        <v>9644</v>
      </c>
      <c r="F13" s="2">
        <f>ROUND(E13*0.34,0)</f>
        <v>3279</v>
      </c>
      <c r="G13" s="10">
        <f t="shared" si="1"/>
        <v>145</v>
      </c>
      <c r="H13" s="15"/>
      <c r="I13">
        <f t="shared" si="2"/>
        <v>0</v>
      </c>
    </row>
    <row r="14" spans="1:9" ht="15">
      <c r="A14" s="67">
        <v>9</v>
      </c>
      <c r="B14" s="14" t="s">
        <v>320</v>
      </c>
      <c r="C14" s="2" t="s">
        <v>321</v>
      </c>
      <c r="D14" s="2">
        <v>3564</v>
      </c>
      <c r="E14" s="2">
        <f t="shared" si="0"/>
        <v>2630</v>
      </c>
      <c r="F14" s="2">
        <f>ROUND(E14*0.34,0)+1</f>
        <v>895</v>
      </c>
      <c r="G14" s="10">
        <f t="shared" si="1"/>
        <v>39</v>
      </c>
      <c r="H14" s="15"/>
      <c r="I14">
        <f t="shared" si="2"/>
        <v>0</v>
      </c>
    </row>
    <row r="15" spans="1:9" ht="15">
      <c r="A15" s="67">
        <v>10</v>
      </c>
      <c r="B15" s="14" t="s">
        <v>322</v>
      </c>
      <c r="C15" s="2" t="s">
        <v>323</v>
      </c>
      <c r="D15" s="2">
        <v>84351</v>
      </c>
      <c r="E15" s="2">
        <f t="shared" si="0"/>
        <v>62252</v>
      </c>
      <c r="F15" s="2">
        <f>ROUND(E15*0.34,0)-1</f>
        <v>21165</v>
      </c>
      <c r="G15" s="10">
        <f t="shared" si="1"/>
        <v>934</v>
      </c>
      <c r="H15" s="15"/>
      <c r="I15">
        <f t="shared" si="2"/>
        <v>0</v>
      </c>
    </row>
    <row r="16" spans="1:9" ht="15">
      <c r="A16" s="67">
        <v>11</v>
      </c>
      <c r="B16" s="14" t="s">
        <v>324</v>
      </c>
      <c r="C16" s="2" t="s">
        <v>325</v>
      </c>
      <c r="D16" s="2">
        <v>3564</v>
      </c>
      <c r="E16" s="2">
        <f t="shared" si="0"/>
        <v>2630</v>
      </c>
      <c r="F16" s="2">
        <f>ROUND(E16*0.34,0)+1</f>
        <v>895</v>
      </c>
      <c r="G16" s="10">
        <f t="shared" si="1"/>
        <v>39</v>
      </c>
      <c r="H16" s="15"/>
      <c r="I16">
        <f t="shared" si="2"/>
        <v>0</v>
      </c>
    </row>
    <row r="17" spans="1:9" ht="15">
      <c r="A17" s="67">
        <v>12</v>
      </c>
      <c r="B17" s="14" t="s">
        <v>326</v>
      </c>
      <c r="C17" s="2" t="s">
        <v>327</v>
      </c>
      <c r="D17" s="2">
        <v>11880</v>
      </c>
      <c r="E17" s="2">
        <f t="shared" si="0"/>
        <v>8768</v>
      </c>
      <c r="F17" s="2">
        <f>ROUND(E17*0.34,0)-1</f>
        <v>2980</v>
      </c>
      <c r="G17" s="10">
        <f t="shared" si="1"/>
        <v>132</v>
      </c>
      <c r="H17" s="15"/>
      <c r="I17">
        <f t="shared" si="2"/>
        <v>0</v>
      </c>
    </row>
    <row r="18" spans="1:9" ht="15">
      <c r="A18" s="67">
        <v>13</v>
      </c>
      <c r="B18" s="14" t="s">
        <v>328</v>
      </c>
      <c r="C18" s="2" t="s">
        <v>329</v>
      </c>
      <c r="D18" s="2">
        <v>15445</v>
      </c>
      <c r="E18" s="2">
        <v>11398</v>
      </c>
      <c r="F18" s="2">
        <f>ROUND(E18*0.34,0)-1</f>
        <v>3874</v>
      </c>
      <c r="G18" s="10">
        <v>172</v>
      </c>
      <c r="H18" s="15"/>
      <c r="I18">
        <f t="shared" si="2"/>
        <v>1</v>
      </c>
    </row>
    <row r="19" spans="1:9" ht="15">
      <c r="A19" s="67">
        <v>14</v>
      </c>
      <c r="B19" s="14" t="s">
        <v>330</v>
      </c>
      <c r="C19" s="2" t="s">
        <v>331</v>
      </c>
      <c r="D19" s="2">
        <v>13068</v>
      </c>
      <c r="E19" s="2">
        <f t="shared" si="0"/>
        <v>9644</v>
      </c>
      <c r="F19" s="2">
        <f>ROUND(E19*0.34,0)</f>
        <v>3279</v>
      </c>
      <c r="G19" s="10">
        <f t="shared" si="1"/>
        <v>145</v>
      </c>
      <c r="H19" s="15"/>
      <c r="I19">
        <f t="shared" si="2"/>
        <v>0</v>
      </c>
    </row>
    <row r="20" spans="1:9" ht="15">
      <c r="A20" s="67">
        <v>15</v>
      </c>
      <c r="B20" s="14" t="s">
        <v>332</v>
      </c>
      <c r="C20" s="2" t="s">
        <v>333</v>
      </c>
      <c r="D20" s="2">
        <v>3564</v>
      </c>
      <c r="E20" s="2">
        <f t="shared" si="0"/>
        <v>2630</v>
      </c>
      <c r="F20" s="2">
        <f>ROUND(E20*0.34,0)+1</f>
        <v>895</v>
      </c>
      <c r="G20" s="10">
        <f t="shared" si="1"/>
        <v>39</v>
      </c>
      <c r="H20" s="15"/>
      <c r="I20">
        <f t="shared" si="2"/>
        <v>0</v>
      </c>
    </row>
    <row r="21" spans="1:9" ht="15">
      <c r="A21" s="67">
        <v>16</v>
      </c>
      <c r="B21" s="14" t="s">
        <v>334</v>
      </c>
      <c r="C21" s="2" t="s">
        <v>335</v>
      </c>
      <c r="D21" s="2">
        <v>19009</v>
      </c>
      <c r="E21" s="2">
        <f t="shared" si="0"/>
        <v>14029</v>
      </c>
      <c r="F21" s="2">
        <f>ROUND(E21*0.34,0)</f>
        <v>4770</v>
      </c>
      <c r="G21" s="10">
        <f t="shared" si="1"/>
        <v>210</v>
      </c>
      <c r="H21" s="15"/>
      <c r="I21">
        <f t="shared" si="2"/>
        <v>0</v>
      </c>
    </row>
    <row r="22" spans="1:9" ht="15">
      <c r="A22" s="67">
        <v>17</v>
      </c>
      <c r="B22" s="14" t="s">
        <v>336</v>
      </c>
      <c r="C22" s="2" t="s">
        <v>337</v>
      </c>
      <c r="D22" s="2">
        <v>34453</v>
      </c>
      <c r="E22" s="2">
        <f t="shared" si="0"/>
        <v>25427</v>
      </c>
      <c r="F22" s="2">
        <f>ROUND(E22*0.34,0)</f>
        <v>8645</v>
      </c>
      <c r="G22" s="10">
        <f t="shared" si="1"/>
        <v>381</v>
      </c>
      <c r="H22" s="15"/>
      <c r="I22">
        <f t="shared" si="2"/>
        <v>0</v>
      </c>
    </row>
    <row r="23" spans="1:9" ht="15">
      <c r="A23" s="67">
        <v>18</v>
      </c>
      <c r="B23" s="14" t="s">
        <v>338</v>
      </c>
      <c r="C23" s="2" t="s">
        <v>339</v>
      </c>
      <c r="D23" s="2">
        <v>70095</v>
      </c>
      <c r="E23" s="2">
        <f t="shared" si="0"/>
        <v>51731</v>
      </c>
      <c r="F23" s="2">
        <f>ROUND(E23*0.34,0)-1</f>
        <v>17588</v>
      </c>
      <c r="G23" s="10">
        <f t="shared" si="1"/>
        <v>776</v>
      </c>
      <c r="H23" s="15"/>
      <c r="I23">
        <f t="shared" si="2"/>
        <v>0</v>
      </c>
    </row>
    <row r="24" spans="1:9" ht="15">
      <c r="A24" s="67">
        <v>19</v>
      </c>
      <c r="B24" s="14" t="s">
        <v>340</v>
      </c>
      <c r="C24" s="2" t="s">
        <v>341</v>
      </c>
      <c r="D24" s="2">
        <v>7128</v>
      </c>
      <c r="E24" s="2">
        <f t="shared" si="0"/>
        <v>5261</v>
      </c>
      <c r="F24" s="2">
        <f>ROUND(E24*0.34,0)-1</f>
        <v>1788</v>
      </c>
      <c r="G24" s="10">
        <f t="shared" si="1"/>
        <v>79</v>
      </c>
      <c r="H24" s="15"/>
      <c r="I24">
        <f t="shared" si="2"/>
        <v>0</v>
      </c>
    </row>
    <row r="25" spans="1:9" ht="15">
      <c r="A25" s="67">
        <v>20</v>
      </c>
      <c r="B25" s="14" t="s">
        <v>342</v>
      </c>
      <c r="C25" s="2" t="s">
        <v>343</v>
      </c>
      <c r="D25" s="2">
        <v>23761</v>
      </c>
      <c r="E25" s="2">
        <f t="shared" si="0"/>
        <v>17536</v>
      </c>
      <c r="F25" s="2">
        <f>ROUND(E25*0.34,0)</f>
        <v>5962</v>
      </c>
      <c r="G25" s="10">
        <f t="shared" si="1"/>
        <v>263</v>
      </c>
      <c r="H25" s="15"/>
      <c r="I25">
        <f t="shared" si="2"/>
        <v>0</v>
      </c>
    </row>
    <row r="26" spans="1:9" ht="15">
      <c r="A26" s="67">
        <v>21</v>
      </c>
      <c r="B26" s="14" t="s">
        <v>344</v>
      </c>
      <c r="C26" s="2" t="s">
        <v>345</v>
      </c>
      <c r="D26" s="2">
        <v>3564</v>
      </c>
      <c r="E26" s="2">
        <f t="shared" si="0"/>
        <v>2630</v>
      </c>
      <c r="F26" s="2">
        <f>ROUND(E26*0.34,0)+1</f>
        <v>895</v>
      </c>
      <c r="G26" s="10">
        <f t="shared" si="1"/>
        <v>39</v>
      </c>
      <c r="H26" s="15"/>
      <c r="I26">
        <f t="shared" si="2"/>
        <v>0</v>
      </c>
    </row>
    <row r="27" spans="1:9" ht="15">
      <c r="A27" s="67">
        <v>22</v>
      </c>
      <c r="B27" s="14" t="s">
        <v>346</v>
      </c>
      <c r="C27" s="2" t="s">
        <v>347</v>
      </c>
      <c r="D27" s="2">
        <v>7128</v>
      </c>
      <c r="E27" s="2">
        <f t="shared" si="0"/>
        <v>5261</v>
      </c>
      <c r="F27" s="2">
        <f>ROUND(E27*0.34,0)-1</f>
        <v>1788</v>
      </c>
      <c r="G27" s="10">
        <f t="shared" si="1"/>
        <v>79</v>
      </c>
      <c r="H27" s="15"/>
      <c r="I27">
        <f t="shared" si="2"/>
        <v>0</v>
      </c>
    </row>
    <row r="28" spans="1:9" ht="15">
      <c r="A28" s="67">
        <v>23</v>
      </c>
      <c r="B28" s="14" t="s">
        <v>348</v>
      </c>
      <c r="C28" s="2" t="s">
        <v>349</v>
      </c>
      <c r="D28" s="2">
        <v>3564</v>
      </c>
      <c r="E28" s="2">
        <f t="shared" si="0"/>
        <v>2630</v>
      </c>
      <c r="F28" s="2">
        <f>ROUND(E28*0.34,0)+1</f>
        <v>895</v>
      </c>
      <c r="G28" s="10">
        <f t="shared" si="1"/>
        <v>39</v>
      </c>
      <c r="H28" s="15"/>
      <c r="I28">
        <f t="shared" si="2"/>
        <v>0</v>
      </c>
    </row>
    <row r="29" spans="1:9" ht="15">
      <c r="A29" s="67">
        <v>24</v>
      </c>
      <c r="B29" s="14" t="s">
        <v>350</v>
      </c>
      <c r="C29" s="2" t="s">
        <v>351</v>
      </c>
      <c r="D29" s="2">
        <v>5940</v>
      </c>
      <c r="E29" s="2">
        <f t="shared" si="0"/>
        <v>4384</v>
      </c>
      <c r="F29" s="2">
        <f>ROUND(E29*0.34,0)-1</f>
        <v>1490</v>
      </c>
      <c r="G29" s="10">
        <f t="shared" si="1"/>
        <v>66</v>
      </c>
      <c r="H29" s="15"/>
      <c r="I29">
        <f t="shared" si="2"/>
        <v>0</v>
      </c>
    </row>
    <row r="30" spans="1:9" ht="15">
      <c r="A30" s="67">
        <v>25</v>
      </c>
      <c r="B30" s="14" t="s">
        <v>352</v>
      </c>
      <c r="C30" s="2" t="s">
        <v>353</v>
      </c>
      <c r="D30" s="2">
        <v>3564</v>
      </c>
      <c r="E30" s="2">
        <f t="shared" si="0"/>
        <v>2630</v>
      </c>
      <c r="F30" s="2">
        <f>ROUND(E30*0.34,0)+1</f>
        <v>895</v>
      </c>
      <c r="G30" s="10">
        <f t="shared" si="1"/>
        <v>39</v>
      </c>
      <c r="H30" s="15"/>
      <c r="I30">
        <f t="shared" si="2"/>
        <v>0</v>
      </c>
    </row>
    <row r="31" spans="1:9" ht="15">
      <c r="A31" s="67">
        <v>26</v>
      </c>
      <c r="B31" s="14" t="s">
        <v>354</v>
      </c>
      <c r="C31" s="2" t="s">
        <v>355</v>
      </c>
      <c r="D31" s="2">
        <v>5940</v>
      </c>
      <c r="E31" s="2">
        <f t="shared" si="0"/>
        <v>4384</v>
      </c>
      <c r="F31" s="2">
        <f>ROUND(E31*0.34,0)-1</f>
        <v>1490</v>
      </c>
      <c r="G31" s="10">
        <f t="shared" si="1"/>
        <v>66</v>
      </c>
      <c r="H31" s="15"/>
      <c r="I31">
        <f t="shared" si="2"/>
        <v>0</v>
      </c>
    </row>
    <row r="32" spans="1:9" ht="15">
      <c r="A32" s="67">
        <v>27</v>
      </c>
      <c r="B32" s="14" t="s">
        <v>356</v>
      </c>
      <c r="C32" s="2" t="s">
        <v>357</v>
      </c>
      <c r="D32" s="2">
        <v>5940</v>
      </c>
      <c r="E32" s="2">
        <f t="shared" si="0"/>
        <v>4384</v>
      </c>
      <c r="F32" s="2">
        <f>ROUND(E32*0.34,0)-1</f>
        <v>1490</v>
      </c>
      <c r="G32" s="10">
        <f t="shared" si="1"/>
        <v>66</v>
      </c>
      <c r="H32" s="15"/>
      <c r="I32">
        <f t="shared" si="2"/>
        <v>0</v>
      </c>
    </row>
    <row r="33" spans="1:9" ht="15">
      <c r="A33" s="67">
        <v>28</v>
      </c>
      <c r="B33" s="14" t="s">
        <v>358</v>
      </c>
      <c r="C33" s="2" t="s">
        <v>359</v>
      </c>
      <c r="D33" s="2">
        <v>3564</v>
      </c>
      <c r="E33" s="2">
        <f t="shared" si="0"/>
        <v>2630</v>
      </c>
      <c r="F33" s="2">
        <f>ROUND(E33*0.34,0)+1</f>
        <v>895</v>
      </c>
      <c r="G33" s="10">
        <f t="shared" si="1"/>
        <v>39</v>
      </c>
      <c r="H33" s="15"/>
      <c r="I33">
        <f t="shared" si="2"/>
        <v>0</v>
      </c>
    </row>
    <row r="34" spans="1:9" ht="15">
      <c r="A34" s="67">
        <v>29</v>
      </c>
      <c r="B34" s="14" t="s">
        <v>360</v>
      </c>
      <c r="C34" s="2" t="s">
        <v>361</v>
      </c>
      <c r="D34" s="2">
        <v>3564</v>
      </c>
      <c r="E34" s="2">
        <f t="shared" si="0"/>
        <v>2630</v>
      </c>
      <c r="F34" s="2">
        <f>ROUND(E34*0.34,0)+1</f>
        <v>895</v>
      </c>
      <c r="G34" s="10">
        <f t="shared" si="1"/>
        <v>39</v>
      </c>
      <c r="H34" s="15"/>
      <c r="I34">
        <f t="shared" si="2"/>
        <v>0</v>
      </c>
    </row>
    <row r="35" spans="1:9" ht="15.75" thickBot="1">
      <c r="A35" s="67">
        <v>30</v>
      </c>
      <c r="B35" s="18" t="s">
        <v>362</v>
      </c>
      <c r="C35" s="9" t="s">
        <v>363</v>
      </c>
      <c r="D35" s="9">
        <v>15445</v>
      </c>
      <c r="E35" s="9">
        <f t="shared" si="0"/>
        <v>11399</v>
      </c>
      <c r="F35" s="9">
        <f>ROUND(E35*0.34,0)-1</f>
        <v>3875</v>
      </c>
      <c r="G35" s="9">
        <f>ROUND(E35*0.015,0)</f>
        <v>171</v>
      </c>
      <c r="H35" s="19"/>
      <c r="I35">
        <f t="shared" si="2"/>
        <v>0</v>
      </c>
    </row>
    <row r="36" spans="1:9" ht="19.5" customHeight="1" thickBot="1">
      <c r="A36" s="68"/>
      <c r="B36" s="206" t="s">
        <v>19</v>
      </c>
      <c r="C36" s="207"/>
      <c r="D36" s="176">
        <f>SUM(D8:D35)</f>
        <v>441949</v>
      </c>
      <c r="E36" s="126">
        <f>SUM(E8:E35)</f>
        <v>326163</v>
      </c>
      <c r="F36" s="126">
        <f>SUM(F8:F35)</f>
        <v>110893</v>
      </c>
      <c r="G36" s="98">
        <f>SUM(G8:G35)</f>
        <v>4892</v>
      </c>
      <c r="H36" s="43">
        <f>D36+D6</f>
        <v>477590</v>
      </c>
      <c r="I36">
        <f t="shared" si="2"/>
        <v>1</v>
      </c>
    </row>
    <row r="37" spans="1:8" ht="15.75" thickBot="1">
      <c r="A37" s="83"/>
      <c r="B37" s="6"/>
      <c r="C37" s="6"/>
      <c r="D37" s="6"/>
      <c r="E37" s="6"/>
      <c r="F37" s="6"/>
      <c r="G37" s="87"/>
      <c r="H37" s="6"/>
    </row>
    <row r="38" spans="1:8" ht="15.75" thickBot="1">
      <c r="A38" s="225" t="s">
        <v>580</v>
      </c>
      <c r="B38" s="226"/>
      <c r="C38" s="49">
        <f>D36+D6</f>
        <v>477590</v>
      </c>
      <c r="D38" s="44"/>
      <c r="E38" s="44"/>
      <c r="F38" s="44"/>
      <c r="G38" s="44"/>
      <c r="H38" s="45"/>
    </row>
  </sheetData>
  <sheetProtection selectLockedCells="1" selectUnlockedCells="1"/>
  <mergeCells count="5">
    <mergeCell ref="A38:B38"/>
    <mergeCell ref="A1:G1"/>
    <mergeCell ref="B6:C6"/>
    <mergeCell ref="B2:H2"/>
    <mergeCell ref="B36:C36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67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Karolína</dc:creator>
  <cp:keywords/>
  <dc:description/>
  <cp:lastModifiedBy>Drobilová Karolína</cp:lastModifiedBy>
  <cp:lastPrinted>2016-11-09T08:37:41Z</cp:lastPrinted>
  <dcterms:created xsi:type="dcterms:W3CDTF">2016-09-22T06:46:18Z</dcterms:created>
  <dcterms:modified xsi:type="dcterms:W3CDTF">2016-12-01T07:42:47Z</dcterms:modified>
  <cp:category/>
  <cp:version/>
  <cp:contentType/>
  <cp:contentStatus/>
</cp:coreProperties>
</file>