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I\10_odbor\101_oddělení\8_Vyšinská\2022\Krajské normativy 2022\Materiál 2022\"/>
    </mc:Choice>
  </mc:AlternateContent>
  <xr:revisionPtr revIDLastSave="0" documentId="13_ncr:1_{8E658D5F-CBFF-4C08-813A-D85FE6380862}" xr6:coauthVersionLast="47" xr6:coauthVersionMax="47" xr10:uidLastSave="{00000000-0000-0000-0000-000000000000}"/>
  <bookViews>
    <workbookView xWindow="22932" yWindow="3756" windowWidth="23256" windowHeight="12456" xr2:uid="{00000000-000D-0000-FFFF-FFFF00000000}"/>
  </bookViews>
  <sheets>
    <sheet name="titul" sheetId="5" r:id="rId1"/>
    <sheet name="PPP 2022" sheetId="4" r:id="rId2"/>
  </sheets>
  <definedNames>
    <definedName name="_xlnm.Print_Titles" localSheetId="1">'PPP 2022'!$1:$5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4" l="1"/>
  <c r="P11" i="4" l="1"/>
  <c r="C9" i="4"/>
  <c r="D9" i="4"/>
  <c r="E9" i="4"/>
  <c r="F9" i="4"/>
  <c r="G9" i="4"/>
  <c r="H9" i="4"/>
  <c r="I9" i="4"/>
  <c r="J9" i="4"/>
  <c r="K9" i="4"/>
  <c r="L9" i="4"/>
  <c r="M9" i="4"/>
  <c r="M7" i="4" s="1"/>
  <c r="M8" i="4" s="1"/>
  <c r="M6" i="4" s="1"/>
  <c r="N9" i="4"/>
  <c r="O9" i="4"/>
  <c r="O7" i="4" s="1"/>
  <c r="C10" i="4"/>
  <c r="D10" i="4"/>
  <c r="E10" i="4"/>
  <c r="F10" i="4"/>
  <c r="G10" i="4"/>
  <c r="H10" i="4"/>
  <c r="I10" i="4"/>
  <c r="J10" i="4"/>
  <c r="K10" i="4"/>
  <c r="L10" i="4"/>
  <c r="M10" i="4"/>
  <c r="N10" i="4"/>
  <c r="B9" i="4"/>
  <c r="B10" i="4"/>
  <c r="N7" i="4" l="1"/>
  <c r="N8" i="4" s="1"/>
  <c r="N6" i="4" s="1"/>
  <c r="L7" i="4"/>
  <c r="L8" i="4" s="1"/>
  <c r="L6" i="4" s="1"/>
  <c r="H7" i="4"/>
  <c r="H8" i="4" s="1"/>
  <c r="H6" i="4" s="1"/>
  <c r="G7" i="4"/>
  <c r="G8" i="4" s="1"/>
  <c r="G6" i="4" s="1"/>
  <c r="F7" i="4"/>
  <c r="F8" i="4" s="1"/>
  <c r="F6" i="4" s="1"/>
  <c r="E7" i="4"/>
  <c r="E8" i="4" s="1"/>
  <c r="E6" i="4" s="1"/>
  <c r="D7" i="4"/>
  <c r="D8" i="4" s="1"/>
  <c r="D6" i="4" s="1"/>
  <c r="B7" i="4"/>
  <c r="B8" i="4" s="1"/>
  <c r="B6" i="4" s="1"/>
  <c r="K7" i="4"/>
  <c r="K8" i="4" s="1"/>
  <c r="K6" i="4" s="1"/>
  <c r="C7" i="4"/>
  <c r="C8" i="4" s="1"/>
  <c r="C6" i="4" s="1"/>
  <c r="J7" i="4"/>
  <c r="J8" i="4" s="1"/>
  <c r="J6" i="4" s="1"/>
  <c r="I7" i="4"/>
  <c r="I8" i="4" s="1"/>
  <c r="I6" i="4" s="1"/>
  <c r="P9" i="4"/>
  <c r="P10" i="4"/>
  <c r="P15" i="4"/>
  <c r="P14" i="4"/>
  <c r="P13" i="4"/>
  <c r="P12" i="4"/>
  <c r="O8" i="4" l="1"/>
  <c r="O6" i="4" s="1"/>
  <c r="P7" i="4"/>
  <c r="P8" i="4" l="1"/>
  <c r="P6" i="4"/>
</calcChain>
</file>

<file path=xl/sharedStrings.xml><?xml version="1.0" encoding="utf-8"?>
<sst xmlns="http://schemas.openxmlformats.org/spreadsheetml/2006/main" count="48" uniqueCount="48">
  <si>
    <t>Odvody</t>
  </si>
  <si>
    <t>NIV celkem</t>
  </si>
  <si>
    <t>Jihočeský</t>
  </si>
  <si>
    <t>Plzeňský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</si>
  <si>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</si>
  <si>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</si>
  <si>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</si>
  <si>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</si>
  <si>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</si>
  <si>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</si>
  <si>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</si>
  <si>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</si>
  <si>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</si>
  <si>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</si>
  <si>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</si>
  <si>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</si>
  <si>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</si>
  <si>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</si>
  <si>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Hl. m. Praha</t>
  </si>
  <si>
    <t>Středočeský</t>
  </si>
  <si>
    <t xml:space="preserve">Karlovarský </t>
  </si>
  <si>
    <t xml:space="preserve">Ústecký  </t>
  </si>
  <si>
    <t>Liberecký</t>
  </si>
  <si>
    <t>Pardubický</t>
  </si>
  <si>
    <t>Vysočina</t>
  </si>
  <si>
    <t>Jihomoravský</t>
  </si>
  <si>
    <t>Olomoucký</t>
  </si>
  <si>
    <t>Zlínský</t>
  </si>
  <si>
    <t>Průměr ČR</t>
  </si>
  <si>
    <t>ONIV celkem</t>
  </si>
  <si>
    <t>Králové hradecký</t>
  </si>
  <si>
    <t>Moravsko slezský</t>
  </si>
  <si>
    <t>Np</t>
  </si>
  <si>
    <t>Pp</t>
  </si>
  <si>
    <t>No</t>
  </si>
  <si>
    <t>Po</t>
  </si>
  <si>
    <t>Pedagogicko-psychologická poradna PPP (v Kč/dítě, žáka, studenta)</t>
  </si>
  <si>
    <t>MP bez odv.</t>
  </si>
  <si>
    <t>MPP bez odv.</t>
  </si>
  <si>
    <t>MPN bez odv.</t>
  </si>
  <si>
    <t>Porovnání krajských normativů mzdových prostředků a ostatních neinvestičních výdajů</t>
  </si>
  <si>
    <t>Děti, žáci, studenti pedagogicko-psychologických poraden</t>
  </si>
  <si>
    <t>Příloha č. 5</t>
  </si>
  <si>
    <t>PEDAGOGICKO-PSYCHOLOGICKÉ</t>
  </si>
  <si>
    <t>PORADNY</t>
  </si>
  <si>
    <t>Č.j.: MSMT-12809/2022-1</t>
  </si>
  <si>
    <t>stanovených jednotlivými krajskými úřady pro krajské a obecní školství v roce 2022</t>
  </si>
  <si>
    <t>Krajské normativy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</si>
</sst>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solidFill>
                  <a:sysClr val="windowText" lastClr="000000"/>
                </a:solidFill>
                <a:effectLst/>
              </a:rPr>
              <a:t>Krajské normativy mzdových prostředků v roce 2022</a:t>
            </a:r>
          </a:p>
          <a:p>
            <a:pPr>
              <a:defRPr/>
            </a:pPr>
            <a:r>
              <a:rPr lang="cs-CZ" b="1">
                <a:solidFill>
                  <a:sysClr val="windowText" lastClr="000000"/>
                </a:solidFill>
              </a:rPr>
              <a:t>Pedagogicko-psychologická poradna PPP (v Kč/dítě, žáka, studenta)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'PPP 2022'!$B$5:$O$5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 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 slezský</c:v>
                </c:pt>
              </c:strCache>
            </c:strRef>
          </c:cat>
          <c:val>
            <c:numRef>
              <c:f>'PPP 2022'!$B$7:$O$7</c:f>
              <c:numCache>
                <c:formatCode>#,##0</c:formatCode>
                <c:ptCount val="14"/>
                <c:pt idx="0">
                  <c:v>3121.1929824561403</c:v>
                </c:pt>
                <c:pt idx="1">
                  <c:v>4209.6516483516489</c:v>
                </c:pt>
                <c:pt idx="2">
                  <c:v>3885.6336422613531</c:v>
                </c:pt>
                <c:pt idx="3">
                  <c:v>3575.8070771802732</c:v>
                </c:pt>
                <c:pt idx="4">
                  <c:v>3231.4285714285716</c:v>
                </c:pt>
                <c:pt idx="5">
                  <c:v>3792.7495495495496</c:v>
                </c:pt>
                <c:pt idx="6">
                  <c:v>3187.1030510927444</c:v>
                </c:pt>
                <c:pt idx="7">
                  <c:v>4358.9795255518065</c:v>
                </c:pt>
                <c:pt idx="8">
                  <c:v>3854.1361661033316</c:v>
                </c:pt>
                <c:pt idx="9">
                  <c:v>3723.902531194296</c:v>
                </c:pt>
                <c:pt idx="10">
                  <c:v>3005.3092865546146</c:v>
                </c:pt>
                <c:pt idx="11">
                  <c:v>3264.2094990723563</c:v>
                </c:pt>
                <c:pt idx="12">
                  <c:v>2953.6633663366338</c:v>
                </c:pt>
                <c:pt idx="13">
                  <c:v>4687.1064034665378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8-463B-A8F4-0773D0AC0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9509152"/>
        <c:axId val="1250612544"/>
      </c:barChart>
      <c:catAx>
        <c:axId val="1249509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>
                    <a:solidFill>
                      <a:sysClr val="windowText" lastClr="000000"/>
                    </a:solidFill>
                  </a:rPr>
                  <a:t>kraje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0612544"/>
        <c:crosses val="autoZero"/>
        <c:auto val="1"/>
        <c:lblAlgn val="ctr"/>
        <c:lblOffset val="100"/>
        <c:noMultiLvlLbl val="0"/>
      </c:catAx>
      <c:valAx>
        <c:axId val="125061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>
                    <a:solidFill>
                      <a:sysClr val="windowText" lastClr="000000"/>
                    </a:solidFill>
                  </a:rPr>
                  <a:t>normativ</a:t>
                </a:r>
                <a:r>
                  <a:rPr lang="cs-CZ" b="1" baseline="0">
                    <a:solidFill>
                      <a:sysClr val="windowText" lastClr="000000"/>
                    </a:solidFill>
                  </a:rPr>
                  <a:t> MP v Kč/dítě, žáka, studenta</a:t>
                </a:r>
                <a:endParaRPr lang="cs-CZ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950915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16</xdr:row>
      <xdr:rowOff>28575</xdr:rowOff>
    </xdr:from>
    <xdr:to>
      <xdr:col>15</xdr:col>
      <xdr:colOff>600075</xdr:colOff>
      <xdr:row>38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5013D00-F28E-42CF-87A3-45CBC78DF3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34A5A-1DB3-4A62-9EF1-3316C41F4E27}">
  <sheetPr>
    <tabColor theme="8" tint="-0.249977111117893"/>
  </sheetPr>
  <dimension ref="A2:A45"/>
  <sheetViews>
    <sheetView tabSelected="1" zoomScale="70" zoomScaleNormal="70" workbookViewId="0">
      <selection activeCell="E36" sqref="E36"/>
    </sheetView>
  </sheetViews>
  <sheetFormatPr defaultRowHeight="15" x14ac:dyDescent="0.25"/>
  <cols>
    <col min="1" max="1" width="83.85546875" style="27" customWidth="1"/>
  </cols>
  <sheetData>
    <row r="2" spans="1:1" x14ac:dyDescent="0.25">
      <c r="A2" s="24" t="s">
        <v>45</v>
      </c>
    </row>
    <row r="3" spans="1:1" x14ac:dyDescent="0.25">
      <c r="A3" s="24"/>
    </row>
    <row r="4" spans="1:1" x14ac:dyDescent="0.25">
      <c r="A4" s="24"/>
    </row>
    <row r="15" spans="1:1" ht="36" x14ac:dyDescent="0.55000000000000004">
      <c r="A15" s="28" t="s">
        <v>43</v>
      </c>
    </row>
    <row r="16" spans="1:1" ht="36" x14ac:dyDescent="0.55000000000000004">
      <c r="A16" s="28" t="s">
        <v>44</v>
      </c>
    </row>
    <row r="19" spans="1:1" ht="18.75" x14ac:dyDescent="0.3">
      <c r="A19" s="25" t="s">
        <v>41</v>
      </c>
    </row>
    <row r="21" spans="1:1" ht="18.75" x14ac:dyDescent="0.3">
      <c r="A21" s="25" t="s">
        <v>42</v>
      </c>
    </row>
    <row r="44" spans="1:1" x14ac:dyDescent="0.25">
      <c r="A44" s="26" t="s">
        <v>40</v>
      </c>
    </row>
    <row r="45" spans="1:1" x14ac:dyDescent="0.25">
      <c r="A45" s="27" t="s">
        <v>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E83E-3137-43E1-9025-BD647D6AF375}">
  <sheetPr>
    <tabColor theme="8" tint="0.59999389629810485"/>
    <pageSetUpPr fitToPage="1"/>
  </sheetPr>
  <dimension ref="A1:AQ16"/>
  <sheetViews>
    <sheetView workbookViewId="0">
      <pane ySplit="5" topLeftCell="A6" activePane="bottomLeft" state="frozen"/>
      <selection pane="bottomLeft" activeCell="S15" sqref="S15"/>
    </sheetView>
  </sheetViews>
  <sheetFormatPr defaultRowHeight="15" x14ac:dyDescent="0.25"/>
  <cols>
    <col min="1" max="1" width="13" style="17" customWidth="1"/>
    <col min="2" max="2" width="9.42578125" style="17" customWidth="1"/>
    <col min="3" max="3" width="9.28515625" style="17" customWidth="1"/>
    <col min="4" max="4" width="9.42578125" style="17" customWidth="1"/>
    <col min="5" max="5" width="9" style="17" customWidth="1"/>
    <col min="6" max="6" width="8.7109375" style="17" customWidth="1"/>
    <col min="7" max="7" width="8.5703125" style="17" customWidth="1"/>
    <col min="8" max="9" width="9.28515625" style="17" customWidth="1"/>
    <col min="10" max="10" width="8.7109375" style="17" customWidth="1"/>
    <col min="11" max="11" width="8.85546875" style="17" customWidth="1"/>
    <col min="12" max="12" width="8.7109375" style="17" customWidth="1"/>
    <col min="13" max="14" width="8.5703125" style="17" customWidth="1"/>
    <col min="15" max="15" width="9" style="17" customWidth="1"/>
    <col min="16" max="16" width="9.140625" style="17" customWidth="1"/>
    <col min="17" max="19" width="9.140625" style="17"/>
    <col min="20" max="34" width="6" style="17" customWidth="1"/>
    <col min="35" max="16384" width="9.140625" style="17"/>
  </cols>
  <sheetData>
    <row r="1" spans="1:43" ht="18.75" x14ac:dyDescent="0.25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43" ht="18.75" x14ac:dyDescent="0.25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43" ht="15.7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43" s="15" customFormat="1" ht="15" customHeight="1" x14ac:dyDescent="0.25">
      <c r="A4" s="31"/>
      <c r="B4" s="1" t="s">
        <v>4</v>
      </c>
      <c r="C4" s="2" t="s">
        <v>5</v>
      </c>
      <c r="D4" s="3" t="s">
        <v>6</v>
      </c>
      <c r="E4" s="4" t="s">
        <v>7</v>
      </c>
      <c r="F4" s="5" t="s">
        <v>8</v>
      </c>
      <c r="G4" s="6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1" t="s">
        <v>14</v>
      </c>
      <c r="M4" s="12" t="s">
        <v>15</v>
      </c>
      <c r="N4" s="13" t="s">
        <v>16</v>
      </c>
      <c r="O4" s="14" t="s">
        <v>17</v>
      </c>
      <c r="P4" s="32" t="s">
        <v>28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43" s="15" customFormat="1" ht="71.25" customHeight="1" x14ac:dyDescent="0.25">
      <c r="A5" s="31"/>
      <c r="B5" s="29" t="s">
        <v>18</v>
      </c>
      <c r="C5" s="29" t="s">
        <v>19</v>
      </c>
      <c r="D5" s="29" t="s">
        <v>2</v>
      </c>
      <c r="E5" s="29" t="s">
        <v>3</v>
      </c>
      <c r="F5" s="29" t="s">
        <v>20</v>
      </c>
      <c r="G5" s="29" t="s">
        <v>21</v>
      </c>
      <c r="H5" s="29" t="s">
        <v>22</v>
      </c>
      <c r="I5" s="29" t="s">
        <v>30</v>
      </c>
      <c r="J5" s="29" t="s">
        <v>23</v>
      </c>
      <c r="K5" s="29" t="s">
        <v>24</v>
      </c>
      <c r="L5" s="29" t="s">
        <v>25</v>
      </c>
      <c r="M5" s="29" t="s">
        <v>26</v>
      </c>
      <c r="N5" s="29" t="s">
        <v>27</v>
      </c>
      <c r="O5" s="29" t="s">
        <v>31</v>
      </c>
      <c r="P5" s="32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43" x14ac:dyDescent="0.25">
      <c r="A6" s="16" t="s">
        <v>1</v>
      </c>
      <c r="B6" s="19">
        <f>SUM(B7:B8)+B11</f>
        <v>4273.5800701754388</v>
      </c>
      <c r="C6" s="19">
        <f>SUM(C7:C8)+C11</f>
        <v>5820.7069384615388</v>
      </c>
      <c r="D6" s="19">
        <f t="shared" ref="D6:O6" si="0">SUM(D7:D8)+D11</f>
        <v>5316.690486190917</v>
      </c>
      <c r="E6" s="19">
        <f t="shared" si="0"/>
        <v>4895.9460108108105</v>
      </c>
      <c r="F6" s="19">
        <f t="shared" si="0"/>
        <v>4448.2800000000007</v>
      </c>
      <c r="G6" s="19">
        <f t="shared" si="0"/>
        <v>5200.5538882882884</v>
      </c>
      <c r="H6" s="19">
        <f t="shared" si="0"/>
        <v>4475.0859433839469</v>
      </c>
      <c r="I6" s="19">
        <f t="shared" si="0"/>
        <v>6009.4941956993534</v>
      </c>
      <c r="J6" s="19">
        <f t="shared" si="0"/>
        <v>5323.9169135683242</v>
      </c>
      <c r="K6" s="19">
        <f t="shared" si="0"/>
        <v>5097.0596373618537</v>
      </c>
      <c r="L6" s="19">
        <f t="shared" si="0"/>
        <v>4203.2100111411664</v>
      </c>
      <c r="M6" s="19">
        <f t="shared" si="0"/>
        <v>4463.7964997402596</v>
      </c>
      <c r="N6" s="19">
        <f t="shared" si="0"/>
        <v>4047.0748514851484</v>
      </c>
      <c r="O6" s="19">
        <f t="shared" si="0"/>
        <v>6450.0904959075579</v>
      </c>
      <c r="P6" s="19">
        <f t="shared" ref="P6" si="1">SUMIF(B6:O6,"&gt;0")/COUNTIF(B6:O6,"&gt;0")</f>
        <v>5001.8204244439012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x14ac:dyDescent="0.25">
      <c r="A7" s="16" t="s">
        <v>37</v>
      </c>
      <c r="B7" s="19">
        <f>B9+B10</f>
        <v>3121.1929824561403</v>
      </c>
      <c r="C7" s="19">
        <f>C9+C10</f>
        <v>4209.6516483516489</v>
      </c>
      <c r="D7" s="19">
        <f t="shared" ref="D7:O7" si="2">D9+D10</f>
        <v>3885.6336422613531</v>
      </c>
      <c r="E7" s="19">
        <f t="shared" si="2"/>
        <v>3575.8070771802732</v>
      </c>
      <c r="F7" s="19">
        <f t="shared" si="2"/>
        <v>3231.4285714285716</v>
      </c>
      <c r="G7" s="19">
        <f t="shared" si="2"/>
        <v>3792.7495495495496</v>
      </c>
      <c r="H7" s="19">
        <f t="shared" si="2"/>
        <v>3187.1030510927444</v>
      </c>
      <c r="I7" s="19">
        <f t="shared" si="2"/>
        <v>4358.9795255518065</v>
      </c>
      <c r="J7" s="19">
        <f t="shared" si="2"/>
        <v>3854.1361661033316</v>
      </c>
      <c r="K7" s="19">
        <f t="shared" si="2"/>
        <v>3723.902531194296</v>
      </c>
      <c r="L7" s="19">
        <f t="shared" si="2"/>
        <v>3005.3092865546146</v>
      </c>
      <c r="M7" s="19">
        <f t="shared" si="2"/>
        <v>3264.2094990723563</v>
      </c>
      <c r="N7" s="19">
        <f t="shared" si="2"/>
        <v>2953.6633663366338</v>
      </c>
      <c r="O7" s="19">
        <f t="shared" si="2"/>
        <v>4687.1064034665378</v>
      </c>
      <c r="P7" s="20">
        <f>SUMIF(B7:O7,"&gt;0")/COUNTIF(B7:O7,"&gt;0")</f>
        <v>3632.2052357571329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x14ac:dyDescent="0.25">
      <c r="A8" s="16" t="s">
        <v>0</v>
      </c>
      <c r="B8" s="19">
        <f t="shared" ref="B8" si="3">IFERROR(0.358*B7,"x")</f>
        <v>1117.3870877192983</v>
      </c>
      <c r="C8" s="19">
        <f t="shared" ref="C8" si="4">IFERROR(0.358*C7,"x")</f>
        <v>1507.0552901098902</v>
      </c>
      <c r="D8" s="19">
        <f t="shared" ref="D8" si="5">IFERROR(0.358*D7,"x")</f>
        <v>1391.0568439295644</v>
      </c>
      <c r="E8" s="19">
        <f t="shared" ref="E8" si="6">IFERROR(0.358*E7,"x")</f>
        <v>1280.1389336305376</v>
      </c>
      <c r="F8" s="19">
        <f t="shared" ref="F8" si="7">IFERROR(0.358*F7,"x")</f>
        <v>1156.8514285714286</v>
      </c>
      <c r="G8" s="19">
        <f t="shared" ref="G8" si="8">IFERROR(0.358*G7,"x")</f>
        <v>1357.8043387387386</v>
      </c>
      <c r="H8" s="19">
        <f t="shared" ref="H8" si="9">IFERROR(0.358*H7,"x")</f>
        <v>1140.9828922912025</v>
      </c>
      <c r="I8" s="19">
        <f t="shared" ref="I8" si="10">IFERROR(0.358*I7,"x")</f>
        <v>1560.5146701475467</v>
      </c>
      <c r="J8" s="19">
        <f t="shared" ref="J8" si="11">IFERROR(0.358*J7,"x")</f>
        <v>1379.7807474649926</v>
      </c>
      <c r="K8" s="19">
        <f t="shared" ref="K8" si="12">IFERROR(0.358*K7,"x")</f>
        <v>1333.1571061675579</v>
      </c>
      <c r="L8" s="19">
        <f t="shared" ref="L8" si="13">IFERROR(0.358*L7,"x")</f>
        <v>1075.9007245865519</v>
      </c>
      <c r="M8" s="19">
        <f t="shared" ref="M8" si="14">IFERROR(0.358*M7,"x")</f>
        <v>1168.5870006679036</v>
      </c>
      <c r="N8" s="19">
        <f t="shared" ref="N8" si="15">IFERROR(0.358*N7,"x")</f>
        <v>1057.4114851485149</v>
      </c>
      <c r="O8" s="19">
        <f t="shared" ref="O8" si="16">0.358*O7</f>
        <v>1677.9840924410205</v>
      </c>
      <c r="P8" s="20">
        <f>SUMIF(B8:O8,"&gt;0")/COUNTIF(B8:O8,"&gt;0")</f>
        <v>1300.3294744010534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x14ac:dyDescent="0.25">
      <c r="A9" s="16" t="s">
        <v>38</v>
      </c>
      <c r="B9" s="19">
        <f>IFERROR(12*B13/B12,"x")</f>
        <v>2689.0666666666666</v>
      </c>
      <c r="C9" s="19">
        <f t="shared" ref="C9:O9" si="17">IFERROR(12*C13/C12,"x")</f>
        <v>3560.4285714285716</v>
      </c>
      <c r="D9" s="19">
        <f t="shared" si="17"/>
        <v>3288.7951807228915</v>
      </c>
      <c r="E9" s="19">
        <f t="shared" si="17"/>
        <v>3019.2989690721652</v>
      </c>
      <c r="F9" s="19">
        <f t="shared" si="17"/>
        <v>2771.4285714285716</v>
      </c>
      <c r="G9" s="19">
        <f t="shared" si="17"/>
        <v>3016.2162162162163</v>
      </c>
      <c r="H9" s="19">
        <f t="shared" si="17"/>
        <v>2592.0506982260813</v>
      </c>
      <c r="I9" s="19">
        <f t="shared" si="17"/>
        <v>3735.0295081967215</v>
      </c>
      <c r="J9" s="19">
        <f>IFERROR(12*J13/J12,"x")</f>
        <v>3252.6315789473683</v>
      </c>
      <c r="K9" s="19">
        <f t="shared" si="17"/>
        <v>3240.4491978609626</v>
      </c>
      <c r="L9" s="19">
        <f t="shared" si="17"/>
        <v>2619.0782634523043</v>
      </c>
      <c r="M9" s="19">
        <f t="shared" si="17"/>
        <v>2957.0204081632655</v>
      </c>
      <c r="N9" s="19">
        <f t="shared" si="17"/>
        <v>2617.6633663366338</v>
      </c>
      <c r="O9" s="19">
        <f t="shared" si="17"/>
        <v>3863.2258064516127</v>
      </c>
      <c r="P9" s="20">
        <f t="shared" ref="P9:P10" si="18">SUMIF(B9:O9,"&gt;0")/COUNTIF(B9:O9,"&gt;0")</f>
        <v>3087.3130716550017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43" x14ac:dyDescent="0.25">
      <c r="A10" s="16" t="s">
        <v>39</v>
      </c>
      <c r="B10" s="19">
        <f>IFERROR(12*B15/B14,"x")</f>
        <v>432.12631578947367</v>
      </c>
      <c r="C10" s="19">
        <f t="shared" ref="C10:O10" si="19">IFERROR(12*C15/C14,"x")</f>
        <v>649.22307692307697</v>
      </c>
      <c r="D10" s="19">
        <f t="shared" si="19"/>
        <v>596.8384615384615</v>
      </c>
      <c r="E10" s="19">
        <f t="shared" si="19"/>
        <v>556.5081081081081</v>
      </c>
      <c r="F10" s="19">
        <f t="shared" si="19"/>
        <v>460</v>
      </c>
      <c r="G10" s="19">
        <f t="shared" si="19"/>
        <v>776.5333333333333</v>
      </c>
      <c r="H10" s="19">
        <f t="shared" si="19"/>
        <v>595.05235286666323</v>
      </c>
      <c r="I10" s="19">
        <f t="shared" si="19"/>
        <v>623.95001735508504</v>
      </c>
      <c r="J10" s="19">
        <f t="shared" si="19"/>
        <v>601.50458715596335</v>
      </c>
      <c r="K10" s="19">
        <f t="shared" si="19"/>
        <v>483.45333333333332</v>
      </c>
      <c r="L10" s="19">
        <f t="shared" si="19"/>
        <v>386.23102310231025</v>
      </c>
      <c r="M10" s="19">
        <f t="shared" si="19"/>
        <v>307.18909090909091</v>
      </c>
      <c r="N10" s="19">
        <f t="shared" si="19"/>
        <v>336</v>
      </c>
      <c r="O10" s="19">
        <f t="shared" si="19"/>
        <v>823.88059701492534</v>
      </c>
      <c r="P10" s="20">
        <f t="shared" si="18"/>
        <v>544.89216410213032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1:43" x14ac:dyDescent="0.25">
      <c r="A11" s="16" t="s">
        <v>29</v>
      </c>
      <c r="B11" s="19">
        <v>35</v>
      </c>
      <c r="C11" s="19">
        <v>104</v>
      </c>
      <c r="D11" s="19">
        <v>40</v>
      </c>
      <c r="E11" s="19">
        <v>40</v>
      </c>
      <c r="F11" s="19">
        <v>60</v>
      </c>
      <c r="G11" s="19">
        <v>50</v>
      </c>
      <c r="H11" s="19">
        <v>147</v>
      </c>
      <c r="I11" s="19">
        <v>90</v>
      </c>
      <c r="J11" s="19">
        <v>90</v>
      </c>
      <c r="K11" s="19">
        <v>40</v>
      </c>
      <c r="L11" s="19">
        <v>122</v>
      </c>
      <c r="M11" s="19">
        <v>31</v>
      </c>
      <c r="N11" s="19">
        <v>36</v>
      </c>
      <c r="O11" s="19">
        <v>85</v>
      </c>
      <c r="P11" s="20">
        <f>SUMIF(B11:O11,"&gt;0")/COUNTIF(B11:O11,"&gt;0")</f>
        <v>69.285714285714292</v>
      </c>
      <c r="R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x14ac:dyDescent="0.25">
      <c r="A12" s="16" t="s">
        <v>32</v>
      </c>
      <c r="B12" s="21">
        <v>225</v>
      </c>
      <c r="C12" s="21">
        <v>168</v>
      </c>
      <c r="D12" s="21">
        <v>166</v>
      </c>
      <c r="E12" s="21">
        <v>194</v>
      </c>
      <c r="F12" s="21">
        <v>210</v>
      </c>
      <c r="G12" s="21">
        <v>185</v>
      </c>
      <c r="H12" s="21">
        <v>231.01400000000001</v>
      </c>
      <c r="I12" s="21">
        <v>152.5</v>
      </c>
      <c r="J12" s="21">
        <v>190</v>
      </c>
      <c r="K12" s="21">
        <v>187</v>
      </c>
      <c r="L12" s="21">
        <v>202.01</v>
      </c>
      <c r="M12" s="21">
        <v>196</v>
      </c>
      <c r="N12" s="21">
        <v>202</v>
      </c>
      <c r="O12" s="21">
        <v>155</v>
      </c>
      <c r="P12" s="19">
        <f t="shared" ref="P12:P15" si="20">SUMIF(B12:O12,"&gt;0")/COUNTIF(B12:O12,"&gt;0")</f>
        <v>190.25171428571431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x14ac:dyDescent="0.25">
      <c r="A13" s="16" t="s">
        <v>33</v>
      </c>
      <c r="B13" s="19">
        <v>50420</v>
      </c>
      <c r="C13" s="19">
        <v>49846</v>
      </c>
      <c r="D13" s="19">
        <v>45495</v>
      </c>
      <c r="E13" s="19">
        <v>48812</v>
      </c>
      <c r="F13" s="19">
        <v>48500</v>
      </c>
      <c r="G13" s="19">
        <v>46500</v>
      </c>
      <c r="H13" s="19">
        <v>49900</v>
      </c>
      <c r="I13" s="19">
        <v>47466</v>
      </c>
      <c r="J13" s="19">
        <v>51500</v>
      </c>
      <c r="K13" s="19">
        <v>50497</v>
      </c>
      <c r="L13" s="19">
        <v>44090</v>
      </c>
      <c r="M13" s="19">
        <v>48298</v>
      </c>
      <c r="N13" s="19">
        <v>44064</v>
      </c>
      <c r="O13" s="19">
        <v>49900</v>
      </c>
      <c r="P13" s="19">
        <f t="shared" si="20"/>
        <v>48234.857142857145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x14ac:dyDescent="0.25">
      <c r="A14" s="16" t="s">
        <v>34</v>
      </c>
      <c r="B14" s="21">
        <v>950</v>
      </c>
      <c r="C14" s="21">
        <v>520</v>
      </c>
      <c r="D14" s="21">
        <v>520</v>
      </c>
      <c r="E14" s="21">
        <v>740</v>
      </c>
      <c r="F14" s="21">
        <v>720</v>
      </c>
      <c r="G14" s="21">
        <v>450</v>
      </c>
      <c r="H14" s="21">
        <v>647.33799999999997</v>
      </c>
      <c r="I14" s="21">
        <v>576.20000000000005</v>
      </c>
      <c r="J14" s="21">
        <v>654</v>
      </c>
      <c r="K14" s="21">
        <v>900</v>
      </c>
      <c r="L14" s="21">
        <v>909</v>
      </c>
      <c r="M14" s="21">
        <v>1100</v>
      </c>
      <c r="N14" s="21">
        <v>1000</v>
      </c>
      <c r="O14" s="21">
        <v>469</v>
      </c>
      <c r="P14" s="19">
        <f t="shared" si="20"/>
        <v>725.39557142857143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1:43" x14ac:dyDescent="0.25">
      <c r="A15" s="16" t="s">
        <v>35</v>
      </c>
      <c r="B15" s="19">
        <v>34210</v>
      </c>
      <c r="C15" s="19">
        <v>28133</v>
      </c>
      <c r="D15" s="19">
        <v>25863</v>
      </c>
      <c r="E15" s="19">
        <v>34318</v>
      </c>
      <c r="F15" s="19">
        <v>27600</v>
      </c>
      <c r="G15" s="19">
        <v>29120</v>
      </c>
      <c r="H15" s="19">
        <v>32100</v>
      </c>
      <c r="I15" s="19">
        <v>29960</v>
      </c>
      <c r="J15" s="19">
        <v>32782</v>
      </c>
      <c r="K15" s="19">
        <v>36259</v>
      </c>
      <c r="L15" s="19">
        <v>29257</v>
      </c>
      <c r="M15" s="19">
        <v>28159</v>
      </c>
      <c r="N15" s="19">
        <v>28000</v>
      </c>
      <c r="O15" s="19">
        <v>32200</v>
      </c>
      <c r="P15" s="19">
        <f t="shared" si="20"/>
        <v>30568.642857142859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 x14ac:dyDescent="0.25">
      <c r="A16" s="16"/>
      <c r="B16" s="19"/>
      <c r="C16" s="22"/>
      <c r="D16" s="19"/>
      <c r="E16" s="19"/>
      <c r="F16" s="22"/>
      <c r="G16" s="19"/>
      <c r="H16" s="22"/>
      <c r="I16" s="22"/>
      <c r="J16" s="22"/>
      <c r="K16" s="22"/>
      <c r="L16" s="19"/>
      <c r="M16" s="19"/>
      <c r="N16" s="19"/>
      <c r="O16" s="22"/>
      <c r="P16" s="20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</sheetData>
  <mergeCells count="4">
    <mergeCell ref="A1:P1"/>
    <mergeCell ref="A4:A5"/>
    <mergeCell ref="P4:P5"/>
    <mergeCell ref="A2:P2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67" orientation="landscape" r:id="rId1"/>
  <headerFooter>
    <oddHeader>&amp;RPříloha č. 5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titul</vt:lpstr>
      <vt:lpstr>PPP 2022</vt:lpstr>
      <vt:lpstr>'PPP 2022'!Názvy_tisku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Vyšinská Anežka</cp:lastModifiedBy>
  <cp:lastPrinted>2023-01-20T12:20:44Z</cp:lastPrinted>
  <dcterms:created xsi:type="dcterms:W3CDTF">2013-04-19T07:05:39Z</dcterms:created>
  <dcterms:modified xsi:type="dcterms:W3CDTF">2023-01-20T12:21:03Z</dcterms:modified>
</cp:coreProperties>
</file>