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ysinskaa\Desktop\"/>
    </mc:Choice>
  </mc:AlternateContent>
  <xr:revisionPtr revIDLastSave="0" documentId="13_ncr:1_{5DEBBF88-B1AD-4EAD-B9AD-EF0ED9CFAE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47" l="1"/>
  <c r="O14" i="42" l="1"/>
  <c r="B1" i="47" l="1"/>
  <c r="B1" i="45"/>
  <c r="B1" i="44"/>
  <c r="B1" i="42"/>
  <c r="B6" i="47" l="1"/>
  <c r="B14" i="47" l="1"/>
  <c r="B10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A29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25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A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A17" i="47"/>
  <c r="P16" i="47"/>
  <c r="P15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C14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A9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A5" i="47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B14" i="43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B14" i="44"/>
  <c r="B14" i="45"/>
  <c r="O14" i="45"/>
  <c r="N14" i="45"/>
  <c r="M14" i="45"/>
  <c r="L14" i="45"/>
  <c r="K14" i="45"/>
  <c r="J14" i="45"/>
  <c r="J30" i="45" s="1"/>
  <c r="I14" i="45"/>
  <c r="H14" i="45"/>
  <c r="G14" i="45"/>
  <c r="F14" i="45"/>
  <c r="E14" i="45"/>
  <c r="D14" i="45"/>
  <c r="C14" i="45"/>
  <c r="O10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B10" i="45"/>
  <c r="O10" i="44"/>
  <c r="N10" i="44"/>
  <c r="M10" i="44"/>
  <c r="L10" i="44"/>
  <c r="K10" i="44"/>
  <c r="K22" i="44" s="1"/>
  <c r="J10" i="44"/>
  <c r="I10" i="44"/>
  <c r="H10" i="44"/>
  <c r="G10" i="44"/>
  <c r="F10" i="44"/>
  <c r="E10" i="44"/>
  <c r="D10" i="44"/>
  <c r="C10" i="44"/>
  <c r="C22" i="44" s="1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B26" i="45" s="1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B6" i="44"/>
  <c r="O6" i="45"/>
  <c r="N6" i="45"/>
  <c r="M6" i="45"/>
  <c r="L6" i="45"/>
  <c r="K6" i="45"/>
  <c r="J6" i="45"/>
  <c r="J18" i="45" s="1"/>
  <c r="I6" i="45"/>
  <c r="H6" i="45"/>
  <c r="G6" i="45"/>
  <c r="F6" i="45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A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A25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A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A17" i="45"/>
  <c r="P16" i="45"/>
  <c r="P15" i="45"/>
  <c r="A13" i="45"/>
  <c r="P12" i="45"/>
  <c r="P11" i="45"/>
  <c r="A9" i="45"/>
  <c r="P8" i="45"/>
  <c r="P7" i="45"/>
  <c r="A5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M30" i="44"/>
  <c r="F30" i="44"/>
  <c r="E30" i="44"/>
  <c r="A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O26" i="44"/>
  <c r="E26" i="44"/>
  <c r="A25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O22" i="44"/>
  <c r="N22" i="44"/>
  <c r="A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G18" i="44"/>
  <c r="A17" i="44"/>
  <c r="P16" i="44"/>
  <c r="P15" i="44"/>
  <c r="A13" i="44"/>
  <c r="P12" i="44"/>
  <c r="P11" i="44"/>
  <c r="A9" i="44"/>
  <c r="P8" i="44"/>
  <c r="P7" i="44"/>
  <c r="A5" i="44"/>
  <c r="A29" i="42"/>
  <c r="A25" i="42"/>
  <c r="A21" i="42"/>
  <c r="A17" i="42"/>
  <c r="A13" i="42"/>
  <c r="A9" i="42"/>
  <c r="A5" i="42"/>
  <c r="P14" i="44" l="1"/>
  <c r="G30" i="44"/>
  <c r="J22" i="45"/>
  <c r="G22" i="45"/>
  <c r="O22" i="45"/>
  <c r="B30" i="45"/>
  <c r="E26" i="45"/>
  <c r="C26" i="45"/>
  <c r="K18" i="45"/>
  <c r="C18" i="44"/>
  <c r="E18" i="45"/>
  <c r="K30" i="44"/>
  <c r="M26" i="45"/>
  <c r="B22" i="45"/>
  <c r="N30" i="44"/>
  <c r="F18" i="45"/>
  <c r="N18" i="45"/>
  <c r="I22" i="44"/>
  <c r="F30" i="45"/>
  <c r="N30" i="45"/>
  <c r="O30" i="44"/>
  <c r="B26" i="44"/>
  <c r="M22" i="44"/>
  <c r="J30" i="44"/>
  <c r="B30" i="47"/>
  <c r="F30" i="47"/>
  <c r="P20" i="47"/>
  <c r="P32" i="47"/>
  <c r="F26" i="45"/>
  <c r="H18" i="45"/>
  <c r="I26" i="45"/>
  <c r="P6" i="45"/>
  <c r="O30" i="45"/>
  <c r="G26" i="45"/>
  <c r="O18" i="45"/>
  <c r="G30" i="45"/>
  <c r="K26" i="45"/>
  <c r="C30" i="45"/>
  <c r="K22" i="45"/>
  <c r="L30" i="45"/>
  <c r="K30" i="45"/>
  <c r="E22" i="45"/>
  <c r="M30" i="45"/>
  <c r="G22" i="44"/>
  <c r="C26" i="44"/>
  <c r="F26" i="44"/>
  <c r="N26" i="44"/>
  <c r="G26" i="44"/>
  <c r="O18" i="44"/>
  <c r="C30" i="44"/>
  <c r="B22" i="44"/>
  <c r="K18" i="44"/>
  <c r="I26" i="44"/>
  <c r="K26" i="44"/>
  <c r="J22" i="44"/>
  <c r="D30" i="44"/>
  <c r="L30" i="44"/>
  <c r="J26" i="44"/>
  <c r="I30" i="44"/>
  <c r="F22" i="44"/>
  <c r="P14" i="43"/>
  <c r="C22" i="45"/>
  <c r="B18" i="44"/>
  <c r="J18" i="44"/>
  <c r="M18" i="45"/>
  <c r="H30" i="45"/>
  <c r="O26" i="45"/>
  <c r="P10" i="44"/>
  <c r="F22" i="45"/>
  <c r="N26" i="45"/>
  <c r="I30" i="45"/>
  <c r="B30" i="44"/>
  <c r="C18" i="45"/>
  <c r="P27" i="45"/>
  <c r="E22" i="44"/>
  <c r="M26" i="44"/>
  <c r="G26" i="47"/>
  <c r="O26" i="47"/>
  <c r="P24" i="47"/>
  <c r="P27" i="44"/>
  <c r="P28" i="44"/>
  <c r="F18" i="44"/>
  <c r="N18" i="44"/>
  <c r="P31" i="44"/>
  <c r="G18" i="45"/>
  <c r="I18" i="45"/>
  <c r="J26" i="45"/>
  <c r="C26" i="47"/>
  <c r="K26" i="47"/>
  <c r="J30" i="47"/>
  <c r="P10" i="45"/>
  <c r="H30" i="44"/>
  <c r="P28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30" i="45" l="1"/>
  <c r="P26" i="45"/>
  <c r="P18" i="45"/>
  <c r="P22" i="44"/>
  <c r="P30" i="44"/>
  <c r="P18" i="44"/>
  <c r="P26" i="44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3" l="1"/>
  <c r="P30" i="42"/>
  <c r="P23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<sst xmlns="http://schemas.openxmlformats.org/spreadsheetml/2006/main" count="198" uniqueCount="36">
  <si>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</si>
  <si>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</si>
  <si>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</si>
  <si>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</si>
  <si>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</si>
  <si>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</si>
  <si>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</si>
  <si>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</si>
  <si>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</si>
  <si>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</si>
  <si>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</si>
  <si>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</si>
  <si>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</si>
  <si>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</si>
  <si>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</si>
  <si>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</si>
  <si>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</si>
  <si>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</si>
  <si>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</si>
  <si>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ŠKOLNÍ STRAVOVÁNÍ</t>
  </si>
  <si>
    <t>VE ŠKOLNÍCH JÍDELNÁCH</t>
  </si>
  <si>
    <t>stravovaní, vzdělávající se v mateřské škole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</si>
  <si>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</si>
  <si>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</si>
  <si>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</si>
  <si>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</si>
  <si>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</si>
  <si>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</si>
  <si>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Meziroční změny 2021 oproti 2020 - absolutně</t>
  </si>
  <si>
    <t>Meziroční změny 2021 oproti 2020 - v %</t>
  </si>
  <si>
    <t>Příloha č. 10</t>
  </si>
  <si>
    <t>Č.j.: MSMT-12809/2022-1</t>
  </si>
  <si>
    <t>v letech 2020 - 2022</t>
  </si>
  <si>
    <t>Meziroční změny 2022 oproti 2021 - absolutně</t>
  </si>
  <si>
    <t>Meziroční změny 2022 oproti 2021 - v %</t>
  </si>
  <si>
    <t>Krajské normativy školní jídelny v mateřské škole v letech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</si>
</sst>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4">
    <xf numFmtId="0" fontId="0" fillId="0" borderId="0" xfId="0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3" fontId="12" fillId="0" borderId="3" xfId="0" applyNumberFormat="1" applyFont="1" applyBorder="1" applyAlignment="1">
      <alignment vertical="center"/>
    </xf>
    <xf numFmtId="3" fontId="0" fillId="0" borderId="4" xfId="0" applyNumberFormat="1" applyBorder="1"/>
    <xf numFmtId="3" fontId="0" fillId="2" borderId="6" xfId="0" applyNumberFormat="1" applyFill="1" applyBorder="1"/>
    <xf numFmtId="4" fontId="12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/>
    <xf numFmtId="3" fontId="12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2" fontId="6" fillId="0" borderId="18" xfId="0" applyNumberFormat="1" applyFont="1" applyBorder="1" applyAlignment="1">
      <alignment horizontal="center" vertical="center" textRotation="90" wrapText="1"/>
    </xf>
    <xf numFmtId="164" fontId="0" fillId="0" borderId="4" xfId="0" applyNumberFormat="1" applyBorder="1"/>
    <xf numFmtId="164" fontId="0" fillId="0" borderId="5" xfId="0" applyNumberForma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65" fontId="0" fillId="2" borderId="19" xfId="0" applyNumberForma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3" fontId="0" fillId="2" borderId="13" xfId="0" applyNumberFormat="1" applyFill="1" applyBorder="1"/>
    <xf numFmtId="0" fontId="0" fillId="0" borderId="0" xfId="0" applyAlignment="1">
      <alignment horizontal="left"/>
    </xf>
    <xf numFmtId="3" fontId="0" fillId="0" borderId="0" xfId="0" applyNumberFormat="1"/>
    <xf numFmtId="164" fontId="0" fillId="2" borderId="19" xfId="0" applyNumberForma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4" fillId="0" borderId="1" xfId="0" applyNumberFormat="1" applyFont="1" applyBorder="1"/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9305</c:v>
                </c:pt>
                <c:pt idx="1">
                  <c:v>8207</c:v>
                </c:pt>
                <c:pt idx="2">
                  <c:v>7298</c:v>
                </c:pt>
                <c:pt idx="3">
                  <c:v>8179</c:v>
                </c:pt>
                <c:pt idx="4">
                  <c:v>7831</c:v>
                </c:pt>
                <c:pt idx="5">
                  <c:v>7080</c:v>
                </c:pt>
                <c:pt idx="6">
                  <c:v>7411</c:v>
                </c:pt>
                <c:pt idx="7">
                  <c:v>7554</c:v>
                </c:pt>
                <c:pt idx="8">
                  <c:v>9218</c:v>
                </c:pt>
                <c:pt idx="9">
                  <c:v>7077</c:v>
                </c:pt>
                <c:pt idx="10">
                  <c:v>7876</c:v>
                </c:pt>
                <c:pt idx="11">
                  <c:v>7128</c:v>
                </c:pt>
                <c:pt idx="12">
                  <c:v>7006</c:v>
                </c:pt>
                <c:pt idx="13">
                  <c:v>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1-414D-95B2-AE72CE20180B}"/>
            </c:ext>
          </c:extLst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8820</c:v>
                </c:pt>
                <c:pt idx="1">
                  <c:v>8415</c:v>
                </c:pt>
                <c:pt idx="2">
                  <c:v>8243</c:v>
                </c:pt>
                <c:pt idx="3">
                  <c:v>8588</c:v>
                </c:pt>
                <c:pt idx="4">
                  <c:v>8420</c:v>
                </c:pt>
                <c:pt idx="5">
                  <c:v>9887</c:v>
                </c:pt>
                <c:pt idx="6">
                  <c:v>8371</c:v>
                </c:pt>
                <c:pt idx="7">
                  <c:v>7673</c:v>
                </c:pt>
                <c:pt idx="8">
                  <c:v>8800</c:v>
                </c:pt>
                <c:pt idx="9">
                  <c:v>7510</c:v>
                </c:pt>
                <c:pt idx="10">
                  <c:v>8218</c:v>
                </c:pt>
                <c:pt idx="11">
                  <c:v>7556</c:v>
                </c:pt>
                <c:pt idx="12">
                  <c:v>7314</c:v>
                </c:pt>
                <c:pt idx="13">
                  <c:v>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1-414D-95B2-AE72CE20180B}"/>
            </c:ext>
          </c:extLst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7565</c:v>
                </c:pt>
                <c:pt idx="1">
                  <c:v>8374</c:v>
                </c:pt>
                <c:pt idx="2">
                  <c:v>8243</c:v>
                </c:pt>
                <c:pt idx="3">
                  <c:v>8851</c:v>
                </c:pt>
                <c:pt idx="4">
                  <c:v>8524</c:v>
                </c:pt>
                <c:pt idx="5">
                  <c:v>8732</c:v>
                </c:pt>
                <c:pt idx="6">
                  <c:v>8371</c:v>
                </c:pt>
                <c:pt idx="7">
                  <c:v>7712</c:v>
                </c:pt>
                <c:pt idx="8">
                  <c:v>8811</c:v>
                </c:pt>
                <c:pt idx="9">
                  <c:v>7516</c:v>
                </c:pt>
                <c:pt idx="10">
                  <c:v>8274</c:v>
                </c:pt>
                <c:pt idx="11">
                  <c:v>7556</c:v>
                </c:pt>
                <c:pt idx="12">
                  <c:v>7458</c:v>
                </c:pt>
                <c:pt idx="13">
                  <c:v>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1-414D-95B2-AE72CE20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45584"/>
        <c:axId val="228246760"/>
      </c:barChart>
      <c:catAx>
        <c:axId val="22824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246760"/>
        <c:crosses val="autoZero"/>
        <c:auto val="1"/>
        <c:lblAlgn val="ctr"/>
        <c:lblOffset val="100"/>
        <c:noMultiLvlLbl val="0"/>
      </c:catAx>
      <c:valAx>
        <c:axId val="228246760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4558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8049</c:v>
                </c:pt>
                <c:pt idx="1">
                  <c:v>7318</c:v>
                </c:pt>
                <c:pt idx="2">
                  <c:v>6689</c:v>
                </c:pt>
                <c:pt idx="3">
                  <c:v>7309</c:v>
                </c:pt>
                <c:pt idx="4">
                  <c:v>7020</c:v>
                </c:pt>
                <c:pt idx="5">
                  <c:v>6593</c:v>
                </c:pt>
                <c:pt idx="6">
                  <c:v>6640</c:v>
                </c:pt>
                <c:pt idx="7">
                  <c:v>6845</c:v>
                </c:pt>
                <c:pt idx="8">
                  <c:v>8264</c:v>
                </c:pt>
                <c:pt idx="9">
                  <c:v>6344</c:v>
                </c:pt>
                <c:pt idx="10">
                  <c:v>7024</c:v>
                </c:pt>
                <c:pt idx="11">
                  <c:v>6390</c:v>
                </c:pt>
                <c:pt idx="12">
                  <c:v>6331</c:v>
                </c:pt>
                <c:pt idx="13">
                  <c:v>6770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7-423C-A1D3-C30EC229089E}"/>
            </c:ext>
          </c:extLst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7735</c:v>
                </c:pt>
                <c:pt idx="1">
                  <c:v>7504</c:v>
                </c:pt>
                <c:pt idx="2">
                  <c:v>7578</c:v>
                </c:pt>
                <c:pt idx="3">
                  <c:v>7675</c:v>
                </c:pt>
                <c:pt idx="4">
                  <c:v>7549</c:v>
                </c:pt>
                <c:pt idx="5">
                  <c:v>8203</c:v>
                </c:pt>
                <c:pt idx="6">
                  <c:v>7500</c:v>
                </c:pt>
                <c:pt idx="7">
                  <c:v>6952</c:v>
                </c:pt>
                <c:pt idx="8">
                  <c:v>7889</c:v>
                </c:pt>
                <c:pt idx="9">
                  <c:v>6733</c:v>
                </c:pt>
                <c:pt idx="10">
                  <c:v>7329</c:v>
                </c:pt>
                <c:pt idx="11">
                  <c:v>6773</c:v>
                </c:pt>
                <c:pt idx="12">
                  <c:v>6609</c:v>
                </c:pt>
                <c:pt idx="13">
                  <c:v>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7-423C-A1D3-C30EC229089E}"/>
            </c:ext>
          </c:extLst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6677</c:v>
                </c:pt>
                <c:pt idx="1">
                  <c:v>7467</c:v>
                </c:pt>
                <c:pt idx="2">
                  <c:v>7578</c:v>
                </c:pt>
                <c:pt idx="3">
                  <c:v>7885</c:v>
                </c:pt>
                <c:pt idx="4">
                  <c:v>7642</c:v>
                </c:pt>
                <c:pt idx="5">
                  <c:v>7625</c:v>
                </c:pt>
                <c:pt idx="6">
                  <c:v>7500</c:v>
                </c:pt>
                <c:pt idx="7">
                  <c:v>6987</c:v>
                </c:pt>
                <c:pt idx="8">
                  <c:v>7899</c:v>
                </c:pt>
                <c:pt idx="9">
                  <c:v>6738</c:v>
                </c:pt>
                <c:pt idx="10">
                  <c:v>7379</c:v>
                </c:pt>
                <c:pt idx="11">
                  <c:v>6773</c:v>
                </c:pt>
                <c:pt idx="12">
                  <c:v>6739</c:v>
                </c:pt>
                <c:pt idx="13">
                  <c:v>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7-423C-A1D3-C30EC2290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47544"/>
        <c:axId val="228247936"/>
      </c:barChart>
      <c:catAx>
        <c:axId val="228247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247936"/>
        <c:crosses val="autoZero"/>
        <c:auto val="1"/>
        <c:lblAlgn val="ctr"/>
        <c:lblOffset val="100"/>
        <c:noMultiLvlLbl val="0"/>
      </c:catAx>
      <c:valAx>
        <c:axId val="228247936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475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7071</c:v>
                </c:pt>
                <c:pt idx="1">
                  <c:v>6766</c:v>
                </c:pt>
                <c:pt idx="2">
                  <c:v>6121</c:v>
                </c:pt>
                <c:pt idx="3">
                  <c:v>6760</c:v>
                </c:pt>
                <c:pt idx="4">
                  <c:v>6504</c:v>
                </c:pt>
                <c:pt idx="5">
                  <c:v>5819</c:v>
                </c:pt>
                <c:pt idx="6">
                  <c:v>6150</c:v>
                </c:pt>
                <c:pt idx="7">
                  <c:v>6274</c:v>
                </c:pt>
                <c:pt idx="8">
                  <c:v>7656</c:v>
                </c:pt>
                <c:pt idx="9">
                  <c:v>5878</c:v>
                </c:pt>
                <c:pt idx="10">
                  <c:v>6509</c:v>
                </c:pt>
                <c:pt idx="11">
                  <c:v>5920</c:v>
                </c:pt>
                <c:pt idx="12">
                  <c:v>5895</c:v>
                </c:pt>
                <c:pt idx="13">
                  <c:v>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B-4304-AD6C-71FFFF44BAFF}"/>
            </c:ext>
          </c:extLst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6867</c:v>
                </c:pt>
                <c:pt idx="1">
                  <c:v>6937</c:v>
                </c:pt>
                <c:pt idx="2">
                  <c:v>6987</c:v>
                </c:pt>
                <c:pt idx="3">
                  <c:v>7098</c:v>
                </c:pt>
                <c:pt idx="4">
                  <c:v>6994</c:v>
                </c:pt>
                <c:pt idx="5">
                  <c:v>6767</c:v>
                </c:pt>
                <c:pt idx="6">
                  <c:v>6946</c:v>
                </c:pt>
                <c:pt idx="7">
                  <c:v>6374</c:v>
                </c:pt>
                <c:pt idx="8">
                  <c:v>7309</c:v>
                </c:pt>
                <c:pt idx="9">
                  <c:v>6238</c:v>
                </c:pt>
                <c:pt idx="10">
                  <c:v>6792</c:v>
                </c:pt>
                <c:pt idx="11">
                  <c:v>6275</c:v>
                </c:pt>
                <c:pt idx="12">
                  <c:v>6154</c:v>
                </c:pt>
                <c:pt idx="13">
                  <c:v>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B-4304-AD6C-71FFFF44BAFF}"/>
            </c:ext>
          </c:extLst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5949</c:v>
                </c:pt>
                <c:pt idx="1">
                  <c:v>6903</c:v>
                </c:pt>
                <c:pt idx="2">
                  <c:v>6987</c:v>
                </c:pt>
                <c:pt idx="3">
                  <c:v>7277</c:v>
                </c:pt>
                <c:pt idx="4">
                  <c:v>7080</c:v>
                </c:pt>
                <c:pt idx="5">
                  <c:v>6767</c:v>
                </c:pt>
                <c:pt idx="6">
                  <c:v>6946</c:v>
                </c:pt>
                <c:pt idx="7">
                  <c:v>6406</c:v>
                </c:pt>
                <c:pt idx="8">
                  <c:v>7318</c:v>
                </c:pt>
                <c:pt idx="9">
                  <c:v>6243</c:v>
                </c:pt>
                <c:pt idx="10">
                  <c:v>6838</c:v>
                </c:pt>
                <c:pt idx="11">
                  <c:v>6275</c:v>
                </c:pt>
                <c:pt idx="12">
                  <c:v>6275</c:v>
                </c:pt>
                <c:pt idx="13">
                  <c:v>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B-4304-AD6C-71FFFF44B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48720"/>
        <c:axId val="228249112"/>
      </c:barChart>
      <c:catAx>
        <c:axId val="22824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249112"/>
        <c:crosses val="autoZero"/>
        <c:auto val="1"/>
        <c:lblAlgn val="ctr"/>
        <c:lblOffset val="100"/>
        <c:noMultiLvlLbl val="0"/>
      </c:catAx>
      <c:valAx>
        <c:axId val="228249112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4872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6871</c:v>
                </c:pt>
                <c:pt idx="1">
                  <c:v>6756</c:v>
                </c:pt>
                <c:pt idx="2">
                  <c:v>6100</c:v>
                </c:pt>
                <c:pt idx="3">
                  <c:v>6707</c:v>
                </c:pt>
                <c:pt idx="4">
                  <c:v>6493</c:v>
                </c:pt>
                <c:pt idx="5">
                  <c:v>5819</c:v>
                </c:pt>
                <c:pt idx="6">
                  <c:v>6100</c:v>
                </c:pt>
                <c:pt idx="7">
                  <c:v>5843</c:v>
                </c:pt>
                <c:pt idx="8">
                  <c:v>7643</c:v>
                </c:pt>
                <c:pt idx="9">
                  <c:v>5867</c:v>
                </c:pt>
                <c:pt idx="10">
                  <c:v>6509</c:v>
                </c:pt>
                <c:pt idx="11">
                  <c:v>5909</c:v>
                </c:pt>
                <c:pt idx="12">
                  <c:v>5884</c:v>
                </c:pt>
                <c:pt idx="13">
                  <c:v>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C-4765-9A05-99EE0B337CC5}"/>
            </c:ext>
          </c:extLst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7100</c:v>
                </c:pt>
                <c:pt idx="1">
                  <c:v>7035</c:v>
                </c:pt>
                <c:pt idx="2">
                  <c:v>6778</c:v>
                </c:pt>
                <c:pt idx="3">
                  <c:v>7112</c:v>
                </c:pt>
                <c:pt idx="4">
                  <c:v>6481</c:v>
                </c:pt>
                <c:pt idx="5">
                  <c:v>7350</c:v>
                </c:pt>
                <c:pt idx="6">
                  <c:v>6521</c:v>
                </c:pt>
                <c:pt idx="7">
                  <c:v>6115</c:v>
                </c:pt>
                <c:pt idx="8">
                  <c:v>7331</c:v>
                </c:pt>
                <c:pt idx="9">
                  <c:v>5991</c:v>
                </c:pt>
                <c:pt idx="10">
                  <c:v>6444</c:v>
                </c:pt>
                <c:pt idx="11">
                  <c:v>6532</c:v>
                </c:pt>
                <c:pt idx="12">
                  <c:v>6089</c:v>
                </c:pt>
                <c:pt idx="13">
                  <c:v>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C-4765-9A05-99EE0B337CC5}"/>
            </c:ext>
          </c:extLst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5785</c:v>
                </c:pt>
                <c:pt idx="1">
                  <c:v>6893</c:v>
                </c:pt>
                <c:pt idx="2">
                  <c:v>6939</c:v>
                </c:pt>
                <c:pt idx="3">
                  <c:v>7264</c:v>
                </c:pt>
                <c:pt idx="4">
                  <c:v>7067</c:v>
                </c:pt>
                <c:pt idx="5">
                  <c:v>6767</c:v>
                </c:pt>
                <c:pt idx="6">
                  <c:v>6890</c:v>
                </c:pt>
                <c:pt idx="7">
                  <c:v>5966</c:v>
                </c:pt>
                <c:pt idx="8">
                  <c:v>7305</c:v>
                </c:pt>
                <c:pt idx="9">
                  <c:v>6232</c:v>
                </c:pt>
                <c:pt idx="10">
                  <c:v>6838</c:v>
                </c:pt>
                <c:pt idx="11">
                  <c:v>6263</c:v>
                </c:pt>
                <c:pt idx="12">
                  <c:v>6263</c:v>
                </c:pt>
                <c:pt idx="13">
                  <c:v>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4C-4765-9A05-99EE0B337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51464"/>
        <c:axId val="224230760"/>
      </c:barChart>
      <c:catAx>
        <c:axId val="22825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230760"/>
        <c:crosses val="autoZero"/>
        <c:auto val="1"/>
        <c:lblAlgn val="ctr"/>
        <c:lblOffset val="100"/>
        <c:noMultiLvlLbl val="0"/>
      </c:catAx>
      <c:valAx>
        <c:axId val="224230760"/>
        <c:scaling>
          <c:orientation val="minMax"/>
          <c:max val="8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5146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6871</c:v>
                </c:pt>
                <c:pt idx="1">
                  <c:v>6756</c:v>
                </c:pt>
                <c:pt idx="2">
                  <c:v>6100</c:v>
                </c:pt>
                <c:pt idx="3">
                  <c:v>6707</c:v>
                </c:pt>
                <c:pt idx="4">
                  <c:v>6493</c:v>
                </c:pt>
                <c:pt idx="5">
                  <c:v>5819</c:v>
                </c:pt>
                <c:pt idx="6">
                  <c:v>6004</c:v>
                </c:pt>
                <c:pt idx="7">
                  <c:v>5101</c:v>
                </c:pt>
                <c:pt idx="8">
                  <c:v>7643</c:v>
                </c:pt>
                <c:pt idx="9">
                  <c:v>5867</c:v>
                </c:pt>
                <c:pt idx="10">
                  <c:v>6509</c:v>
                </c:pt>
                <c:pt idx="11">
                  <c:v>5909</c:v>
                </c:pt>
                <c:pt idx="12">
                  <c:v>5884</c:v>
                </c:pt>
                <c:pt idx="13">
                  <c:v>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9-4D17-B05E-D360474EA66B}"/>
            </c:ext>
          </c:extLst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6689</c:v>
                </c:pt>
                <c:pt idx="1">
                  <c:v>6927</c:v>
                </c:pt>
                <c:pt idx="2">
                  <c:v>6939</c:v>
                </c:pt>
                <c:pt idx="3">
                  <c:v>7042</c:v>
                </c:pt>
                <c:pt idx="4">
                  <c:v>6981</c:v>
                </c:pt>
                <c:pt idx="5">
                  <c:v>6767</c:v>
                </c:pt>
                <c:pt idx="6">
                  <c:v>6782</c:v>
                </c:pt>
                <c:pt idx="7">
                  <c:v>5180</c:v>
                </c:pt>
                <c:pt idx="8">
                  <c:v>7296</c:v>
                </c:pt>
                <c:pt idx="9">
                  <c:v>6226</c:v>
                </c:pt>
                <c:pt idx="10">
                  <c:v>6792</c:v>
                </c:pt>
                <c:pt idx="11">
                  <c:v>6263</c:v>
                </c:pt>
                <c:pt idx="12">
                  <c:v>6142</c:v>
                </c:pt>
                <c:pt idx="13">
                  <c:v>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9-4D17-B05E-D360474EA66B}"/>
            </c:ext>
          </c:extLst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5785</c:v>
                </c:pt>
                <c:pt idx="1">
                  <c:v>6893</c:v>
                </c:pt>
                <c:pt idx="2">
                  <c:v>6939</c:v>
                </c:pt>
                <c:pt idx="3">
                  <c:v>7264</c:v>
                </c:pt>
                <c:pt idx="4">
                  <c:v>7067</c:v>
                </c:pt>
                <c:pt idx="5">
                  <c:v>6767</c:v>
                </c:pt>
                <c:pt idx="6">
                  <c:v>6782</c:v>
                </c:pt>
                <c:pt idx="7">
                  <c:v>5206</c:v>
                </c:pt>
                <c:pt idx="8">
                  <c:v>7305</c:v>
                </c:pt>
                <c:pt idx="9">
                  <c:v>6232</c:v>
                </c:pt>
                <c:pt idx="10">
                  <c:v>6838</c:v>
                </c:pt>
                <c:pt idx="11">
                  <c:v>6263</c:v>
                </c:pt>
                <c:pt idx="12">
                  <c:v>6263</c:v>
                </c:pt>
                <c:pt idx="13">
                  <c:v>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9-4D17-B05E-D360474E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31544"/>
        <c:axId val="224231936"/>
      </c:barChart>
      <c:catAx>
        <c:axId val="22423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231936"/>
        <c:crosses val="autoZero"/>
        <c:auto val="1"/>
        <c:lblAlgn val="ctr"/>
        <c:lblOffset val="100"/>
        <c:noMultiLvlLbl val="0"/>
      </c:catAx>
      <c:valAx>
        <c:axId val="22423193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42315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A47"/>
  <sheetViews>
    <sheetView tabSelected="1" zoomScale="80" zoomScaleNormal="80" workbookViewId="0">
      <selection activeCell="A15" sqref="A15"/>
    </sheetView>
  </sheetViews>
  <sheetFormatPr defaultRowHeight="15" x14ac:dyDescent="0.25"/>
  <cols>
    <col min="1" max="1" width="83.85546875" style="7" customWidth="1"/>
    <col min="2" max="2" width="9.140625" customWidth="1"/>
  </cols>
  <sheetData>
    <row r="1" spans="1:1" x14ac:dyDescent="0.25">
      <c r="A1" s="40"/>
    </row>
    <row r="2" spans="1:1" x14ac:dyDescent="0.25">
      <c r="A2" s="40" t="s">
        <v>31</v>
      </c>
    </row>
    <row r="15" spans="1:1" ht="36" x14ac:dyDescent="0.55000000000000004">
      <c r="A15" s="4" t="s">
        <v>19</v>
      </c>
    </row>
    <row r="16" spans="1:1" ht="36" x14ac:dyDescent="0.55000000000000004">
      <c r="A16" s="4" t="s">
        <v>20</v>
      </c>
    </row>
    <row r="19" spans="1:1" ht="18.75" x14ac:dyDescent="0.3">
      <c r="A19" s="5" t="s">
        <v>21</v>
      </c>
    </row>
    <row r="21" spans="1:1" ht="18.75" x14ac:dyDescent="0.3">
      <c r="A21" s="5" t="s">
        <v>30</v>
      </c>
    </row>
    <row r="45" spans="1:1" x14ac:dyDescent="0.25">
      <c r="A45" s="6" t="s">
        <v>14</v>
      </c>
    </row>
    <row r="46" spans="1:1" x14ac:dyDescent="0.25">
      <c r="A46" s="7" t="s">
        <v>15</v>
      </c>
    </row>
    <row r="47" spans="1:1" x14ac:dyDescent="0.25">
      <c r="A47" s="7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1:R32"/>
  <sheetViews>
    <sheetView zoomScaleNormal="100" workbookViewId="0">
      <selection activeCell="A13" sqref="A13:P13"/>
    </sheetView>
  </sheetViews>
  <sheetFormatPr defaultRowHeight="15" x14ac:dyDescent="0.25"/>
  <cols>
    <col min="1" max="1" width="15.140625" bestFit="1" customWidth="1"/>
    <col min="2" max="15" width="7.7109375" customWidth="1"/>
    <col min="16" max="16" width="7.7109375" style="2" customWidth="1"/>
  </cols>
  <sheetData>
    <row r="1" spans="1:18" ht="18.75" x14ac:dyDescent="0.3">
      <c r="B1" s="48" t="str">
        <f>'Tabulka a graf č. 5'!B1:P1</f>
        <v>Krajské normativy školní jídelny v mateřské škole v letech 2020 - 2022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5.75" x14ac:dyDescent="0.25">
      <c r="A2" s="8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8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8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8" ht="19.5" thickBot="1" x14ac:dyDescent="0.3">
      <c r="A5" s="50">
        <f>'Tabulka a graf č. 5'!A5:P5</f>
        <v>2020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8" x14ac:dyDescent="0.25">
      <c r="A6" s="9" t="s">
        <v>22</v>
      </c>
      <c r="B6" s="10">
        <f>ROUND(12*B8/B7,0)</f>
        <v>9305</v>
      </c>
      <c r="C6" s="10">
        <f>ROUND(12*C8/C7,0)</f>
        <v>8207</v>
      </c>
      <c r="D6" s="10">
        <f t="shared" ref="D6:O6" si="0">ROUND(12*D8/D7,0)</f>
        <v>7298</v>
      </c>
      <c r="E6" s="10">
        <f t="shared" si="0"/>
        <v>8179</v>
      </c>
      <c r="F6" s="10">
        <f t="shared" si="0"/>
        <v>7831</v>
      </c>
      <c r="G6" s="10">
        <f t="shared" si="0"/>
        <v>7080</v>
      </c>
      <c r="H6" s="10">
        <f t="shared" si="0"/>
        <v>7411</v>
      </c>
      <c r="I6" s="10">
        <f t="shared" si="0"/>
        <v>7554</v>
      </c>
      <c r="J6" s="10">
        <f t="shared" si="0"/>
        <v>9218</v>
      </c>
      <c r="K6" s="10">
        <f t="shared" si="0"/>
        <v>7077</v>
      </c>
      <c r="L6" s="10">
        <f t="shared" si="0"/>
        <v>7876</v>
      </c>
      <c r="M6" s="10">
        <f t="shared" si="0"/>
        <v>7128</v>
      </c>
      <c r="N6" s="10">
        <f t="shared" si="0"/>
        <v>7006</v>
      </c>
      <c r="O6" s="10">
        <f t="shared" si="0"/>
        <v>7504</v>
      </c>
      <c r="P6" s="11">
        <f>SUMIF(B6:O6,"&gt;0")/COUNTIF(B6:O6,"&gt;0")</f>
        <v>7762.4285714285716</v>
      </c>
      <c r="R6" s="41"/>
    </row>
    <row r="7" spans="1:18" x14ac:dyDescent="0.25">
      <c r="A7" s="12" t="s">
        <v>16</v>
      </c>
      <c r="B7" s="13">
        <v>27.984999999999999</v>
      </c>
      <c r="C7" s="13">
        <v>34.243200000000002</v>
      </c>
      <c r="D7" s="13">
        <v>38.612720000000003</v>
      </c>
      <c r="E7" s="13">
        <v>33.619999999999997</v>
      </c>
      <c r="F7" s="13">
        <v>34.631</v>
      </c>
      <c r="G7" s="14">
        <v>35.340000000000003</v>
      </c>
      <c r="H7" s="13">
        <v>35.119619999999998</v>
      </c>
      <c r="I7" s="13">
        <v>33.89</v>
      </c>
      <c r="J7" s="13">
        <v>29.609504999999999</v>
      </c>
      <c r="K7" s="13">
        <v>39.133000000000003</v>
      </c>
      <c r="L7" s="13">
        <v>33.72</v>
      </c>
      <c r="M7" s="13">
        <v>34.799999999999997</v>
      </c>
      <c r="N7" s="13">
        <v>37.491</v>
      </c>
      <c r="O7" s="15">
        <v>34.381</v>
      </c>
      <c r="P7" s="16">
        <f>SUMIF(B7:O7,"&gt;0")/COUNTIF(B7:O7,"&gt;0")</f>
        <v>34.469717500000002</v>
      </c>
    </row>
    <row r="8" spans="1:18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8" ht="19.5" thickBot="1" x14ac:dyDescent="0.3">
      <c r="A9" s="50">
        <f>'Tabulka a graf č. 5'!A9:P9</f>
        <v>2021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8" x14ac:dyDescent="0.25">
      <c r="A10" s="9" t="s">
        <v>22</v>
      </c>
      <c r="B10" s="10">
        <f>ROUND(12*B12/B11,0)</f>
        <v>8820</v>
      </c>
      <c r="C10" s="10">
        <f t="shared" ref="C10:O10" si="1">ROUND(12*C12/C11,0)</f>
        <v>8415</v>
      </c>
      <c r="D10" s="10">
        <f t="shared" si="1"/>
        <v>8243</v>
      </c>
      <c r="E10" s="10">
        <f t="shared" si="1"/>
        <v>8588</v>
      </c>
      <c r="F10" s="10">
        <f t="shared" si="1"/>
        <v>8420</v>
      </c>
      <c r="G10" s="10">
        <f t="shared" si="1"/>
        <v>9887</v>
      </c>
      <c r="H10" s="10">
        <f t="shared" si="1"/>
        <v>8371</v>
      </c>
      <c r="I10" s="10">
        <f t="shared" si="1"/>
        <v>7673</v>
      </c>
      <c r="J10" s="10">
        <f t="shared" si="1"/>
        <v>8800</v>
      </c>
      <c r="K10" s="10">
        <f t="shared" si="1"/>
        <v>7510</v>
      </c>
      <c r="L10" s="10">
        <f t="shared" si="1"/>
        <v>8218</v>
      </c>
      <c r="M10" s="10">
        <f t="shared" si="1"/>
        <v>7556</v>
      </c>
      <c r="N10" s="10">
        <f t="shared" si="1"/>
        <v>7314</v>
      </c>
      <c r="O10" s="10">
        <f t="shared" si="1"/>
        <v>7906</v>
      </c>
      <c r="P10" s="11">
        <f>SUMIF(B10:O10,"&gt;0")/COUNTIF(B10:O10,"&gt;0")</f>
        <v>8265.7857142857138</v>
      </c>
    </row>
    <row r="11" spans="1:18" x14ac:dyDescent="0.25">
      <c r="A11" s="12" t="s">
        <v>16</v>
      </c>
      <c r="B11" s="13">
        <v>31.09</v>
      </c>
      <c r="C11" s="13">
        <v>34.585632000000004</v>
      </c>
      <c r="D11" s="13">
        <v>35.857320000000009</v>
      </c>
      <c r="E11" s="13">
        <v>33.619999999999997</v>
      </c>
      <c r="F11" s="13">
        <v>34.631</v>
      </c>
      <c r="G11" s="14">
        <v>27.38</v>
      </c>
      <c r="H11" s="13">
        <v>35.119619999999998</v>
      </c>
      <c r="I11" s="13">
        <v>36.26</v>
      </c>
      <c r="J11" s="13">
        <v>32.570455500000001</v>
      </c>
      <c r="K11" s="13">
        <v>38.35</v>
      </c>
      <c r="L11" s="13">
        <v>33.72</v>
      </c>
      <c r="M11" s="13">
        <v>34.799999999999997</v>
      </c>
      <c r="N11" s="13">
        <v>37.491</v>
      </c>
      <c r="O11" s="15">
        <v>34.381</v>
      </c>
      <c r="P11" s="16">
        <f>SUMIF(B11:O11,"&gt;0")/COUNTIF(B11:O11,"&gt;0")</f>
        <v>34.275430535714293</v>
      </c>
    </row>
    <row r="12" spans="1:18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>SUMIF(B12:O12,"&gt;0")/COUNTIF(B12:O12,"&gt;0")</f>
        <v>23480.714285714286</v>
      </c>
    </row>
    <row r="13" spans="1:18" ht="19.5" thickBot="1" x14ac:dyDescent="0.3">
      <c r="A13" s="50">
        <f>'Tabulka a graf č. 5'!A13:P13</f>
        <v>2022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8" x14ac:dyDescent="0.25">
      <c r="A14" s="9" t="s">
        <v>22</v>
      </c>
      <c r="B14" s="10">
        <f>ROUND(12*B16/B15,0)</f>
        <v>7565</v>
      </c>
      <c r="C14" s="10">
        <f>ROUND(12*C16/C15,0)</f>
        <v>8374</v>
      </c>
      <c r="D14" s="10">
        <f t="shared" ref="D14:O14" si="2">ROUND(12*D16/D15,0)</f>
        <v>8243</v>
      </c>
      <c r="E14" s="10">
        <f t="shared" si="2"/>
        <v>8851</v>
      </c>
      <c r="F14" s="10">
        <f t="shared" si="2"/>
        <v>8524</v>
      </c>
      <c r="G14" s="10">
        <f t="shared" si="2"/>
        <v>8732</v>
      </c>
      <c r="H14" s="10">
        <f t="shared" si="2"/>
        <v>8371</v>
      </c>
      <c r="I14" s="10">
        <f t="shared" si="2"/>
        <v>7712</v>
      </c>
      <c r="J14" s="10">
        <f t="shared" si="2"/>
        <v>8811</v>
      </c>
      <c r="K14" s="10">
        <f t="shared" si="2"/>
        <v>7516</v>
      </c>
      <c r="L14" s="10">
        <f t="shared" si="2"/>
        <v>8274</v>
      </c>
      <c r="M14" s="10">
        <f t="shared" si="2"/>
        <v>7556</v>
      </c>
      <c r="N14" s="10">
        <f t="shared" si="2"/>
        <v>7458</v>
      </c>
      <c r="O14" s="10">
        <f t="shared" si="2"/>
        <v>8202</v>
      </c>
      <c r="P14" s="11">
        <f t="shared" ref="P14:P16" si="3">SUMIF(B14:O14,"&gt;0")/COUNTIF(B14:O14,"&gt;0")</f>
        <v>8156.3571428571431</v>
      </c>
    </row>
    <row r="15" spans="1:18" x14ac:dyDescent="0.25">
      <c r="A15" s="12" t="s">
        <v>16</v>
      </c>
      <c r="B15" s="13">
        <v>37.520000000000003</v>
      </c>
      <c r="C15" s="13">
        <v>34.756847999999998</v>
      </c>
      <c r="D15" s="13">
        <v>35.857320000000009</v>
      </c>
      <c r="E15" s="13">
        <v>32.619999999999997</v>
      </c>
      <c r="F15" s="13">
        <v>34.631</v>
      </c>
      <c r="G15" s="14">
        <v>31</v>
      </c>
      <c r="H15" s="13">
        <v>35.119619999999998</v>
      </c>
      <c r="I15" s="13">
        <v>36.26</v>
      </c>
      <c r="J15" s="13">
        <v>33.044207579999998</v>
      </c>
      <c r="K15" s="13">
        <v>38.35</v>
      </c>
      <c r="L15" s="13">
        <v>33.72</v>
      </c>
      <c r="M15" s="13">
        <v>34.799999999999997</v>
      </c>
      <c r="N15" s="13">
        <v>37.491</v>
      </c>
      <c r="O15" s="15">
        <v>34.381</v>
      </c>
      <c r="P15" s="16">
        <f t="shared" si="3"/>
        <v>34.967928255714291</v>
      </c>
    </row>
    <row r="16" spans="1:18" ht="15.75" thickBot="1" x14ac:dyDescent="0.3">
      <c r="A16" s="17" t="s">
        <v>17</v>
      </c>
      <c r="B16" s="44">
        <v>23653</v>
      </c>
      <c r="C16" s="44">
        <v>24254</v>
      </c>
      <c r="D16" s="44">
        <v>24632</v>
      </c>
      <c r="E16" s="44">
        <v>24061</v>
      </c>
      <c r="F16" s="44">
        <v>24600</v>
      </c>
      <c r="G16" s="44">
        <v>22558</v>
      </c>
      <c r="H16" s="44">
        <v>24500</v>
      </c>
      <c r="I16" s="44">
        <v>23302</v>
      </c>
      <c r="J16" s="44">
        <v>24262</v>
      </c>
      <c r="K16" s="44">
        <v>24021</v>
      </c>
      <c r="L16" s="53">
        <v>23250</v>
      </c>
      <c r="M16" s="44">
        <v>21911</v>
      </c>
      <c r="N16" s="44">
        <v>23300</v>
      </c>
      <c r="O16" s="44">
        <v>23500</v>
      </c>
      <c r="P16" s="21">
        <f t="shared" si="3"/>
        <v>23700.285714285714</v>
      </c>
    </row>
    <row r="17" spans="1:16" ht="19.5" thickBot="1" x14ac:dyDescent="0.3">
      <c r="A17" s="45" t="str">
        <f>'Tabulka a graf č. 5'!A17:P17</f>
        <v>Meziroční změny 2021 oproti 2020 -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9" t="s">
        <v>22</v>
      </c>
      <c r="B18" s="25">
        <f t="shared" ref="B18:O18" si="4">ROUND(B10-B6,0)</f>
        <v>-485</v>
      </c>
      <c r="C18" s="25">
        <f t="shared" si="4"/>
        <v>208</v>
      </c>
      <c r="D18" s="25">
        <f t="shared" si="4"/>
        <v>945</v>
      </c>
      <c r="E18" s="25">
        <f t="shared" si="4"/>
        <v>409</v>
      </c>
      <c r="F18" s="25">
        <f t="shared" si="4"/>
        <v>589</v>
      </c>
      <c r="G18" s="25">
        <f t="shared" si="4"/>
        <v>2807</v>
      </c>
      <c r="H18" s="25">
        <f t="shared" si="4"/>
        <v>960</v>
      </c>
      <c r="I18" s="25">
        <f t="shared" si="4"/>
        <v>119</v>
      </c>
      <c r="J18" s="25">
        <f t="shared" si="4"/>
        <v>-418</v>
      </c>
      <c r="K18" s="25">
        <f t="shared" si="4"/>
        <v>433</v>
      </c>
      <c r="L18" s="25">
        <f t="shared" si="4"/>
        <v>342</v>
      </c>
      <c r="M18" s="25">
        <f t="shared" si="4"/>
        <v>428</v>
      </c>
      <c r="N18" s="25">
        <f t="shared" si="4"/>
        <v>308</v>
      </c>
      <c r="O18" s="26">
        <f t="shared" si="4"/>
        <v>402</v>
      </c>
      <c r="P18" s="11">
        <f t="shared" ref="P18:P20" si="5">AVERAGE(B18:O18)</f>
        <v>503.35714285714283</v>
      </c>
    </row>
    <row r="19" spans="1:16" x14ac:dyDescent="0.25">
      <c r="A19" s="12" t="s">
        <v>16</v>
      </c>
      <c r="B19" s="28">
        <f t="shared" ref="B19:O19" si="6">ROUND(B11-B7,2)</f>
        <v>3.11</v>
      </c>
      <c r="C19" s="28">
        <f t="shared" si="6"/>
        <v>0.34</v>
      </c>
      <c r="D19" s="28">
        <f t="shared" si="6"/>
        <v>-2.76</v>
      </c>
      <c r="E19" s="28">
        <f t="shared" si="6"/>
        <v>0</v>
      </c>
      <c r="F19" s="28">
        <f t="shared" si="6"/>
        <v>0</v>
      </c>
      <c r="G19" s="28">
        <f t="shared" si="6"/>
        <v>-7.96</v>
      </c>
      <c r="H19" s="28">
        <f t="shared" si="6"/>
        <v>0</v>
      </c>
      <c r="I19" s="28">
        <f t="shared" si="6"/>
        <v>2.37</v>
      </c>
      <c r="J19" s="28">
        <f t="shared" si="6"/>
        <v>2.96</v>
      </c>
      <c r="K19" s="28">
        <f t="shared" si="6"/>
        <v>-0.78</v>
      </c>
      <c r="L19" s="28">
        <f t="shared" si="6"/>
        <v>0</v>
      </c>
      <c r="M19" s="28">
        <f t="shared" si="6"/>
        <v>0</v>
      </c>
      <c r="N19" s="28">
        <f t="shared" si="6"/>
        <v>0</v>
      </c>
      <c r="O19" s="29">
        <f t="shared" si="6"/>
        <v>0</v>
      </c>
      <c r="P19" s="27">
        <f t="shared" si="5"/>
        <v>-0.19428571428571426</v>
      </c>
    </row>
    <row r="20" spans="1:16" ht="15.75" thickBot="1" x14ac:dyDescent="0.3">
      <c r="A20" s="17" t="s">
        <v>17</v>
      </c>
      <c r="B20" s="37">
        <f t="shared" ref="B20:O20" si="7">ROUND(B12-B8,0)</f>
        <v>1150</v>
      </c>
      <c r="C20" s="37">
        <f t="shared" si="7"/>
        <v>834</v>
      </c>
      <c r="D20" s="37">
        <f t="shared" si="7"/>
        <v>1148</v>
      </c>
      <c r="E20" s="37">
        <f t="shared" si="7"/>
        <v>1146</v>
      </c>
      <c r="F20" s="37">
        <f t="shared" si="7"/>
        <v>1700</v>
      </c>
      <c r="G20" s="37">
        <f t="shared" si="7"/>
        <v>1708</v>
      </c>
      <c r="H20" s="37">
        <f t="shared" si="7"/>
        <v>2810</v>
      </c>
      <c r="I20" s="37">
        <f t="shared" si="7"/>
        <v>1853</v>
      </c>
      <c r="J20" s="37">
        <f t="shared" si="7"/>
        <v>1140</v>
      </c>
      <c r="K20" s="37">
        <f t="shared" si="7"/>
        <v>923</v>
      </c>
      <c r="L20" s="37">
        <f t="shared" si="7"/>
        <v>960</v>
      </c>
      <c r="M20" s="37">
        <f t="shared" si="7"/>
        <v>1240</v>
      </c>
      <c r="N20" s="37">
        <f t="shared" si="7"/>
        <v>962</v>
      </c>
      <c r="O20" s="38">
        <f t="shared" si="7"/>
        <v>1150</v>
      </c>
      <c r="P20" s="39">
        <f t="shared" si="5"/>
        <v>1337.4285714285713</v>
      </c>
    </row>
    <row r="21" spans="1:16" ht="19.5" thickBot="1" x14ac:dyDescent="0.3">
      <c r="A21" s="45" t="str">
        <f>'Tabulka a graf č. 5'!A21:P21</f>
        <v>Meziroční změny 2022 oproti 2021 -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9" t="s">
        <v>22</v>
      </c>
      <c r="B22" s="25">
        <f t="shared" ref="B22:O22" si="8">ROUND(B14-B10,0)</f>
        <v>-1255</v>
      </c>
      <c r="C22" s="25">
        <f t="shared" si="8"/>
        <v>-41</v>
      </c>
      <c r="D22" s="25">
        <f t="shared" si="8"/>
        <v>0</v>
      </c>
      <c r="E22" s="25">
        <f t="shared" si="8"/>
        <v>263</v>
      </c>
      <c r="F22" s="25">
        <f t="shared" si="8"/>
        <v>104</v>
      </c>
      <c r="G22" s="25">
        <f t="shared" si="8"/>
        <v>-1155</v>
      </c>
      <c r="H22" s="25">
        <f t="shared" si="8"/>
        <v>0</v>
      </c>
      <c r="I22" s="25">
        <f t="shared" si="8"/>
        <v>39</v>
      </c>
      <c r="J22" s="25">
        <f t="shared" si="8"/>
        <v>11</v>
      </c>
      <c r="K22" s="25">
        <f t="shared" si="8"/>
        <v>6</v>
      </c>
      <c r="L22" s="25">
        <f t="shared" si="8"/>
        <v>56</v>
      </c>
      <c r="M22" s="25">
        <f t="shared" si="8"/>
        <v>0</v>
      </c>
      <c r="N22" s="25">
        <f t="shared" si="8"/>
        <v>144</v>
      </c>
      <c r="O22" s="26">
        <f t="shared" si="8"/>
        <v>296</v>
      </c>
      <c r="P22" s="11">
        <f t="shared" ref="P22:P24" si="9">AVERAGE(B22:O22)</f>
        <v>-109.42857142857143</v>
      </c>
    </row>
    <row r="23" spans="1:16" x14ac:dyDescent="0.25">
      <c r="A23" s="12" t="s">
        <v>16</v>
      </c>
      <c r="B23" s="28">
        <f t="shared" ref="B23:O23" si="10">ROUND(B15-B11,2)</f>
        <v>6.43</v>
      </c>
      <c r="C23" s="28">
        <f t="shared" si="10"/>
        <v>0.17</v>
      </c>
      <c r="D23" s="28">
        <f t="shared" si="10"/>
        <v>0</v>
      </c>
      <c r="E23" s="28">
        <f t="shared" si="10"/>
        <v>-1</v>
      </c>
      <c r="F23" s="28">
        <f t="shared" si="10"/>
        <v>0</v>
      </c>
      <c r="G23" s="28">
        <f t="shared" si="10"/>
        <v>3.62</v>
      </c>
      <c r="H23" s="28">
        <f t="shared" si="10"/>
        <v>0</v>
      </c>
      <c r="I23" s="28">
        <f t="shared" si="10"/>
        <v>0</v>
      </c>
      <c r="J23" s="28">
        <f t="shared" si="10"/>
        <v>0.47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9">
        <f t="shared" si="10"/>
        <v>0</v>
      </c>
      <c r="P23" s="27">
        <f t="shared" si="9"/>
        <v>0.69214285714285706</v>
      </c>
    </row>
    <row r="24" spans="1:16" ht="15.75" thickBot="1" x14ac:dyDescent="0.3">
      <c r="A24" s="17" t="s">
        <v>17</v>
      </c>
      <c r="B24" s="37">
        <f t="shared" ref="B24:O24" si="11">ROUND(B16-B12,0)</f>
        <v>803</v>
      </c>
      <c r="C24" s="37">
        <f t="shared" si="11"/>
        <v>0</v>
      </c>
      <c r="D24" s="37">
        <f t="shared" si="11"/>
        <v>0</v>
      </c>
      <c r="E24" s="37">
        <f t="shared" si="11"/>
        <v>0</v>
      </c>
      <c r="F24" s="37">
        <f t="shared" si="11"/>
        <v>300</v>
      </c>
      <c r="G24" s="37">
        <f t="shared" si="11"/>
        <v>0</v>
      </c>
      <c r="H24" s="37">
        <f t="shared" si="11"/>
        <v>0</v>
      </c>
      <c r="I24" s="37">
        <f t="shared" si="11"/>
        <v>116</v>
      </c>
      <c r="J24" s="37">
        <f t="shared" si="11"/>
        <v>377</v>
      </c>
      <c r="K24" s="37">
        <f t="shared" si="11"/>
        <v>20</v>
      </c>
      <c r="L24" s="37">
        <f t="shared" si="11"/>
        <v>158</v>
      </c>
      <c r="M24" s="37">
        <f t="shared" si="11"/>
        <v>0</v>
      </c>
      <c r="N24" s="37">
        <f t="shared" si="11"/>
        <v>450</v>
      </c>
      <c r="O24" s="38">
        <f t="shared" si="11"/>
        <v>850</v>
      </c>
      <c r="P24" s="39">
        <f t="shared" si="9"/>
        <v>219.57142857142858</v>
      </c>
    </row>
    <row r="25" spans="1:16" ht="19.5" thickBot="1" x14ac:dyDescent="0.3">
      <c r="A25" s="45" t="str">
        <f>'Tabulka a graf č. 5'!A25:P25</f>
        <v>Meziroční změny 2021 oproti 2020 -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9" t="s">
        <v>22</v>
      </c>
      <c r="B26" s="33">
        <f t="shared" ref="B26:O28" si="12">ROUND(100*(B10-B6)/B6,2)</f>
        <v>-5.21</v>
      </c>
      <c r="C26" s="33">
        <f t="shared" si="12"/>
        <v>2.5299999999999998</v>
      </c>
      <c r="D26" s="33">
        <f t="shared" si="12"/>
        <v>12.95</v>
      </c>
      <c r="E26" s="33">
        <f t="shared" si="12"/>
        <v>5</v>
      </c>
      <c r="F26" s="33">
        <f t="shared" si="12"/>
        <v>7.52</v>
      </c>
      <c r="G26" s="33">
        <f t="shared" si="12"/>
        <v>39.65</v>
      </c>
      <c r="H26" s="33">
        <f t="shared" si="12"/>
        <v>12.95</v>
      </c>
      <c r="I26" s="33">
        <f t="shared" si="12"/>
        <v>1.58</v>
      </c>
      <c r="J26" s="33">
        <f t="shared" si="12"/>
        <v>-4.53</v>
      </c>
      <c r="K26" s="33">
        <f t="shared" si="12"/>
        <v>6.12</v>
      </c>
      <c r="L26" s="33">
        <f t="shared" si="12"/>
        <v>4.34</v>
      </c>
      <c r="M26" s="33">
        <f t="shared" si="12"/>
        <v>6</v>
      </c>
      <c r="N26" s="33">
        <f t="shared" si="12"/>
        <v>4.4000000000000004</v>
      </c>
      <c r="O26" s="34">
        <f t="shared" si="12"/>
        <v>5.36</v>
      </c>
      <c r="P26" s="31">
        <f t="shared" ref="P26:P28" si="13">AVERAGE(B26:O26)</f>
        <v>7.047142857142858</v>
      </c>
    </row>
    <row r="27" spans="1:16" x14ac:dyDescent="0.25">
      <c r="A27" s="12" t="s">
        <v>16</v>
      </c>
      <c r="B27" s="28">
        <f t="shared" si="12"/>
        <v>11.1</v>
      </c>
      <c r="C27" s="28">
        <f t="shared" si="12"/>
        <v>1</v>
      </c>
      <c r="D27" s="28">
        <f t="shared" si="12"/>
        <v>-7.14</v>
      </c>
      <c r="E27" s="28">
        <f t="shared" si="12"/>
        <v>0</v>
      </c>
      <c r="F27" s="28">
        <f t="shared" si="12"/>
        <v>0</v>
      </c>
      <c r="G27" s="28">
        <f t="shared" si="12"/>
        <v>-22.52</v>
      </c>
      <c r="H27" s="28">
        <f t="shared" si="12"/>
        <v>0</v>
      </c>
      <c r="I27" s="28">
        <f t="shared" si="12"/>
        <v>6.99</v>
      </c>
      <c r="J27" s="28">
        <f t="shared" si="12"/>
        <v>10</v>
      </c>
      <c r="K27" s="28">
        <f t="shared" si="12"/>
        <v>-2</v>
      </c>
      <c r="L27" s="28">
        <f t="shared" si="12"/>
        <v>0</v>
      </c>
      <c r="M27" s="28">
        <f t="shared" si="12"/>
        <v>0</v>
      </c>
      <c r="N27" s="28">
        <f t="shared" si="12"/>
        <v>0</v>
      </c>
      <c r="O27" s="29">
        <f t="shared" si="12"/>
        <v>0</v>
      </c>
      <c r="P27" s="27">
        <f t="shared" si="13"/>
        <v>-0.18357142857142847</v>
      </c>
    </row>
    <row r="28" spans="1:16" ht="15.75" thickBot="1" x14ac:dyDescent="0.3">
      <c r="A28" s="17" t="s">
        <v>17</v>
      </c>
      <c r="B28" s="35">
        <f t="shared" si="12"/>
        <v>5.3</v>
      </c>
      <c r="C28" s="35">
        <f t="shared" si="12"/>
        <v>3.56</v>
      </c>
      <c r="D28" s="35">
        <f t="shared" si="12"/>
        <v>4.8899999999999997</v>
      </c>
      <c r="E28" s="35">
        <f t="shared" si="12"/>
        <v>5</v>
      </c>
      <c r="F28" s="35">
        <f t="shared" si="12"/>
        <v>7.52</v>
      </c>
      <c r="G28" s="35">
        <f t="shared" si="12"/>
        <v>8.19</v>
      </c>
      <c r="H28" s="35">
        <f t="shared" si="12"/>
        <v>12.96</v>
      </c>
      <c r="I28" s="35">
        <f t="shared" si="12"/>
        <v>8.69</v>
      </c>
      <c r="J28" s="35">
        <f t="shared" si="12"/>
        <v>5.01</v>
      </c>
      <c r="K28" s="35">
        <f t="shared" si="12"/>
        <v>4</v>
      </c>
      <c r="L28" s="35">
        <f t="shared" si="12"/>
        <v>4.34</v>
      </c>
      <c r="M28" s="35">
        <f t="shared" si="12"/>
        <v>6</v>
      </c>
      <c r="N28" s="35">
        <f t="shared" si="12"/>
        <v>4.4000000000000004</v>
      </c>
      <c r="O28" s="36">
        <f t="shared" si="12"/>
        <v>5.35</v>
      </c>
      <c r="P28" s="32">
        <f t="shared" si="13"/>
        <v>6.0864285714285717</v>
      </c>
    </row>
    <row r="29" spans="1:16" ht="19.5" thickBot="1" x14ac:dyDescent="0.3">
      <c r="A29" s="45" t="str">
        <f>'Tabulka a graf č. 5'!A29:P29</f>
        <v>Meziroční změny 2022 oproti 2021 -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9" t="s">
        <v>22</v>
      </c>
      <c r="B30" s="33">
        <f t="shared" ref="B30:O32" si="14">ROUND(100*(B14-B10)/B10,2)</f>
        <v>-14.23</v>
      </c>
      <c r="C30" s="33">
        <f t="shared" si="14"/>
        <v>-0.49</v>
      </c>
      <c r="D30" s="33">
        <f t="shared" si="14"/>
        <v>0</v>
      </c>
      <c r="E30" s="33">
        <f t="shared" si="14"/>
        <v>3.06</v>
      </c>
      <c r="F30" s="33">
        <f t="shared" si="14"/>
        <v>1.24</v>
      </c>
      <c r="G30" s="33">
        <f t="shared" si="14"/>
        <v>-11.68</v>
      </c>
      <c r="H30" s="33">
        <f t="shared" si="14"/>
        <v>0</v>
      </c>
      <c r="I30" s="33">
        <f t="shared" si="14"/>
        <v>0.51</v>
      </c>
      <c r="J30" s="33">
        <f t="shared" si="14"/>
        <v>0.13</v>
      </c>
      <c r="K30" s="33">
        <f t="shared" si="14"/>
        <v>0.08</v>
      </c>
      <c r="L30" s="33">
        <f t="shared" si="14"/>
        <v>0.68</v>
      </c>
      <c r="M30" s="33">
        <f t="shared" si="14"/>
        <v>0</v>
      </c>
      <c r="N30" s="33">
        <f t="shared" si="14"/>
        <v>1.97</v>
      </c>
      <c r="O30" s="34">
        <f t="shared" si="14"/>
        <v>3.74</v>
      </c>
      <c r="P30" s="31">
        <f t="shared" ref="P30:P32" si="15">AVERAGE(B30:O30)</f>
        <v>-1.070714285714286</v>
      </c>
    </row>
    <row r="31" spans="1:16" x14ac:dyDescent="0.25">
      <c r="A31" s="12" t="s">
        <v>16</v>
      </c>
      <c r="B31" s="28">
        <f t="shared" si="14"/>
        <v>20.68</v>
      </c>
      <c r="C31" s="28">
        <f t="shared" si="14"/>
        <v>0.5</v>
      </c>
      <c r="D31" s="28">
        <f t="shared" si="14"/>
        <v>0</v>
      </c>
      <c r="E31" s="28">
        <f t="shared" si="14"/>
        <v>-2.97</v>
      </c>
      <c r="F31" s="28">
        <f t="shared" si="14"/>
        <v>0</v>
      </c>
      <c r="G31" s="28">
        <f t="shared" si="14"/>
        <v>13.22</v>
      </c>
      <c r="H31" s="28">
        <f t="shared" si="14"/>
        <v>0</v>
      </c>
      <c r="I31" s="28">
        <f t="shared" si="14"/>
        <v>0</v>
      </c>
      <c r="J31" s="28">
        <f t="shared" si="14"/>
        <v>1.45</v>
      </c>
      <c r="K31" s="28">
        <f t="shared" si="14"/>
        <v>0</v>
      </c>
      <c r="L31" s="28">
        <f t="shared" si="14"/>
        <v>0</v>
      </c>
      <c r="M31" s="28">
        <f t="shared" si="14"/>
        <v>0</v>
      </c>
      <c r="N31" s="28">
        <f t="shared" si="14"/>
        <v>0</v>
      </c>
      <c r="O31" s="29">
        <f t="shared" si="14"/>
        <v>0</v>
      </c>
      <c r="P31" s="27">
        <f t="shared" si="15"/>
        <v>2.3485714285714288</v>
      </c>
    </row>
    <row r="32" spans="1:16" ht="15.75" thickBot="1" x14ac:dyDescent="0.3">
      <c r="A32" s="17" t="s">
        <v>17</v>
      </c>
      <c r="B32" s="35">
        <f t="shared" si="14"/>
        <v>3.51</v>
      </c>
      <c r="C32" s="35">
        <f t="shared" si="14"/>
        <v>0</v>
      </c>
      <c r="D32" s="35">
        <f t="shared" si="14"/>
        <v>0</v>
      </c>
      <c r="E32" s="35">
        <f t="shared" si="14"/>
        <v>0</v>
      </c>
      <c r="F32" s="35">
        <f t="shared" si="14"/>
        <v>1.23</v>
      </c>
      <c r="G32" s="35">
        <f t="shared" si="14"/>
        <v>0</v>
      </c>
      <c r="H32" s="35">
        <f t="shared" si="14"/>
        <v>0</v>
      </c>
      <c r="I32" s="35">
        <f t="shared" si="14"/>
        <v>0.5</v>
      </c>
      <c r="J32" s="35">
        <f t="shared" si="14"/>
        <v>1.58</v>
      </c>
      <c r="K32" s="35">
        <f t="shared" si="14"/>
        <v>0.08</v>
      </c>
      <c r="L32" s="35">
        <f t="shared" si="14"/>
        <v>0.68</v>
      </c>
      <c r="M32" s="35">
        <f t="shared" si="14"/>
        <v>0</v>
      </c>
      <c r="N32" s="35">
        <f t="shared" si="14"/>
        <v>1.97</v>
      </c>
      <c r="O32" s="36">
        <f t="shared" si="14"/>
        <v>3.75</v>
      </c>
      <c r="P32" s="32">
        <f t="shared" si="15"/>
        <v>0.95000000000000007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&amp;RPříloha č. 10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A1:P32"/>
  <sheetViews>
    <sheetView zoomScaleNormal="100" workbookViewId="0">
      <selection activeCell="A13" sqref="A13:P13"/>
    </sheetView>
  </sheetViews>
  <sheetFormatPr defaultRowHeight="15" x14ac:dyDescent="0.25"/>
  <cols>
    <col min="1" max="1" width="15.140625" bestFit="1" customWidth="1"/>
    <col min="2" max="15" width="7.7109375" customWidth="1"/>
    <col min="16" max="16" width="7.7109375" style="2" customWidth="1"/>
  </cols>
  <sheetData>
    <row r="1" spans="1:16" ht="18.75" x14ac:dyDescent="0.3">
      <c r="B1" s="48" t="str">
        <f>'Tabulka a graf č. 5'!B1:P1</f>
        <v>Krajské normativy školní jídelny v mateřské škole v letech 2020 - 2022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8"/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50">
        <f>'Tabulka a graf č. 5'!A5:P5</f>
        <v>2020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9" t="s">
        <v>22</v>
      </c>
      <c r="B6" s="10">
        <f>ROUND(12*B8/B7,0)</f>
        <v>8049</v>
      </c>
      <c r="C6" s="10">
        <f>ROUND(12*C8/C7,0)</f>
        <v>7318</v>
      </c>
      <c r="D6" s="10">
        <f t="shared" ref="D6:O6" si="0">ROUND(12*D8/D7,0)</f>
        <v>6689</v>
      </c>
      <c r="E6" s="10">
        <f t="shared" si="0"/>
        <v>7309</v>
      </c>
      <c r="F6" s="10">
        <f t="shared" si="0"/>
        <v>7020</v>
      </c>
      <c r="G6" s="10">
        <f t="shared" si="0"/>
        <v>6593</v>
      </c>
      <c r="H6" s="10">
        <f t="shared" si="0"/>
        <v>6640</v>
      </c>
      <c r="I6" s="10">
        <f t="shared" si="0"/>
        <v>6845</v>
      </c>
      <c r="J6" s="10">
        <f t="shared" si="0"/>
        <v>8264</v>
      </c>
      <c r="K6" s="10">
        <f t="shared" si="0"/>
        <v>6344</v>
      </c>
      <c r="L6" s="10">
        <f t="shared" si="0"/>
        <v>7024</v>
      </c>
      <c r="M6" s="10">
        <f t="shared" si="0"/>
        <v>6390</v>
      </c>
      <c r="N6" s="10">
        <f t="shared" si="0"/>
        <v>6331</v>
      </c>
      <c r="O6" s="10">
        <f t="shared" si="0"/>
        <v>6770</v>
      </c>
      <c r="P6" s="11">
        <f>SUMIF(B6:O6,"&gt;0")/COUNTIF(B6:O6,"&gt;0")</f>
        <v>6970.4285714285716</v>
      </c>
    </row>
    <row r="7" spans="1:16" x14ac:dyDescent="0.25">
      <c r="A7" s="12" t="s">
        <v>16</v>
      </c>
      <c r="B7" s="13">
        <v>32.35</v>
      </c>
      <c r="C7" s="13">
        <v>38.404200000000003</v>
      </c>
      <c r="D7" s="13">
        <v>42.128</v>
      </c>
      <c r="E7" s="13">
        <v>37.619999999999997</v>
      </c>
      <c r="F7" s="13">
        <v>38.630000000000003</v>
      </c>
      <c r="G7" s="14">
        <v>37.950000000000003</v>
      </c>
      <c r="H7" s="13">
        <v>39.198599999999999</v>
      </c>
      <c r="I7" s="13">
        <v>37.4</v>
      </c>
      <c r="J7" s="13">
        <v>33.028649999999999</v>
      </c>
      <c r="K7" s="13">
        <v>43.652000000000001</v>
      </c>
      <c r="L7" s="13">
        <v>37.81</v>
      </c>
      <c r="M7" s="13">
        <v>38.82</v>
      </c>
      <c r="N7" s="13">
        <v>41.489999999999995</v>
      </c>
      <c r="O7" s="15">
        <v>38.11</v>
      </c>
      <c r="P7" s="16">
        <f>SUMIF(B7:O7,"&gt;0")/COUNTIF(B7:O7,"&gt;0")</f>
        <v>38.327960714285709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6" ht="19.5" thickBot="1" x14ac:dyDescent="0.3">
      <c r="A9" s="50">
        <f>'Tabulka a graf č. 5'!A9:P9</f>
        <v>2021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x14ac:dyDescent="0.25">
      <c r="A10" s="9" t="s">
        <v>22</v>
      </c>
      <c r="B10" s="10">
        <f>ROUND(12*B12/B11,0)</f>
        <v>7735</v>
      </c>
      <c r="C10" s="10">
        <f t="shared" ref="C10:O10" si="1">ROUND(12*C12/C11,0)</f>
        <v>7504</v>
      </c>
      <c r="D10" s="10">
        <f t="shared" si="1"/>
        <v>7578</v>
      </c>
      <c r="E10" s="10">
        <f t="shared" si="1"/>
        <v>7675</v>
      </c>
      <c r="F10" s="10">
        <f t="shared" si="1"/>
        <v>7549</v>
      </c>
      <c r="G10" s="10">
        <f t="shared" si="1"/>
        <v>8203</v>
      </c>
      <c r="H10" s="10">
        <f t="shared" si="1"/>
        <v>7500</v>
      </c>
      <c r="I10" s="10">
        <f t="shared" si="1"/>
        <v>6952</v>
      </c>
      <c r="J10" s="10">
        <f t="shared" si="1"/>
        <v>7889</v>
      </c>
      <c r="K10" s="10">
        <f t="shared" si="1"/>
        <v>6733</v>
      </c>
      <c r="L10" s="10">
        <f t="shared" si="1"/>
        <v>7329</v>
      </c>
      <c r="M10" s="10">
        <f t="shared" si="1"/>
        <v>6773</v>
      </c>
      <c r="N10" s="10">
        <f t="shared" si="1"/>
        <v>6609</v>
      </c>
      <c r="O10" s="10">
        <f t="shared" si="1"/>
        <v>7132</v>
      </c>
      <c r="P10" s="11">
        <f>SUMIF(B10:O10,"&gt;0")/COUNTIF(B10:O10,"&gt;0")</f>
        <v>7368.6428571428569</v>
      </c>
    </row>
    <row r="11" spans="1:16" x14ac:dyDescent="0.25">
      <c r="A11" s="12" t="s">
        <v>16</v>
      </c>
      <c r="B11" s="13">
        <v>35.450000000000003</v>
      </c>
      <c r="C11" s="13">
        <v>38.788242000000004</v>
      </c>
      <c r="D11" s="13">
        <v>39.006</v>
      </c>
      <c r="E11" s="13">
        <v>37.619999999999997</v>
      </c>
      <c r="F11" s="13">
        <v>38.630000000000003</v>
      </c>
      <c r="G11" s="14">
        <v>33</v>
      </c>
      <c r="H11" s="13">
        <v>39.198599999999999</v>
      </c>
      <c r="I11" s="13">
        <v>40.020000000000003</v>
      </c>
      <c r="J11" s="13">
        <v>36.331514999999996</v>
      </c>
      <c r="K11" s="13">
        <v>42.779000000000003</v>
      </c>
      <c r="L11" s="13">
        <v>37.81</v>
      </c>
      <c r="M11" s="13">
        <v>38.82</v>
      </c>
      <c r="N11" s="13">
        <v>41.489999999999995</v>
      </c>
      <c r="O11" s="15">
        <v>38.11</v>
      </c>
      <c r="P11" s="16">
        <f>SUMIF(B11:O11,"&gt;0")/COUNTIF(B11:O11,"&gt;0")</f>
        <v>38.360954071428573</v>
      </c>
    </row>
    <row r="12" spans="1:16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>SUMIF(B12:O12,"&gt;0")/COUNTIF(B12:O12,"&gt;0")</f>
        <v>23480.714285714286</v>
      </c>
    </row>
    <row r="13" spans="1:16" ht="19.5" thickBot="1" x14ac:dyDescent="0.3">
      <c r="A13" s="50">
        <f>'Tabulka a graf č. 5'!A13:P13</f>
        <v>2022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x14ac:dyDescent="0.25">
      <c r="A14" s="9" t="s">
        <v>22</v>
      </c>
      <c r="B14" s="10">
        <f>ROUND(12*B16/B15,0)</f>
        <v>6677</v>
      </c>
      <c r="C14" s="10">
        <f>ROUND(12*C16/C15,0)</f>
        <v>7467</v>
      </c>
      <c r="D14" s="10">
        <f t="shared" ref="D14:O14" si="2">ROUND(12*D16/D15,0)</f>
        <v>7578</v>
      </c>
      <c r="E14" s="10">
        <f t="shared" si="2"/>
        <v>7885</v>
      </c>
      <c r="F14" s="10">
        <f t="shared" si="2"/>
        <v>7642</v>
      </c>
      <c r="G14" s="10">
        <f t="shared" si="2"/>
        <v>7625</v>
      </c>
      <c r="H14" s="10">
        <f t="shared" si="2"/>
        <v>7500</v>
      </c>
      <c r="I14" s="10">
        <f t="shared" si="2"/>
        <v>6987</v>
      </c>
      <c r="J14" s="10">
        <f t="shared" si="2"/>
        <v>7899</v>
      </c>
      <c r="K14" s="10">
        <f t="shared" si="2"/>
        <v>6738</v>
      </c>
      <c r="L14" s="10">
        <f t="shared" si="2"/>
        <v>7379</v>
      </c>
      <c r="M14" s="10">
        <f t="shared" si="2"/>
        <v>6773</v>
      </c>
      <c r="N14" s="10">
        <f t="shared" si="2"/>
        <v>6739</v>
      </c>
      <c r="O14" s="10">
        <f t="shared" si="2"/>
        <v>7400</v>
      </c>
      <c r="P14" s="11">
        <f t="shared" ref="P14:P16" si="3">SUMIF(B14:O14,"&gt;0")/COUNTIF(B14:O14,"&gt;0")</f>
        <v>7306.3571428571431</v>
      </c>
    </row>
    <row r="15" spans="1:16" x14ac:dyDescent="0.25">
      <c r="A15" s="12" t="s">
        <v>16</v>
      </c>
      <c r="B15" s="13">
        <v>42.51</v>
      </c>
      <c r="C15" s="13">
        <v>38.980263000000001</v>
      </c>
      <c r="D15" s="13">
        <v>39.006</v>
      </c>
      <c r="E15" s="13">
        <v>36.619999999999997</v>
      </c>
      <c r="F15" s="13">
        <v>38.630000000000003</v>
      </c>
      <c r="G15" s="14">
        <v>35.5</v>
      </c>
      <c r="H15" s="13">
        <v>39.198599999999999</v>
      </c>
      <c r="I15" s="13">
        <v>40.020000000000003</v>
      </c>
      <c r="J15" s="13">
        <v>36.859973399999994</v>
      </c>
      <c r="K15" s="13">
        <v>42.779000000000003</v>
      </c>
      <c r="L15" s="13">
        <v>37.81</v>
      </c>
      <c r="M15" s="13">
        <v>38.82</v>
      </c>
      <c r="N15" s="13">
        <v>41.489999999999995</v>
      </c>
      <c r="O15" s="15">
        <v>38.11</v>
      </c>
      <c r="P15" s="16">
        <f t="shared" si="3"/>
        <v>39.023845457142855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3"/>
        <v>23700.285714285714</v>
      </c>
    </row>
    <row r="17" spans="1:16" ht="19.5" thickBot="1" x14ac:dyDescent="0.3">
      <c r="A17" s="45" t="str">
        <f>'Tabulka a graf č. 5'!A17:P17</f>
        <v>Meziroční změny 2021 oproti 2020 -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9" t="s">
        <v>22</v>
      </c>
      <c r="B18" s="25">
        <f t="shared" ref="B18:O18" si="4">ROUND(B10-B6,0)</f>
        <v>-314</v>
      </c>
      <c r="C18" s="25">
        <f t="shared" si="4"/>
        <v>186</v>
      </c>
      <c r="D18" s="25">
        <f t="shared" si="4"/>
        <v>889</v>
      </c>
      <c r="E18" s="25">
        <f t="shared" si="4"/>
        <v>366</v>
      </c>
      <c r="F18" s="25">
        <f t="shared" si="4"/>
        <v>529</v>
      </c>
      <c r="G18" s="25">
        <f t="shared" si="4"/>
        <v>1610</v>
      </c>
      <c r="H18" s="25">
        <f t="shared" si="4"/>
        <v>860</v>
      </c>
      <c r="I18" s="25">
        <f t="shared" si="4"/>
        <v>107</v>
      </c>
      <c r="J18" s="25">
        <f t="shared" si="4"/>
        <v>-375</v>
      </c>
      <c r="K18" s="25">
        <f t="shared" si="4"/>
        <v>389</v>
      </c>
      <c r="L18" s="25">
        <f t="shared" si="4"/>
        <v>305</v>
      </c>
      <c r="M18" s="25">
        <f t="shared" si="4"/>
        <v>383</v>
      </c>
      <c r="N18" s="25">
        <f t="shared" si="4"/>
        <v>278</v>
      </c>
      <c r="O18" s="26">
        <f t="shared" si="4"/>
        <v>362</v>
      </c>
      <c r="P18" s="42">
        <f t="shared" ref="P18:P20" si="5">AVERAGE(B18:O18)</f>
        <v>398.21428571428572</v>
      </c>
    </row>
    <row r="19" spans="1:16" x14ac:dyDescent="0.25">
      <c r="A19" s="12" t="s">
        <v>16</v>
      </c>
      <c r="B19" s="28">
        <f t="shared" ref="B19:O19" si="6">ROUND(B11-B7,2)</f>
        <v>3.1</v>
      </c>
      <c r="C19" s="28">
        <f t="shared" si="6"/>
        <v>0.38</v>
      </c>
      <c r="D19" s="28">
        <f t="shared" si="6"/>
        <v>-3.12</v>
      </c>
      <c r="E19" s="28">
        <f t="shared" si="6"/>
        <v>0</v>
      </c>
      <c r="F19" s="28">
        <f t="shared" si="6"/>
        <v>0</v>
      </c>
      <c r="G19" s="28">
        <f t="shared" si="6"/>
        <v>-4.95</v>
      </c>
      <c r="H19" s="28">
        <f t="shared" si="6"/>
        <v>0</v>
      </c>
      <c r="I19" s="28">
        <f t="shared" si="6"/>
        <v>2.62</v>
      </c>
      <c r="J19" s="28">
        <f t="shared" si="6"/>
        <v>3.3</v>
      </c>
      <c r="K19" s="28">
        <f t="shared" si="6"/>
        <v>-0.87</v>
      </c>
      <c r="L19" s="28">
        <f t="shared" si="6"/>
        <v>0</v>
      </c>
      <c r="M19" s="28">
        <f t="shared" si="6"/>
        <v>0</v>
      </c>
      <c r="N19" s="28">
        <f t="shared" si="6"/>
        <v>0</v>
      </c>
      <c r="O19" s="29">
        <f t="shared" si="6"/>
        <v>0</v>
      </c>
      <c r="P19" s="27">
        <f t="shared" si="5"/>
        <v>3.2857142857142863E-2</v>
      </c>
    </row>
    <row r="20" spans="1:16" ht="15.75" thickBot="1" x14ac:dyDescent="0.3">
      <c r="A20" s="17" t="s">
        <v>17</v>
      </c>
      <c r="B20" s="37">
        <f t="shared" ref="B20:O20" si="7">ROUND(B12-B8,0)</f>
        <v>1150</v>
      </c>
      <c r="C20" s="37">
        <f t="shared" si="7"/>
        <v>834</v>
      </c>
      <c r="D20" s="37">
        <f t="shared" si="7"/>
        <v>1148</v>
      </c>
      <c r="E20" s="37">
        <f t="shared" si="7"/>
        <v>1146</v>
      </c>
      <c r="F20" s="37">
        <f t="shared" si="7"/>
        <v>1700</v>
      </c>
      <c r="G20" s="37">
        <f t="shared" si="7"/>
        <v>1708</v>
      </c>
      <c r="H20" s="37">
        <f t="shared" si="7"/>
        <v>2810</v>
      </c>
      <c r="I20" s="37">
        <f t="shared" si="7"/>
        <v>1853</v>
      </c>
      <c r="J20" s="37">
        <f t="shared" si="7"/>
        <v>1140</v>
      </c>
      <c r="K20" s="37">
        <f t="shared" si="7"/>
        <v>923</v>
      </c>
      <c r="L20" s="37">
        <f t="shared" si="7"/>
        <v>960</v>
      </c>
      <c r="M20" s="37">
        <f t="shared" si="7"/>
        <v>1240</v>
      </c>
      <c r="N20" s="37">
        <f t="shared" si="7"/>
        <v>962</v>
      </c>
      <c r="O20" s="38">
        <f t="shared" si="7"/>
        <v>1150</v>
      </c>
      <c r="P20" s="43">
        <f t="shared" si="5"/>
        <v>1337.4285714285713</v>
      </c>
    </row>
    <row r="21" spans="1:16" ht="19.5" thickBot="1" x14ac:dyDescent="0.3">
      <c r="A21" s="45" t="str">
        <f>'Tabulka a graf č. 5'!A21:P21</f>
        <v>Meziroční změny 2022 oproti 2021 -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9" t="s">
        <v>22</v>
      </c>
      <c r="B22" s="25">
        <f t="shared" ref="B22:O22" si="8">ROUND(B14-B10,0)</f>
        <v>-1058</v>
      </c>
      <c r="C22" s="25">
        <f t="shared" si="8"/>
        <v>-37</v>
      </c>
      <c r="D22" s="25">
        <f t="shared" si="8"/>
        <v>0</v>
      </c>
      <c r="E22" s="25">
        <f t="shared" si="8"/>
        <v>210</v>
      </c>
      <c r="F22" s="25">
        <f t="shared" si="8"/>
        <v>93</v>
      </c>
      <c r="G22" s="25">
        <f t="shared" si="8"/>
        <v>-578</v>
      </c>
      <c r="H22" s="25">
        <f t="shared" si="8"/>
        <v>0</v>
      </c>
      <c r="I22" s="25">
        <f t="shared" si="8"/>
        <v>35</v>
      </c>
      <c r="J22" s="25">
        <f t="shared" si="8"/>
        <v>10</v>
      </c>
      <c r="K22" s="25">
        <f t="shared" si="8"/>
        <v>5</v>
      </c>
      <c r="L22" s="25">
        <f t="shared" si="8"/>
        <v>50</v>
      </c>
      <c r="M22" s="25">
        <f t="shared" si="8"/>
        <v>0</v>
      </c>
      <c r="N22" s="25">
        <f t="shared" si="8"/>
        <v>130</v>
      </c>
      <c r="O22" s="26">
        <f t="shared" si="8"/>
        <v>268</v>
      </c>
      <c r="P22" s="42">
        <f t="shared" ref="P22:P24" si="9">AVERAGE(B22:O22)</f>
        <v>-62.285714285714285</v>
      </c>
    </row>
    <row r="23" spans="1:16" x14ac:dyDescent="0.25">
      <c r="A23" s="12" t="s">
        <v>16</v>
      </c>
      <c r="B23" s="28">
        <f t="shared" ref="B23:O23" si="10">ROUND(B15-B11,2)</f>
        <v>7.06</v>
      </c>
      <c r="C23" s="28">
        <f t="shared" si="10"/>
        <v>0.19</v>
      </c>
      <c r="D23" s="28">
        <f t="shared" si="10"/>
        <v>0</v>
      </c>
      <c r="E23" s="28">
        <f t="shared" si="10"/>
        <v>-1</v>
      </c>
      <c r="F23" s="28">
        <f t="shared" si="10"/>
        <v>0</v>
      </c>
      <c r="G23" s="28">
        <f t="shared" si="10"/>
        <v>2.5</v>
      </c>
      <c r="H23" s="28">
        <f t="shared" si="10"/>
        <v>0</v>
      </c>
      <c r="I23" s="28">
        <f t="shared" si="10"/>
        <v>0</v>
      </c>
      <c r="J23" s="28">
        <f t="shared" si="10"/>
        <v>0.53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9">
        <f t="shared" si="10"/>
        <v>0</v>
      </c>
      <c r="P23" s="27">
        <f t="shared" si="9"/>
        <v>0.66285714285714281</v>
      </c>
    </row>
    <row r="24" spans="1:16" ht="15.75" thickBot="1" x14ac:dyDescent="0.3">
      <c r="A24" s="17" t="s">
        <v>17</v>
      </c>
      <c r="B24" s="37">
        <f t="shared" ref="B24:O24" si="11">ROUND(B16-B12,0)</f>
        <v>803</v>
      </c>
      <c r="C24" s="37">
        <f t="shared" si="11"/>
        <v>0</v>
      </c>
      <c r="D24" s="37">
        <f t="shared" si="11"/>
        <v>0</v>
      </c>
      <c r="E24" s="37">
        <f t="shared" si="11"/>
        <v>0</v>
      </c>
      <c r="F24" s="37">
        <f t="shared" si="11"/>
        <v>300</v>
      </c>
      <c r="G24" s="37">
        <f t="shared" si="11"/>
        <v>0</v>
      </c>
      <c r="H24" s="37">
        <f t="shared" si="11"/>
        <v>0</v>
      </c>
      <c r="I24" s="37">
        <f t="shared" si="11"/>
        <v>116</v>
      </c>
      <c r="J24" s="37">
        <f t="shared" si="11"/>
        <v>377</v>
      </c>
      <c r="K24" s="37">
        <f t="shared" si="11"/>
        <v>20</v>
      </c>
      <c r="L24" s="37">
        <f t="shared" si="11"/>
        <v>158</v>
      </c>
      <c r="M24" s="37">
        <f t="shared" si="11"/>
        <v>0</v>
      </c>
      <c r="N24" s="37">
        <f t="shared" si="11"/>
        <v>450</v>
      </c>
      <c r="O24" s="38">
        <f t="shared" si="11"/>
        <v>850</v>
      </c>
      <c r="P24" s="43">
        <f t="shared" si="9"/>
        <v>219.57142857142858</v>
      </c>
    </row>
    <row r="25" spans="1:16" ht="19.5" thickBot="1" x14ac:dyDescent="0.3">
      <c r="A25" s="45" t="str">
        <f>'Tabulka a graf č. 5'!A25:P25</f>
        <v>Meziroční změny 2021 oproti 2020 -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9" t="s">
        <v>22</v>
      </c>
      <c r="B26" s="33">
        <f t="shared" ref="B26:O28" si="12">ROUND(100*(B10-B6)/B6,2)</f>
        <v>-3.9</v>
      </c>
      <c r="C26" s="33">
        <f t="shared" si="12"/>
        <v>2.54</v>
      </c>
      <c r="D26" s="33">
        <f t="shared" si="12"/>
        <v>13.29</v>
      </c>
      <c r="E26" s="33">
        <f t="shared" si="12"/>
        <v>5.01</v>
      </c>
      <c r="F26" s="33">
        <f t="shared" si="12"/>
        <v>7.54</v>
      </c>
      <c r="G26" s="33">
        <f t="shared" si="12"/>
        <v>24.42</v>
      </c>
      <c r="H26" s="33">
        <f t="shared" si="12"/>
        <v>12.95</v>
      </c>
      <c r="I26" s="33">
        <f t="shared" si="12"/>
        <v>1.56</v>
      </c>
      <c r="J26" s="33">
        <f t="shared" si="12"/>
        <v>-4.54</v>
      </c>
      <c r="K26" s="33">
        <f t="shared" si="12"/>
        <v>6.13</v>
      </c>
      <c r="L26" s="33">
        <f t="shared" si="12"/>
        <v>4.34</v>
      </c>
      <c r="M26" s="33">
        <f t="shared" si="12"/>
        <v>5.99</v>
      </c>
      <c r="N26" s="33">
        <f t="shared" si="12"/>
        <v>4.3899999999999997</v>
      </c>
      <c r="O26" s="34">
        <f t="shared" si="12"/>
        <v>5.35</v>
      </c>
      <c r="P26" s="31">
        <f t="shared" ref="P26:P28" si="13">AVERAGE(B26:O26)</f>
        <v>6.0764285714285711</v>
      </c>
    </row>
    <row r="27" spans="1:16" x14ac:dyDescent="0.25">
      <c r="A27" s="12" t="s">
        <v>16</v>
      </c>
      <c r="B27" s="28">
        <f t="shared" si="12"/>
        <v>9.58</v>
      </c>
      <c r="C27" s="28">
        <f t="shared" si="12"/>
        <v>1</v>
      </c>
      <c r="D27" s="28">
        <f t="shared" si="12"/>
        <v>-7.41</v>
      </c>
      <c r="E27" s="28">
        <f t="shared" si="12"/>
        <v>0</v>
      </c>
      <c r="F27" s="28">
        <f t="shared" si="12"/>
        <v>0</v>
      </c>
      <c r="G27" s="28">
        <f t="shared" si="12"/>
        <v>-13.04</v>
      </c>
      <c r="H27" s="28">
        <f t="shared" si="12"/>
        <v>0</v>
      </c>
      <c r="I27" s="28">
        <f t="shared" si="12"/>
        <v>7.01</v>
      </c>
      <c r="J27" s="28">
        <f t="shared" si="12"/>
        <v>10</v>
      </c>
      <c r="K27" s="28">
        <f t="shared" si="12"/>
        <v>-2</v>
      </c>
      <c r="L27" s="28">
        <f t="shared" si="12"/>
        <v>0</v>
      </c>
      <c r="M27" s="28">
        <f t="shared" si="12"/>
        <v>0</v>
      </c>
      <c r="N27" s="28">
        <f t="shared" si="12"/>
        <v>0</v>
      </c>
      <c r="O27" s="29">
        <f t="shared" si="12"/>
        <v>0</v>
      </c>
      <c r="P27" s="27">
        <f t="shared" si="13"/>
        <v>0.36714285714285716</v>
      </c>
    </row>
    <row r="28" spans="1:16" ht="15.75" thickBot="1" x14ac:dyDescent="0.3">
      <c r="A28" s="17" t="s">
        <v>17</v>
      </c>
      <c r="B28" s="35">
        <f t="shared" si="12"/>
        <v>5.3</v>
      </c>
      <c r="C28" s="35">
        <f t="shared" si="12"/>
        <v>3.56</v>
      </c>
      <c r="D28" s="35">
        <f t="shared" si="12"/>
        <v>4.8899999999999997</v>
      </c>
      <c r="E28" s="35">
        <f t="shared" si="12"/>
        <v>5</v>
      </c>
      <c r="F28" s="35">
        <f t="shared" si="12"/>
        <v>7.52</v>
      </c>
      <c r="G28" s="35">
        <f t="shared" si="12"/>
        <v>8.19</v>
      </c>
      <c r="H28" s="35">
        <f t="shared" si="12"/>
        <v>12.96</v>
      </c>
      <c r="I28" s="35">
        <f t="shared" si="12"/>
        <v>8.69</v>
      </c>
      <c r="J28" s="35">
        <f t="shared" si="12"/>
        <v>5.01</v>
      </c>
      <c r="K28" s="35">
        <f t="shared" si="12"/>
        <v>4</v>
      </c>
      <c r="L28" s="35">
        <f t="shared" si="12"/>
        <v>4.34</v>
      </c>
      <c r="M28" s="35">
        <f t="shared" si="12"/>
        <v>6</v>
      </c>
      <c r="N28" s="35">
        <f t="shared" si="12"/>
        <v>4.4000000000000004</v>
      </c>
      <c r="O28" s="36">
        <f t="shared" si="12"/>
        <v>5.35</v>
      </c>
      <c r="P28" s="32">
        <f t="shared" si="13"/>
        <v>6.0864285714285717</v>
      </c>
    </row>
    <row r="29" spans="1:16" ht="19.5" thickBot="1" x14ac:dyDescent="0.3">
      <c r="A29" s="45" t="str">
        <f>'Tabulka a graf č. 5'!A29:P29</f>
        <v>Meziroční změny 2022 oproti 2021 -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9" t="s">
        <v>22</v>
      </c>
      <c r="B30" s="33">
        <f t="shared" ref="B30:O32" si="14">ROUND(100*(B14-B10)/B10,2)</f>
        <v>-13.68</v>
      </c>
      <c r="C30" s="33">
        <f t="shared" si="14"/>
        <v>-0.49</v>
      </c>
      <c r="D30" s="33">
        <f t="shared" si="14"/>
        <v>0</v>
      </c>
      <c r="E30" s="33">
        <f t="shared" si="14"/>
        <v>2.74</v>
      </c>
      <c r="F30" s="33">
        <f t="shared" si="14"/>
        <v>1.23</v>
      </c>
      <c r="G30" s="33">
        <f t="shared" si="14"/>
        <v>-7.05</v>
      </c>
      <c r="H30" s="33">
        <f t="shared" si="14"/>
        <v>0</v>
      </c>
      <c r="I30" s="33">
        <f t="shared" si="14"/>
        <v>0.5</v>
      </c>
      <c r="J30" s="33">
        <f t="shared" si="14"/>
        <v>0.13</v>
      </c>
      <c r="K30" s="33">
        <f t="shared" si="14"/>
        <v>7.0000000000000007E-2</v>
      </c>
      <c r="L30" s="33">
        <f t="shared" si="14"/>
        <v>0.68</v>
      </c>
      <c r="M30" s="33">
        <f t="shared" si="14"/>
        <v>0</v>
      </c>
      <c r="N30" s="33">
        <f t="shared" si="14"/>
        <v>1.97</v>
      </c>
      <c r="O30" s="34">
        <f t="shared" si="14"/>
        <v>3.76</v>
      </c>
      <c r="P30" s="31">
        <f t="shared" ref="P30:P32" si="15">AVERAGE(B30:O30)</f>
        <v>-0.72428571428571431</v>
      </c>
    </row>
    <row r="31" spans="1:16" x14ac:dyDescent="0.25">
      <c r="A31" s="12" t="s">
        <v>16</v>
      </c>
      <c r="B31" s="28">
        <f t="shared" si="14"/>
        <v>19.920000000000002</v>
      </c>
      <c r="C31" s="28">
        <f t="shared" si="14"/>
        <v>0.5</v>
      </c>
      <c r="D31" s="28">
        <f t="shared" si="14"/>
        <v>0</v>
      </c>
      <c r="E31" s="28">
        <f t="shared" si="14"/>
        <v>-2.66</v>
      </c>
      <c r="F31" s="28">
        <f t="shared" si="14"/>
        <v>0</v>
      </c>
      <c r="G31" s="28">
        <f t="shared" si="14"/>
        <v>7.58</v>
      </c>
      <c r="H31" s="28">
        <f t="shared" si="14"/>
        <v>0</v>
      </c>
      <c r="I31" s="28">
        <f t="shared" si="14"/>
        <v>0</v>
      </c>
      <c r="J31" s="28">
        <f t="shared" si="14"/>
        <v>1.45</v>
      </c>
      <c r="K31" s="28">
        <f t="shared" si="14"/>
        <v>0</v>
      </c>
      <c r="L31" s="28">
        <f t="shared" si="14"/>
        <v>0</v>
      </c>
      <c r="M31" s="28">
        <f t="shared" si="14"/>
        <v>0</v>
      </c>
      <c r="N31" s="28">
        <f t="shared" si="14"/>
        <v>0</v>
      </c>
      <c r="O31" s="29">
        <f t="shared" si="14"/>
        <v>0</v>
      </c>
      <c r="P31" s="27">
        <f t="shared" si="15"/>
        <v>1.9135714285714287</v>
      </c>
    </row>
    <row r="32" spans="1:16" ht="15.75" thickBot="1" x14ac:dyDescent="0.3">
      <c r="A32" s="17" t="s">
        <v>17</v>
      </c>
      <c r="B32" s="35">
        <f t="shared" si="14"/>
        <v>3.51</v>
      </c>
      <c r="C32" s="35">
        <f t="shared" si="14"/>
        <v>0</v>
      </c>
      <c r="D32" s="35">
        <f t="shared" si="14"/>
        <v>0</v>
      </c>
      <c r="E32" s="35">
        <f t="shared" si="14"/>
        <v>0</v>
      </c>
      <c r="F32" s="35">
        <f t="shared" si="14"/>
        <v>1.23</v>
      </c>
      <c r="G32" s="35">
        <f t="shared" si="14"/>
        <v>0</v>
      </c>
      <c r="H32" s="35">
        <f t="shared" si="14"/>
        <v>0</v>
      </c>
      <c r="I32" s="35">
        <f t="shared" si="14"/>
        <v>0.5</v>
      </c>
      <c r="J32" s="35">
        <f t="shared" si="14"/>
        <v>1.58</v>
      </c>
      <c r="K32" s="35">
        <f t="shared" si="14"/>
        <v>0.08</v>
      </c>
      <c r="L32" s="35">
        <f t="shared" si="14"/>
        <v>0.68</v>
      </c>
      <c r="M32" s="35">
        <f t="shared" si="14"/>
        <v>0</v>
      </c>
      <c r="N32" s="35">
        <f t="shared" si="14"/>
        <v>1.97</v>
      </c>
      <c r="O32" s="36">
        <f t="shared" si="14"/>
        <v>3.75</v>
      </c>
      <c r="P32" s="32">
        <f t="shared" si="15"/>
        <v>0.95000000000000007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&amp;RPříloha č. 10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P32"/>
  <sheetViews>
    <sheetView zoomScaleNormal="100" workbookViewId="0">
      <selection activeCell="A13" sqref="A13:P13"/>
    </sheetView>
  </sheetViews>
  <sheetFormatPr defaultRowHeight="15" x14ac:dyDescent="0.25"/>
  <cols>
    <col min="1" max="1" width="15.140625" bestFit="1" customWidth="1"/>
    <col min="2" max="15" width="7.7109375" customWidth="1"/>
    <col min="16" max="16" width="7.7109375" style="2" customWidth="1"/>
  </cols>
  <sheetData>
    <row r="1" spans="1:16" ht="18.75" x14ac:dyDescent="0.3">
      <c r="B1" s="48" t="str">
        <f>'Tabulka a graf č. 5'!B1:P1</f>
        <v>Krajské normativy školní jídelny v mateřské škole v letech 2020 - 2022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8"/>
      <c r="B2" s="49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50">
        <f>'Tabulka a graf č. 5'!A5:P5</f>
        <v>2020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9" t="s">
        <v>22</v>
      </c>
      <c r="B6" s="10">
        <f>ROUND(12*B8/B7,0)</f>
        <v>7071</v>
      </c>
      <c r="C6" s="10">
        <f>ROUND(12*C8/C7,0)</f>
        <v>6766</v>
      </c>
      <c r="D6" s="10">
        <f t="shared" ref="D6:O6" si="0">ROUND(12*D8/D7,0)</f>
        <v>6121</v>
      </c>
      <c r="E6" s="10">
        <f t="shared" si="0"/>
        <v>6760</v>
      </c>
      <c r="F6" s="10">
        <f t="shared" si="0"/>
        <v>6504</v>
      </c>
      <c r="G6" s="10">
        <f t="shared" si="0"/>
        <v>5819</v>
      </c>
      <c r="H6" s="10">
        <f t="shared" si="0"/>
        <v>6150</v>
      </c>
      <c r="I6" s="10">
        <f t="shared" si="0"/>
        <v>6274</v>
      </c>
      <c r="J6" s="10">
        <f t="shared" si="0"/>
        <v>7656</v>
      </c>
      <c r="K6" s="10">
        <f t="shared" si="0"/>
        <v>5878</v>
      </c>
      <c r="L6" s="10">
        <f t="shared" si="0"/>
        <v>6509</v>
      </c>
      <c r="M6" s="10">
        <f t="shared" si="0"/>
        <v>5920</v>
      </c>
      <c r="N6" s="10">
        <f t="shared" si="0"/>
        <v>5895</v>
      </c>
      <c r="O6" s="10">
        <f t="shared" si="0"/>
        <v>6304</v>
      </c>
      <c r="P6" s="11">
        <f>SUMIF(B6:O6,"&gt;0")/COUNTIF(B6:O6,"&gt;0")</f>
        <v>6401.9285714285716</v>
      </c>
    </row>
    <row r="7" spans="1:16" x14ac:dyDescent="0.25">
      <c r="A7" s="12" t="s">
        <v>16</v>
      </c>
      <c r="B7" s="13">
        <v>36.825000000000003</v>
      </c>
      <c r="C7" s="13">
        <v>41.539200000000001</v>
      </c>
      <c r="D7" s="13">
        <v>46.037999999999997</v>
      </c>
      <c r="E7" s="13">
        <v>40.68</v>
      </c>
      <c r="F7" s="13">
        <v>41.695</v>
      </c>
      <c r="G7" s="14">
        <v>43</v>
      </c>
      <c r="H7" s="13">
        <v>42.324899999999992</v>
      </c>
      <c r="I7" s="13">
        <v>40.799999999999997</v>
      </c>
      <c r="J7" s="13">
        <v>35.649225000000001</v>
      </c>
      <c r="K7" s="13">
        <v>47.115000000000002</v>
      </c>
      <c r="L7" s="13">
        <v>40.799999999999997</v>
      </c>
      <c r="M7" s="13">
        <v>41.9</v>
      </c>
      <c r="N7" s="13">
        <v>44.555</v>
      </c>
      <c r="O7" s="15">
        <v>40.924999999999997</v>
      </c>
      <c r="P7" s="16">
        <f>SUMIF(B7:O7,"&gt;0")/COUNTIF(B7:O7,"&gt;0")</f>
        <v>41.703308928571424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6" ht="19.5" thickBot="1" x14ac:dyDescent="0.3">
      <c r="A9" s="50">
        <f>'Tabulka a graf č. 5'!A9:P9</f>
        <v>2021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x14ac:dyDescent="0.25">
      <c r="A10" s="9" t="s">
        <v>22</v>
      </c>
      <c r="B10" s="10">
        <f>ROUND(12*B12/B11,0)</f>
        <v>6867</v>
      </c>
      <c r="C10" s="10">
        <f t="shared" ref="C10:O10" si="1">ROUND(12*C12/C11,0)</f>
        <v>6937</v>
      </c>
      <c r="D10" s="10">
        <f t="shared" si="1"/>
        <v>6987</v>
      </c>
      <c r="E10" s="10">
        <f t="shared" si="1"/>
        <v>7098</v>
      </c>
      <c r="F10" s="10">
        <f t="shared" si="1"/>
        <v>6994</v>
      </c>
      <c r="G10" s="10">
        <f t="shared" si="1"/>
        <v>6767</v>
      </c>
      <c r="H10" s="10">
        <f t="shared" si="1"/>
        <v>6946</v>
      </c>
      <c r="I10" s="10">
        <f t="shared" si="1"/>
        <v>6374</v>
      </c>
      <c r="J10" s="10">
        <f t="shared" si="1"/>
        <v>7309</v>
      </c>
      <c r="K10" s="10">
        <f t="shared" si="1"/>
        <v>6238</v>
      </c>
      <c r="L10" s="10">
        <f t="shared" si="1"/>
        <v>6792</v>
      </c>
      <c r="M10" s="10">
        <f t="shared" si="1"/>
        <v>6275</v>
      </c>
      <c r="N10" s="10">
        <f t="shared" si="1"/>
        <v>6154</v>
      </c>
      <c r="O10" s="10">
        <f t="shared" si="1"/>
        <v>6641</v>
      </c>
      <c r="P10" s="11">
        <f>SUMIF(B10:O10,"&gt;0")/COUNTIF(B10:O10,"&gt;0")</f>
        <v>6741.3571428571431</v>
      </c>
    </row>
    <row r="11" spans="1:16" x14ac:dyDescent="0.25">
      <c r="A11" s="12" t="s">
        <v>16</v>
      </c>
      <c r="B11" s="13">
        <v>39.93</v>
      </c>
      <c r="C11" s="13">
        <v>41.954591999999998</v>
      </c>
      <c r="D11" s="13">
        <v>42.305000000000007</v>
      </c>
      <c r="E11" s="13">
        <v>40.68</v>
      </c>
      <c r="F11" s="13">
        <v>41.695</v>
      </c>
      <c r="G11" s="14">
        <v>40</v>
      </c>
      <c r="H11" s="13">
        <v>42.324899999999992</v>
      </c>
      <c r="I11" s="13">
        <v>43.65</v>
      </c>
      <c r="J11" s="13">
        <v>39.214147500000003</v>
      </c>
      <c r="K11" s="13">
        <v>46.173000000000002</v>
      </c>
      <c r="L11" s="13">
        <v>40.799999999999997</v>
      </c>
      <c r="M11" s="13">
        <v>41.9</v>
      </c>
      <c r="N11" s="13">
        <v>44.555</v>
      </c>
      <c r="O11" s="15">
        <v>40.924999999999997</v>
      </c>
      <c r="P11" s="16">
        <f>SUMIF(B11:O11,"&gt;0")/COUNTIF(B11:O11,"&gt;0")</f>
        <v>41.86475996428571</v>
      </c>
    </row>
    <row r="12" spans="1:16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>SUMIF(B12:O12,"&gt;0")/COUNTIF(B12:O12,"&gt;0")</f>
        <v>23480.714285714286</v>
      </c>
    </row>
    <row r="13" spans="1:16" ht="19.5" thickBot="1" x14ac:dyDescent="0.3">
      <c r="A13" s="50">
        <f>'Tabulka a graf č. 5'!A13:P13</f>
        <v>2022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x14ac:dyDescent="0.25">
      <c r="A14" s="9" t="s">
        <v>22</v>
      </c>
      <c r="B14" s="10">
        <f>ROUND(12*B16/B15,0)</f>
        <v>5949</v>
      </c>
      <c r="C14" s="10">
        <f>ROUND(12*C16/C15,0)</f>
        <v>6903</v>
      </c>
      <c r="D14" s="10">
        <f t="shared" ref="D14:O14" si="2">ROUND(12*D16/D15,0)</f>
        <v>6987</v>
      </c>
      <c r="E14" s="10">
        <f t="shared" si="2"/>
        <v>7277</v>
      </c>
      <c r="F14" s="10">
        <f t="shared" si="2"/>
        <v>7080</v>
      </c>
      <c r="G14" s="10">
        <f t="shared" si="2"/>
        <v>6767</v>
      </c>
      <c r="H14" s="10">
        <f t="shared" si="2"/>
        <v>6946</v>
      </c>
      <c r="I14" s="10">
        <f t="shared" si="2"/>
        <v>6406</v>
      </c>
      <c r="J14" s="10">
        <f t="shared" si="2"/>
        <v>7318</v>
      </c>
      <c r="K14" s="10">
        <f t="shared" si="2"/>
        <v>6243</v>
      </c>
      <c r="L14" s="10">
        <f t="shared" si="2"/>
        <v>6838</v>
      </c>
      <c r="M14" s="10">
        <f t="shared" si="2"/>
        <v>6275</v>
      </c>
      <c r="N14" s="10">
        <f t="shared" si="2"/>
        <v>6275</v>
      </c>
      <c r="O14" s="10">
        <f t="shared" si="2"/>
        <v>6891</v>
      </c>
      <c r="P14" s="11">
        <f t="shared" ref="P14:P16" si="3">SUMIF(B14:O14,"&gt;0")/COUNTIF(B14:O14,"&gt;0")</f>
        <v>6725.3571428571431</v>
      </c>
    </row>
    <row r="15" spans="1:16" x14ac:dyDescent="0.25">
      <c r="A15" s="12" t="s">
        <v>16</v>
      </c>
      <c r="B15" s="13">
        <v>47.71</v>
      </c>
      <c r="C15" s="13">
        <v>42.162287999999997</v>
      </c>
      <c r="D15" s="13">
        <v>42.305000000000007</v>
      </c>
      <c r="E15" s="13">
        <v>39.68</v>
      </c>
      <c r="F15" s="13">
        <v>41.695</v>
      </c>
      <c r="G15" s="14">
        <v>40</v>
      </c>
      <c r="H15" s="13">
        <v>42.324899999999992</v>
      </c>
      <c r="I15" s="13">
        <v>43.65</v>
      </c>
      <c r="J15" s="13">
        <v>39.784535099999999</v>
      </c>
      <c r="K15" s="13">
        <v>46.173000000000002</v>
      </c>
      <c r="L15" s="13">
        <v>40.799999999999997</v>
      </c>
      <c r="M15" s="13">
        <v>41.9</v>
      </c>
      <c r="N15" s="13">
        <v>44.555</v>
      </c>
      <c r="O15" s="15">
        <v>40.924999999999997</v>
      </c>
      <c r="P15" s="16">
        <f t="shared" si="3"/>
        <v>42.404623078571426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3"/>
        <v>23700.285714285714</v>
      </c>
    </row>
    <row r="17" spans="1:16" ht="19.5" thickBot="1" x14ac:dyDescent="0.3">
      <c r="A17" s="45" t="str">
        <f>'Tabulka a graf č. 5'!A17:P17</f>
        <v>Meziroční změny 2021 oproti 2020 -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9" t="s">
        <v>22</v>
      </c>
      <c r="B18" s="25">
        <f t="shared" ref="B18:O18" si="4">ROUND(B10-B6,0)</f>
        <v>-204</v>
      </c>
      <c r="C18" s="25">
        <f t="shared" si="4"/>
        <v>171</v>
      </c>
      <c r="D18" s="25">
        <f t="shared" si="4"/>
        <v>866</v>
      </c>
      <c r="E18" s="25">
        <f t="shared" si="4"/>
        <v>338</v>
      </c>
      <c r="F18" s="25">
        <f t="shared" si="4"/>
        <v>490</v>
      </c>
      <c r="G18" s="25">
        <f t="shared" si="4"/>
        <v>948</v>
      </c>
      <c r="H18" s="25">
        <f t="shared" si="4"/>
        <v>796</v>
      </c>
      <c r="I18" s="25">
        <f t="shared" si="4"/>
        <v>100</v>
      </c>
      <c r="J18" s="25">
        <f t="shared" si="4"/>
        <v>-347</v>
      </c>
      <c r="K18" s="25">
        <f t="shared" si="4"/>
        <v>360</v>
      </c>
      <c r="L18" s="25">
        <f t="shared" si="4"/>
        <v>283</v>
      </c>
      <c r="M18" s="25">
        <f t="shared" si="4"/>
        <v>355</v>
      </c>
      <c r="N18" s="25">
        <f t="shared" si="4"/>
        <v>259</v>
      </c>
      <c r="O18" s="26">
        <f t="shared" si="4"/>
        <v>337</v>
      </c>
      <c r="P18" s="11">
        <f t="shared" ref="P18:P20" si="5">AVERAGE(B18:O18)</f>
        <v>339.42857142857144</v>
      </c>
    </row>
    <row r="19" spans="1:16" x14ac:dyDescent="0.25">
      <c r="A19" s="12" t="s">
        <v>16</v>
      </c>
      <c r="B19" s="28">
        <f t="shared" ref="B19:O19" si="6">ROUND(B11-B7,2)</f>
        <v>3.11</v>
      </c>
      <c r="C19" s="28">
        <f t="shared" si="6"/>
        <v>0.42</v>
      </c>
      <c r="D19" s="28">
        <f t="shared" si="6"/>
        <v>-3.73</v>
      </c>
      <c r="E19" s="28">
        <f t="shared" si="6"/>
        <v>0</v>
      </c>
      <c r="F19" s="28">
        <f t="shared" si="6"/>
        <v>0</v>
      </c>
      <c r="G19" s="28">
        <f t="shared" si="6"/>
        <v>-3</v>
      </c>
      <c r="H19" s="28">
        <f t="shared" si="6"/>
        <v>0</v>
      </c>
      <c r="I19" s="28">
        <f t="shared" si="6"/>
        <v>2.85</v>
      </c>
      <c r="J19" s="28">
        <f t="shared" si="6"/>
        <v>3.56</v>
      </c>
      <c r="K19" s="28">
        <f t="shared" si="6"/>
        <v>-0.94</v>
      </c>
      <c r="L19" s="28">
        <f t="shared" si="6"/>
        <v>0</v>
      </c>
      <c r="M19" s="28">
        <f t="shared" si="6"/>
        <v>0</v>
      </c>
      <c r="N19" s="28">
        <f t="shared" si="6"/>
        <v>0</v>
      </c>
      <c r="O19" s="29">
        <f t="shared" si="6"/>
        <v>0</v>
      </c>
      <c r="P19" s="27">
        <f t="shared" si="5"/>
        <v>0.16214285714285714</v>
      </c>
    </row>
    <row r="20" spans="1:16" ht="15.75" thickBot="1" x14ac:dyDescent="0.3">
      <c r="A20" s="17" t="s">
        <v>17</v>
      </c>
      <c r="B20" s="37">
        <f t="shared" ref="B20:O20" si="7">ROUND(B12-B8,0)</f>
        <v>1150</v>
      </c>
      <c r="C20" s="37">
        <f t="shared" si="7"/>
        <v>834</v>
      </c>
      <c r="D20" s="37">
        <f t="shared" si="7"/>
        <v>1148</v>
      </c>
      <c r="E20" s="37">
        <f t="shared" si="7"/>
        <v>1146</v>
      </c>
      <c r="F20" s="37">
        <f t="shared" si="7"/>
        <v>1700</v>
      </c>
      <c r="G20" s="37">
        <f t="shared" si="7"/>
        <v>1708</v>
      </c>
      <c r="H20" s="37">
        <f t="shared" si="7"/>
        <v>2810</v>
      </c>
      <c r="I20" s="37">
        <f t="shared" si="7"/>
        <v>1853</v>
      </c>
      <c r="J20" s="37">
        <f t="shared" si="7"/>
        <v>1140</v>
      </c>
      <c r="K20" s="37">
        <f t="shared" si="7"/>
        <v>923</v>
      </c>
      <c r="L20" s="37">
        <f t="shared" si="7"/>
        <v>960</v>
      </c>
      <c r="M20" s="37">
        <f t="shared" si="7"/>
        <v>1240</v>
      </c>
      <c r="N20" s="37">
        <f t="shared" si="7"/>
        <v>962</v>
      </c>
      <c r="O20" s="38">
        <f t="shared" si="7"/>
        <v>1150</v>
      </c>
      <c r="P20" s="39">
        <f t="shared" si="5"/>
        <v>1337.4285714285713</v>
      </c>
    </row>
    <row r="21" spans="1:16" ht="19.5" thickBot="1" x14ac:dyDescent="0.3">
      <c r="A21" s="45" t="str">
        <f>'Tabulka a graf č. 5'!A21:P21</f>
        <v>Meziroční změny 2022 oproti 2021 -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9" t="s">
        <v>22</v>
      </c>
      <c r="B22" s="25">
        <f t="shared" ref="B22:O22" si="8">ROUND(B14-B10,0)</f>
        <v>-918</v>
      </c>
      <c r="C22" s="25">
        <f t="shared" si="8"/>
        <v>-34</v>
      </c>
      <c r="D22" s="25">
        <f t="shared" si="8"/>
        <v>0</v>
      </c>
      <c r="E22" s="25">
        <f t="shared" si="8"/>
        <v>179</v>
      </c>
      <c r="F22" s="25">
        <f t="shared" si="8"/>
        <v>86</v>
      </c>
      <c r="G22" s="25">
        <f t="shared" si="8"/>
        <v>0</v>
      </c>
      <c r="H22" s="25">
        <f t="shared" si="8"/>
        <v>0</v>
      </c>
      <c r="I22" s="25">
        <f t="shared" si="8"/>
        <v>32</v>
      </c>
      <c r="J22" s="25">
        <f t="shared" si="8"/>
        <v>9</v>
      </c>
      <c r="K22" s="25">
        <f t="shared" si="8"/>
        <v>5</v>
      </c>
      <c r="L22" s="25">
        <f t="shared" si="8"/>
        <v>46</v>
      </c>
      <c r="M22" s="25">
        <f t="shared" si="8"/>
        <v>0</v>
      </c>
      <c r="N22" s="25">
        <f t="shared" si="8"/>
        <v>121</v>
      </c>
      <c r="O22" s="26">
        <f t="shared" si="8"/>
        <v>250</v>
      </c>
      <c r="P22" s="11">
        <f t="shared" ref="P22:P24" si="9">AVERAGE(B22:O22)</f>
        <v>-16</v>
      </c>
    </row>
    <row r="23" spans="1:16" x14ac:dyDescent="0.25">
      <c r="A23" s="12" t="s">
        <v>16</v>
      </c>
      <c r="B23" s="28">
        <f t="shared" ref="B23:O23" si="10">ROUND(B15-B11,2)</f>
        <v>7.78</v>
      </c>
      <c r="C23" s="28">
        <f t="shared" si="10"/>
        <v>0.21</v>
      </c>
      <c r="D23" s="28">
        <f t="shared" si="10"/>
        <v>0</v>
      </c>
      <c r="E23" s="28">
        <f t="shared" si="10"/>
        <v>-1</v>
      </c>
      <c r="F23" s="28">
        <f t="shared" si="10"/>
        <v>0</v>
      </c>
      <c r="G23" s="28">
        <f t="shared" si="10"/>
        <v>0</v>
      </c>
      <c r="H23" s="28">
        <f t="shared" si="10"/>
        <v>0</v>
      </c>
      <c r="I23" s="28">
        <f t="shared" si="10"/>
        <v>0</v>
      </c>
      <c r="J23" s="28">
        <f t="shared" si="10"/>
        <v>0.56999999999999995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9">
        <f t="shared" si="10"/>
        <v>0</v>
      </c>
      <c r="P23" s="27">
        <f t="shared" si="9"/>
        <v>0.54</v>
      </c>
    </row>
    <row r="24" spans="1:16" ht="15.75" thickBot="1" x14ac:dyDescent="0.3">
      <c r="A24" s="17" t="s">
        <v>17</v>
      </c>
      <c r="B24" s="37">
        <f t="shared" ref="B24:O24" si="11">ROUND(B16-B12,0)</f>
        <v>803</v>
      </c>
      <c r="C24" s="37">
        <f t="shared" si="11"/>
        <v>0</v>
      </c>
      <c r="D24" s="37">
        <f t="shared" si="11"/>
        <v>0</v>
      </c>
      <c r="E24" s="37">
        <f t="shared" si="11"/>
        <v>0</v>
      </c>
      <c r="F24" s="37">
        <f t="shared" si="11"/>
        <v>300</v>
      </c>
      <c r="G24" s="37">
        <f t="shared" si="11"/>
        <v>0</v>
      </c>
      <c r="H24" s="37">
        <f t="shared" si="11"/>
        <v>0</v>
      </c>
      <c r="I24" s="37">
        <f t="shared" si="11"/>
        <v>116</v>
      </c>
      <c r="J24" s="37">
        <f t="shared" si="11"/>
        <v>377</v>
      </c>
      <c r="K24" s="37">
        <f t="shared" si="11"/>
        <v>20</v>
      </c>
      <c r="L24" s="37">
        <f t="shared" si="11"/>
        <v>158</v>
      </c>
      <c r="M24" s="37">
        <f t="shared" si="11"/>
        <v>0</v>
      </c>
      <c r="N24" s="37">
        <f t="shared" si="11"/>
        <v>450</v>
      </c>
      <c r="O24" s="38">
        <f t="shared" si="11"/>
        <v>850</v>
      </c>
      <c r="P24" s="39">
        <f t="shared" si="9"/>
        <v>219.57142857142858</v>
      </c>
    </row>
    <row r="25" spans="1:16" ht="19.5" thickBot="1" x14ac:dyDescent="0.3">
      <c r="A25" s="45" t="str">
        <f>'Tabulka a graf č. 5'!A25:P25</f>
        <v>Meziroční změny 2021 oproti 2020 -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9" t="s">
        <v>22</v>
      </c>
      <c r="B26" s="33">
        <f t="shared" ref="B26:O28" si="12">ROUND(100*(B10-B6)/B6,2)</f>
        <v>-2.89</v>
      </c>
      <c r="C26" s="33">
        <f t="shared" si="12"/>
        <v>2.5299999999999998</v>
      </c>
      <c r="D26" s="33">
        <f t="shared" si="12"/>
        <v>14.15</v>
      </c>
      <c r="E26" s="33">
        <f t="shared" si="12"/>
        <v>5</v>
      </c>
      <c r="F26" s="33">
        <f t="shared" si="12"/>
        <v>7.53</v>
      </c>
      <c r="G26" s="33">
        <f t="shared" si="12"/>
        <v>16.29</v>
      </c>
      <c r="H26" s="33">
        <f t="shared" si="12"/>
        <v>12.94</v>
      </c>
      <c r="I26" s="33">
        <f t="shared" si="12"/>
        <v>1.59</v>
      </c>
      <c r="J26" s="33">
        <f t="shared" si="12"/>
        <v>-4.53</v>
      </c>
      <c r="K26" s="33">
        <f t="shared" si="12"/>
        <v>6.12</v>
      </c>
      <c r="L26" s="33">
        <f t="shared" si="12"/>
        <v>4.3499999999999996</v>
      </c>
      <c r="M26" s="33">
        <f t="shared" si="12"/>
        <v>6</v>
      </c>
      <c r="N26" s="33">
        <f t="shared" si="12"/>
        <v>4.3899999999999997</v>
      </c>
      <c r="O26" s="34">
        <f t="shared" si="12"/>
        <v>5.35</v>
      </c>
      <c r="P26" s="31">
        <f t="shared" ref="P26:P28" si="13">AVERAGE(B26:O26)</f>
        <v>5.63</v>
      </c>
    </row>
    <row r="27" spans="1:16" x14ac:dyDescent="0.25">
      <c r="A27" s="12" t="s">
        <v>16</v>
      </c>
      <c r="B27" s="28">
        <f t="shared" si="12"/>
        <v>8.43</v>
      </c>
      <c r="C27" s="28">
        <f t="shared" si="12"/>
        <v>1</v>
      </c>
      <c r="D27" s="28">
        <f t="shared" si="12"/>
        <v>-8.11</v>
      </c>
      <c r="E27" s="28">
        <f t="shared" si="12"/>
        <v>0</v>
      </c>
      <c r="F27" s="28">
        <f t="shared" si="12"/>
        <v>0</v>
      </c>
      <c r="G27" s="28">
        <f t="shared" si="12"/>
        <v>-6.98</v>
      </c>
      <c r="H27" s="28">
        <f t="shared" si="12"/>
        <v>0</v>
      </c>
      <c r="I27" s="28">
        <f t="shared" si="12"/>
        <v>6.99</v>
      </c>
      <c r="J27" s="28">
        <f t="shared" si="12"/>
        <v>10</v>
      </c>
      <c r="K27" s="28">
        <f t="shared" si="12"/>
        <v>-2</v>
      </c>
      <c r="L27" s="28">
        <f t="shared" si="12"/>
        <v>0</v>
      </c>
      <c r="M27" s="28">
        <f t="shared" si="12"/>
        <v>0</v>
      </c>
      <c r="N27" s="28">
        <f t="shared" si="12"/>
        <v>0</v>
      </c>
      <c r="O27" s="29">
        <f t="shared" si="12"/>
        <v>0</v>
      </c>
      <c r="P27" s="27">
        <f t="shared" si="13"/>
        <v>0.66642857142857148</v>
      </c>
    </row>
    <row r="28" spans="1:16" ht="15.75" thickBot="1" x14ac:dyDescent="0.3">
      <c r="A28" s="17" t="s">
        <v>17</v>
      </c>
      <c r="B28" s="35">
        <f t="shared" si="12"/>
        <v>5.3</v>
      </c>
      <c r="C28" s="35">
        <f t="shared" si="12"/>
        <v>3.56</v>
      </c>
      <c r="D28" s="35">
        <f t="shared" si="12"/>
        <v>4.8899999999999997</v>
      </c>
      <c r="E28" s="35">
        <f t="shared" si="12"/>
        <v>5</v>
      </c>
      <c r="F28" s="35">
        <f t="shared" si="12"/>
        <v>7.52</v>
      </c>
      <c r="G28" s="35">
        <f t="shared" si="12"/>
        <v>8.19</v>
      </c>
      <c r="H28" s="35">
        <f t="shared" si="12"/>
        <v>12.96</v>
      </c>
      <c r="I28" s="35">
        <f t="shared" si="12"/>
        <v>8.69</v>
      </c>
      <c r="J28" s="35">
        <f t="shared" si="12"/>
        <v>5.01</v>
      </c>
      <c r="K28" s="35">
        <f t="shared" si="12"/>
        <v>4</v>
      </c>
      <c r="L28" s="35">
        <f t="shared" si="12"/>
        <v>4.34</v>
      </c>
      <c r="M28" s="35">
        <f t="shared" si="12"/>
        <v>6</v>
      </c>
      <c r="N28" s="35">
        <f t="shared" si="12"/>
        <v>4.4000000000000004</v>
      </c>
      <c r="O28" s="36">
        <f t="shared" si="12"/>
        <v>5.35</v>
      </c>
      <c r="P28" s="32">
        <f t="shared" si="13"/>
        <v>6.0864285714285717</v>
      </c>
    </row>
    <row r="29" spans="1:16" ht="19.5" thickBot="1" x14ac:dyDescent="0.3">
      <c r="A29" s="45" t="str">
        <f>'Tabulka a graf č. 5'!A29:P29</f>
        <v>Meziroční změny 2022 oproti 2021 -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9" t="s">
        <v>22</v>
      </c>
      <c r="B30" s="33">
        <f t="shared" ref="B30:O32" si="14">ROUND(100*(B14-B10)/B10,2)</f>
        <v>-13.37</v>
      </c>
      <c r="C30" s="33">
        <f t="shared" si="14"/>
        <v>-0.49</v>
      </c>
      <c r="D30" s="33">
        <f t="shared" si="14"/>
        <v>0</v>
      </c>
      <c r="E30" s="33">
        <f t="shared" si="14"/>
        <v>2.52</v>
      </c>
      <c r="F30" s="33">
        <f t="shared" si="14"/>
        <v>1.23</v>
      </c>
      <c r="G30" s="33">
        <f t="shared" si="14"/>
        <v>0</v>
      </c>
      <c r="H30" s="33">
        <f t="shared" si="14"/>
        <v>0</v>
      </c>
      <c r="I30" s="33">
        <f t="shared" si="14"/>
        <v>0.5</v>
      </c>
      <c r="J30" s="33">
        <f t="shared" si="14"/>
        <v>0.12</v>
      </c>
      <c r="K30" s="33">
        <f t="shared" si="14"/>
        <v>0.08</v>
      </c>
      <c r="L30" s="33">
        <f t="shared" si="14"/>
        <v>0.68</v>
      </c>
      <c r="M30" s="33">
        <f t="shared" si="14"/>
        <v>0</v>
      </c>
      <c r="N30" s="33">
        <f t="shared" si="14"/>
        <v>1.97</v>
      </c>
      <c r="O30" s="34">
        <f t="shared" si="14"/>
        <v>3.76</v>
      </c>
      <c r="P30" s="31">
        <f t="shared" ref="P30:P32" si="15">AVERAGE(B30:O30)</f>
        <v>-0.21428571428571436</v>
      </c>
    </row>
    <row r="31" spans="1:16" x14ac:dyDescent="0.25">
      <c r="A31" s="12" t="s">
        <v>16</v>
      </c>
      <c r="B31" s="28">
        <f t="shared" si="14"/>
        <v>19.48</v>
      </c>
      <c r="C31" s="28">
        <f t="shared" si="14"/>
        <v>0.5</v>
      </c>
      <c r="D31" s="28">
        <f t="shared" si="14"/>
        <v>0</v>
      </c>
      <c r="E31" s="28">
        <f t="shared" si="14"/>
        <v>-2.46</v>
      </c>
      <c r="F31" s="28">
        <f t="shared" si="14"/>
        <v>0</v>
      </c>
      <c r="G31" s="28">
        <f t="shared" si="14"/>
        <v>0</v>
      </c>
      <c r="H31" s="28">
        <f t="shared" si="14"/>
        <v>0</v>
      </c>
      <c r="I31" s="28">
        <f t="shared" si="14"/>
        <v>0</v>
      </c>
      <c r="J31" s="28">
        <f t="shared" si="14"/>
        <v>1.45</v>
      </c>
      <c r="K31" s="28">
        <f t="shared" si="14"/>
        <v>0</v>
      </c>
      <c r="L31" s="28">
        <f t="shared" si="14"/>
        <v>0</v>
      </c>
      <c r="M31" s="28">
        <f t="shared" si="14"/>
        <v>0</v>
      </c>
      <c r="N31" s="28">
        <f t="shared" si="14"/>
        <v>0</v>
      </c>
      <c r="O31" s="29">
        <f t="shared" si="14"/>
        <v>0</v>
      </c>
      <c r="P31" s="27">
        <f t="shared" si="15"/>
        <v>1.355</v>
      </c>
    </row>
    <row r="32" spans="1:16" ht="15.75" thickBot="1" x14ac:dyDescent="0.3">
      <c r="A32" s="17" t="s">
        <v>17</v>
      </c>
      <c r="B32" s="35">
        <f t="shared" si="14"/>
        <v>3.51</v>
      </c>
      <c r="C32" s="35">
        <f t="shared" si="14"/>
        <v>0</v>
      </c>
      <c r="D32" s="35">
        <f t="shared" si="14"/>
        <v>0</v>
      </c>
      <c r="E32" s="35">
        <f t="shared" si="14"/>
        <v>0</v>
      </c>
      <c r="F32" s="35">
        <f t="shared" si="14"/>
        <v>1.23</v>
      </c>
      <c r="G32" s="35">
        <f t="shared" si="14"/>
        <v>0</v>
      </c>
      <c r="H32" s="35">
        <f t="shared" si="14"/>
        <v>0</v>
      </c>
      <c r="I32" s="35">
        <f t="shared" si="14"/>
        <v>0.5</v>
      </c>
      <c r="J32" s="35">
        <f t="shared" si="14"/>
        <v>1.58</v>
      </c>
      <c r="K32" s="35">
        <f t="shared" si="14"/>
        <v>0.08</v>
      </c>
      <c r="L32" s="35">
        <f t="shared" si="14"/>
        <v>0.68</v>
      </c>
      <c r="M32" s="35">
        <f t="shared" si="14"/>
        <v>0</v>
      </c>
      <c r="N32" s="35">
        <f t="shared" si="14"/>
        <v>1.97</v>
      </c>
      <c r="O32" s="36">
        <f t="shared" si="14"/>
        <v>3.75</v>
      </c>
      <c r="P32" s="32">
        <f t="shared" si="15"/>
        <v>0.95000000000000007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&amp;RPříloha č. 10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P32"/>
  <sheetViews>
    <sheetView zoomScaleNormal="100" workbookViewId="0">
      <selection activeCell="A13" sqref="A13:P13"/>
    </sheetView>
  </sheetViews>
  <sheetFormatPr defaultRowHeight="15" x14ac:dyDescent="0.25"/>
  <cols>
    <col min="1" max="1" width="15.140625" bestFit="1" customWidth="1"/>
    <col min="2" max="15" width="7.7109375" customWidth="1"/>
    <col min="16" max="16" width="7.7109375" style="2" customWidth="1"/>
  </cols>
  <sheetData>
    <row r="1" spans="1:16" ht="18.75" x14ac:dyDescent="0.3">
      <c r="B1" s="48" t="str">
        <f>'Tabulka a graf č. 5'!B1:P1</f>
        <v>Krajské normativy školní jídelny v mateřské škole v letech 2020 - 2022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8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50">
        <f>'Tabulka a graf č. 5'!A5:P5</f>
        <v>2020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9" t="s">
        <v>22</v>
      </c>
      <c r="B6" s="10">
        <f>ROUND(12*B8/B7,0)</f>
        <v>6871</v>
      </c>
      <c r="C6" s="10">
        <f>ROUND(12*C8/C7,0)</f>
        <v>6756</v>
      </c>
      <c r="D6" s="10">
        <f t="shared" ref="D6:O6" si="0">ROUND(12*D8/D7,0)</f>
        <v>6100</v>
      </c>
      <c r="E6" s="10">
        <f t="shared" si="0"/>
        <v>6707</v>
      </c>
      <c r="F6" s="10">
        <f t="shared" si="0"/>
        <v>6493</v>
      </c>
      <c r="G6" s="10">
        <f t="shared" si="0"/>
        <v>5819</v>
      </c>
      <c r="H6" s="10">
        <f t="shared" si="0"/>
        <v>6100</v>
      </c>
      <c r="I6" s="10">
        <f t="shared" si="0"/>
        <v>5843</v>
      </c>
      <c r="J6" s="10">
        <f t="shared" si="0"/>
        <v>7643</v>
      </c>
      <c r="K6" s="10">
        <f t="shared" si="0"/>
        <v>5867</v>
      </c>
      <c r="L6" s="10">
        <f t="shared" si="0"/>
        <v>6509</v>
      </c>
      <c r="M6" s="10">
        <f t="shared" si="0"/>
        <v>5909</v>
      </c>
      <c r="N6" s="10">
        <f t="shared" si="0"/>
        <v>5884</v>
      </c>
      <c r="O6" s="10">
        <f t="shared" si="0"/>
        <v>6296</v>
      </c>
      <c r="P6" s="11">
        <f>SUMIF(B6:O6,"&gt;0")/COUNTIF(B6:O6,"&gt;0")</f>
        <v>6342.6428571428569</v>
      </c>
    </row>
    <row r="7" spans="1:16" x14ac:dyDescent="0.25">
      <c r="A7" s="12" t="s">
        <v>16</v>
      </c>
      <c r="B7" s="13">
        <v>37.9</v>
      </c>
      <c r="C7" s="13">
        <v>41.6</v>
      </c>
      <c r="D7" s="13">
        <v>46.2</v>
      </c>
      <c r="E7" s="13">
        <v>41</v>
      </c>
      <c r="F7" s="13">
        <v>41.77</v>
      </c>
      <c r="G7" s="14">
        <v>43</v>
      </c>
      <c r="H7" s="13">
        <v>42.66913705583756</v>
      </c>
      <c r="I7" s="13">
        <v>43.81</v>
      </c>
      <c r="J7" s="13">
        <v>35.713350000000005</v>
      </c>
      <c r="K7" s="13">
        <v>47.2</v>
      </c>
      <c r="L7" s="13">
        <v>40.799999999999997</v>
      </c>
      <c r="M7" s="13">
        <v>41.98</v>
      </c>
      <c r="N7" s="13">
        <v>44.64</v>
      </c>
      <c r="O7" s="15">
        <v>40.98</v>
      </c>
      <c r="P7" s="16">
        <f>SUMIF(B7:O7,"&gt;0")/COUNTIF(B7:O7,"&gt;0")</f>
        <v>42.09017764684554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6" ht="19.5" thickBot="1" x14ac:dyDescent="0.3">
      <c r="A9" s="50">
        <f>'Tabulka a graf č. 5'!A9:P9</f>
        <v>2021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x14ac:dyDescent="0.25">
      <c r="A10" s="9" t="s">
        <v>22</v>
      </c>
      <c r="B10" s="10">
        <f>ROUND(12*B12/B11,0)</f>
        <v>7100</v>
      </c>
      <c r="C10" s="10">
        <f t="shared" ref="C10:O10" si="1">ROUND(12*C12/C11,0)</f>
        <v>7035</v>
      </c>
      <c r="D10" s="10">
        <f t="shared" si="1"/>
        <v>6778</v>
      </c>
      <c r="E10" s="10">
        <f t="shared" si="1"/>
        <v>7112</v>
      </c>
      <c r="F10" s="10">
        <f t="shared" si="1"/>
        <v>6481</v>
      </c>
      <c r="G10" s="10">
        <f t="shared" si="1"/>
        <v>7350</v>
      </c>
      <c r="H10" s="10">
        <f t="shared" si="1"/>
        <v>6521</v>
      </c>
      <c r="I10" s="10">
        <f t="shared" si="1"/>
        <v>6115</v>
      </c>
      <c r="J10" s="10">
        <f t="shared" si="1"/>
        <v>7331</v>
      </c>
      <c r="K10" s="10">
        <f t="shared" si="1"/>
        <v>5991</v>
      </c>
      <c r="L10" s="10">
        <f t="shared" si="1"/>
        <v>6444</v>
      </c>
      <c r="M10" s="10">
        <f t="shared" si="1"/>
        <v>6532</v>
      </c>
      <c r="N10" s="10">
        <f t="shared" si="1"/>
        <v>6089</v>
      </c>
      <c r="O10" s="10">
        <f t="shared" si="1"/>
        <v>6633</v>
      </c>
      <c r="P10" s="11">
        <f>SUMIF(B10:O10,"&gt;0")/COUNTIF(B10:O10,"&gt;0")</f>
        <v>6679.4285714285716</v>
      </c>
    </row>
    <row r="11" spans="1:16" x14ac:dyDescent="0.25">
      <c r="A11" s="12" t="s">
        <v>16</v>
      </c>
      <c r="B11" s="13">
        <v>40.99</v>
      </c>
      <c r="C11" s="13">
        <v>42.016000000000005</v>
      </c>
      <c r="D11" s="13">
        <v>42.6</v>
      </c>
      <c r="E11" s="13">
        <v>41</v>
      </c>
      <c r="F11" s="13">
        <v>41.77</v>
      </c>
      <c r="G11" s="14">
        <v>40</v>
      </c>
      <c r="H11" s="13">
        <v>42.66913705583756</v>
      </c>
      <c r="I11" s="13">
        <v>46.87</v>
      </c>
      <c r="J11" s="13">
        <v>39.284685000000003</v>
      </c>
      <c r="K11" s="13">
        <v>46.256</v>
      </c>
      <c r="L11" s="13">
        <v>40.799999999999997</v>
      </c>
      <c r="M11" s="13">
        <v>41.98</v>
      </c>
      <c r="N11" s="13">
        <v>44.64</v>
      </c>
      <c r="O11" s="15">
        <v>40.98</v>
      </c>
      <c r="P11" s="16">
        <f>SUMIF(B11:O11,"&gt;0")/COUNTIF(B11:O11,"&gt;0")</f>
        <v>42.275415861131265</v>
      </c>
    </row>
    <row r="12" spans="1:16" ht="15.75" thickBot="1" x14ac:dyDescent="0.3">
      <c r="A12" s="17" t="s">
        <v>17</v>
      </c>
      <c r="B12" s="18">
        <v>24254</v>
      </c>
      <c r="C12" s="18">
        <v>24632</v>
      </c>
      <c r="D12" s="18">
        <v>24061</v>
      </c>
      <c r="E12" s="18">
        <v>24300</v>
      </c>
      <c r="F12" s="18">
        <v>22558</v>
      </c>
      <c r="G12" s="18">
        <v>24500</v>
      </c>
      <c r="H12" s="18">
        <v>23186</v>
      </c>
      <c r="I12" s="18">
        <v>23885</v>
      </c>
      <c r="J12" s="18">
        <v>24001</v>
      </c>
      <c r="K12" s="18">
        <v>23092</v>
      </c>
      <c r="L12" s="19">
        <v>21911</v>
      </c>
      <c r="M12" s="18">
        <v>22850</v>
      </c>
      <c r="N12" s="18">
        <v>22650</v>
      </c>
      <c r="O12" s="20">
        <v>22650</v>
      </c>
      <c r="P12" s="21">
        <f>SUMIF(B12:O12,"&gt;0")/COUNTIF(B12:O12,"&gt;0")</f>
        <v>23466.428571428572</v>
      </c>
    </row>
    <row r="13" spans="1:16" ht="19.5" thickBot="1" x14ac:dyDescent="0.3">
      <c r="A13" s="50">
        <f>'Tabulka a graf č. 5'!A13:P13</f>
        <v>2022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x14ac:dyDescent="0.25">
      <c r="A14" s="9" t="s">
        <v>22</v>
      </c>
      <c r="B14" s="10">
        <f>ROUND(12*B16/B15,0)</f>
        <v>5785</v>
      </c>
      <c r="C14" s="10">
        <f>ROUND(12*C16/C15,0)</f>
        <v>6893</v>
      </c>
      <c r="D14" s="10">
        <f t="shared" ref="D14:N14" si="2">ROUND(12*D16/D15,0)</f>
        <v>6939</v>
      </c>
      <c r="E14" s="10">
        <f t="shared" si="2"/>
        <v>7264</v>
      </c>
      <c r="F14" s="10">
        <f t="shared" si="2"/>
        <v>7067</v>
      </c>
      <c r="G14" s="10">
        <f t="shared" si="2"/>
        <v>6767</v>
      </c>
      <c r="H14" s="10">
        <f t="shared" si="2"/>
        <v>6890</v>
      </c>
      <c r="I14" s="10">
        <f t="shared" si="2"/>
        <v>5966</v>
      </c>
      <c r="J14" s="10">
        <f t="shared" si="2"/>
        <v>7305</v>
      </c>
      <c r="K14" s="10">
        <f t="shared" si="2"/>
        <v>6232</v>
      </c>
      <c r="L14" s="10">
        <f t="shared" si="2"/>
        <v>6838</v>
      </c>
      <c r="M14" s="10">
        <f t="shared" si="2"/>
        <v>6263</v>
      </c>
      <c r="N14" s="10">
        <f t="shared" si="2"/>
        <v>6263</v>
      </c>
      <c r="O14" s="10">
        <f>ROUND(12*O16/O15,0)</f>
        <v>6881</v>
      </c>
      <c r="P14" s="11">
        <f t="shared" ref="P14:P16" si="3">SUMIF(B14:O14,"&gt;0")/COUNTIF(B14:O14,"&gt;0")</f>
        <v>6668.0714285714284</v>
      </c>
    </row>
    <row r="15" spans="1:16" x14ac:dyDescent="0.25">
      <c r="A15" s="12" t="s">
        <v>16</v>
      </c>
      <c r="B15" s="13">
        <v>49.06</v>
      </c>
      <c r="C15" s="13">
        <v>42.223999999999997</v>
      </c>
      <c r="D15" s="13">
        <v>42.6</v>
      </c>
      <c r="E15" s="13">
        <v>39.75</v>
      </c>
      <c r="F15" s="13">
        <v>41.77</v>
      </c>
      <c r="G15" s="14">
        <v>40</v>
      </c>
      <c r="H15" s="13">
        <v>42.66913705583756</v>
      </c>
      <c r="I15" s="13">
        <v>46.87</v>
      </c>
      <c r="J15" s="13">
        <v>39.856098600000003</v>
      </c>
      <c r="K15" s="13">
        <v>46.256</v>
      </c>
      <c r="L15" s="13">
        <v>40.799999999999997</v>
      </c>
      <c r="M15" s="13">
        <v>41.98</v>
      </c>
      <c r="N15" s="13">
        <v>44.64</v>
      </c>
      <c r="O15" s="15">
        <v>40.98</v>
      </c>
      <c r="P15" s="16">
        <f t="shared" si="3"/>
        <v>42.818231118274113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44">
        <v>23500</v>
      </c>
      <c r="P16" s="21">
        <f t="shared" si="3"/>
        <v>23700.285714285714</v>
      </c>
    </row>
    <row r="17" spans="1:16" ht="19.5" thickBot="1" x14ac:dyDescent="0.3">
      <c r="A17" s="45" t="str">
        <f>'Tabulka a graf č. 5'!A17:P17</f>
        <v>Meziroční změny 2021 oproti 2020 -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9" t="s">
        <v>22</v>
      </c>
      <c r="B18" s="25">
        <f t="shared" ref="B18:O18" si="4">ROUND(B10-B6,0)</f>
        <v>229</v>
      </c>
      <c r="C18" s="25">
        <f t="shared" si="4"/>
        <v>279</v>
      </c>
      <c r="D18" s="25">
        <f t="shared" si="4"/>
        <v>678</v>
      </c>
      <c r="E18" s="25">
        <f t="shared" si="4"/>
        <v>405</v>
      </c>
      <c r="F18" s="25">
        <f t="shared" si="4"/>
        <v>-12</v>
      </c>
      <c r="G18" s="25">
        <f t="shared" si="4"/>
        <v>1531</v>
      </c>
      <c r="H18" s="25">
        <f t="shared" si="4"/>
        <v>421</v>
      </c>
      <c r="I18" s="25">
        <f t="shared" si="4"/>
        <v>272</v>
      </c>
      <c r="J18" s="25">
        <f t="shared" si="4"/>
        <v>-312</v>
      </c>
      <c r="K18" s="25">
        <f t="shared" si="4"/>
        <v>124</v>
      </c>
      <c r="L18" s="25">
        <f t="shared" si="4"/>
        <v>-65</v>
      </c>
      <c r="M18" s="25">
        <f t="shared" si="4"/>
        <v>623</v>
      </c>
      <c r="N18" s="25">
        <f t="shared" si="4"/>
        <v>205</v>
      </c>
      <c r="O18" s="26">
        <f t="shared" si="4"/>
        <v>337</v>
      </c>
      <c r="P18" s="11">
        <f t="shared" ref="P18:P20" si="5">AVERAGE(B18:O18)</f>
        <v>336.78571428571428</v>
      </c>
    </row>
    <row r="19" spans="1:16" x14ac:dyDescent="0.25">
      <c r="A19" s="12" t="s">
        <v>16</v>
      </c>
      <c r="B19" s="28">
        <f t="shared" ref="B19:O19" si="6">ROUND(B11-B7,2)</f>
        <v>3.09</v>
      </c>
      <c r="C19" s="28">
        <f t="shared" si="6"/>
        <v>0.42</v>
      </c>
      <c r="D19" s="28">
        <f t="shared" si="6"/>
        <v>-3.6</v>
      </c>
      <c r="E19" s="28">
        <f t="shared" si="6"/>
        <v>0</v>
      </c>
      <c r="F19" s="28">
        <f t="shared" si="6"/>
        <v>0</v>
      </c>
      <c r="G19" s="28">
        <f t="shared" si="6"/>
        <v>-3</v>
      </c>
      <c r="H19" s="28">
        <f t="shared" si="6"/>
        <v>0</v>
      </c>
      <c r="I19" s="28">
        <f t="shared" si="6"/>
        <v>3.06</v>
      </c>
      <c r="J19" s="28">
        <f t="shared" si="6"/>
        <v>3.57</v>
      </c>
      <c r="K19" s="28">
        <f t="shared" si="6"/>
        <v>-0.94</v>
      </c>
      <c r="L19" s="28">
        <f t="shared" si="6"/>
        <v>0</v>
      </c>
      <c r="M19" s="28">
        <f t="shared" si="6"/>
        <v>0</v>
      </c>
      <c r="N19" s="28">
        <f t="shared" si="6"/>
        <v>0</v>
      </c>
      <c r="O19" s="29">
        <f t="shared" si="6"/>
        <v>0</v>
      </c>
      <c r="P19" s="27">
        <f t="shared" si="5"/>
        <v>0.18571428571428569</v>
      </c>
    </row>
    <row r="20" spans="1:16" ht="15.75" thickBot="1" x14ac:dyDescent="0.3">
      <c r="A20" s="17" t="s">
        <v>17</v>
      </c>
      <c r="B20" s="37">
        <f t="shared" ref="B20:O20" si="7">ROUND(B12-B8,0)</f>
        <v>2554</v>
      </c>
      <c r="C20" s="37">
        <f t="shared" si="7"/>
        <v>1212</v>
      </c>
      <c r="D20" s="37">
        <f t="shared" si="7"/>
        <v>577</v>
      </c>
      <c r="E20" s="37">
        <f t="shared" si="7"/>
        <v>1385</v>
      </c>
      <c r="F20" s="37">
        <f t="shared" si="7"/>
        <v>-42</v>
      </c>
      <c r="G20" s="37">
        <f t="shared" si="7"/>
        <v>3650</v>
      </c>
      <c r="H20" s="37">
        <f t="shared" si="7"/>
        <v>1496</v>
      </c>
      <c r="I20" s="37">
        <f t="shared" si="7"/>
        <v>2552</v>
      </c>
      <c r="J20" s="37">
        <f t="shared" si="7"/>
        <v>1256</v>
      </c>
      <c r="K20" s="37">
        <f t="shared" si="7"/>
        <v>14</v>
      </c>
      <c r="L20" s="37">
        <f t="shared" si="7"/>
        <v>-221</v>
      </c>
      <c r="M20" s="37">
        <f t="shared" si="7"/>
        <v>2179</v>
      </c>
      <c r="N20" s="37">
        <f t="shared" si="7"/>
        <v>762</v>
      </c>
      <c r="O20" s="38">
        <f t="shared" si="7"/>
        <v>1150</v>
      </c>
      <c r="P20" s="39">
        <f t="shared" si="5"/>
        <v>1323.1428571428571</v>
      </c>
    </row>
    <row r="21" spans="1:16" ht="19.5" thickBot="1" x14ac:dyDescent="0.3">
      <c r="A21" s="45" t="str">
        <f>'Tabulka a graf č. 5'!A21:P21</f>
        <v>Meziroční změny 2022 oproti 2021 -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9" t="s">
        <v>22</v>
      </c>
      <c r="B22" s="25">
        <f t="shared" ref="B22:O22" si="8">ROUND(B14-B10,0)</f>
        <v>-1315</v>
      </c>
      <c r="C22" s="25">
        <f t="shared" si="8"/>
        <v>-142</v>
      </c>
      <c r="D22" s="25">
        <f t="shared" si="8"/>
        <v>161</v>
      </c>
      <c r="E22" s="25">
        <f t="shared" si="8"/>
        <v>152</v>
      </c>
      <c r="F22" s="25">
        <f t="shared" si="8"/>
        <v>586</v>
      </c>
      <c r="G22" s="25">
        <f t="shared" si="8"/>
        <v>-583</v>
      </c>
      <c r="H22" s="25">
        <f t="shared" si="8"/>
        <v>369</v>
      </c>
      <c r="I22" s="25">
        <f t="shared" si="8"/>
        <v>-149</v>
      </c>
      <c r="J22" s="25">
        <f t="shared" si="8"/>
        <v>-26</v>
      </c>
      <c r="K22" s="25">
        <f t="shared" si="8"/>
        <v>241</v>
      </c>
      <c r="L22" s="25">
        <f t="shared" si="8"/>
        <v>394</v>
      </c>
      <c r="M22" s="25">
        <f t="shared" si="8"/>
        <v>-269</v>
      </c>
      <c r="N22" s="25">
        <f t="shared" si="8"/>
        <v>174</v>
      </c>
      <c r="O22" s="26">
        <f t="shared" si="8"/>
        <v>248</v>
      </c>
      <c r="P22" s="11">
        <f t="shared" ref="P22:P24" si="9">AVERAGE(B22:O22)</f>
        <v>-11.357142857142858</v>
      </c>
    </row>
    <row r="23" spans="1:16" x14ac:dyDescent="0.25">
      <c r="A23" s="12" t="s">
        <v>16</v>
      </c>
      <c r="B23" s="28">
        <f t="shared" ref="B23:O23" si="10">ROUND(B15-B11,2)</f>
        <v>8.07</v>
      </c>
      <c r="C23" s="28">
        <f t="shared" si="10"/>
        <v>0.21</v>
      </c>
      <c r="D23" s="28">
        <f t="shared" si="10"/>
        <v>0</v>
      </c>
      <c r="E23" s="28">
        <f t="shared" si="10"/>
        <v>-1.25</v>
      </c>
      <c r="F23" s="28">
        <f t="shared" si="10"/>
        <v>0</v>
      </c>
      <c r="G23" s="28">
        <f t="shared" si="10"/>
        <v>0</v>
      </c>
      <c r="H23" s="28">
        <f t="shared" si="10"/>
        <v>0</v>
      </c>
      <c r="I23" s="28">
        <f t="shared" si="10"/>
        <v>0</v>
      </c>
      <c r="J23" s="28">
        <f t="shared" si="10"/>
        <v>0.56999999999999995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9">
        <f t="shared" si="10"/>
        <v>0</v>
      </c>
      <c r="P23" s="27">
        <f t="shared" si="9"/>
        <v>0.54285714285714293</v>
      </c>
    </row>
    <row r="24" spans="1:16" ht="15.75" thickBot="1" x14ac:dyDescent="0.3">
      <c r="A24" s="17" t="s">
        <v>17</v>
      </c>
      <c r="B24" s="37">
        <f t="shared" ref="B24:O24" si="11">ROUND(B16-B12,0)</f>
        <v>-601</v>
      </c>
      <c r="C24" s="37">
        <f t="shared" si="11"/>
        <v>-378</v>
      </c>
      <c r="D24" s="37">
        <f t="shared" si="11"/>
        <v>571</v>
      </c>
      <c r="E24" s="37">
        <f t="shared" si="11"/>
        <v>-239</v>
      </c>
      <c r="F24" s="37">
        <f t="shared" si="11"/>
        <v>2042</v>
      </c>
      <c r="G24" s="37">
        <f t="shared" si="11"/>
        <v>-1942</v>
      </c>
      <c r="H24" s="37">
        <f t="shared" si="11"/>
        <v>1314</v>
      </c>
      <c r="I24" s="37">
        <f t="shared" si="11"/>
        <v>-583</v>
      </c>
      <c r="J24" s="37">
        <f t="shared" si="11"/>
        <v>261</v>
      </c>
      <c r="K24" s="37">
        <f t="shared" si="11"/>
        <v>929</v>
      </c>
      <c r="L24" s="37">
        <f t="shared" si="11"/>
        <v>1339</v>
      </c>
      <c r="M24" s="37">
        <f t="shared" si="11"/>
        <v>-939</v>
      </c>
      <c r="N24" s="37">
        <f t="shared" si="11"/>
        <v>650</v>
      </c>
      <c r="O24" s="38">
        <f t="shared" si="11"/>
        <v>850</v>
      </c>
      <c r="P24" s="39">
        <f t="shared" si="9"/>
        <v>233.85714285714286</v>
      </c>
    </row>
    <row r="25" spans="1:16" ht="19.5" thickBot="1" x14ac:dyDescent="0.3">
      <c r="A25" s="45" t="str">
        <f>'Tabulka a graf č. 5'!A25:P25</f>
        <v>Meziroční změny 2021 oproti 2020 -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9" t="s">
        <v>22</v>
      </c>
      <c r="B26" s="33">
        <f t="shared" ref="B26:O26" si="12">ROUND(100*(B10-B6)/B6,2)</f>
        <v>3.33</v>
      </c>
      <c r="C26" s="33">
        <f t="shared" si="12"/>
        <v>4.13</v>
      </c>
      <c r="D26" s="33">
        <f t="shared" si="12"/>
        <v>11.11</v>
      </c>
      <c r="E26" s="33">
        <f t="shared" si="12"/>
        <v>6.04</v>
      </c>
      <c r="F26" s="33">
        <f t="shared" si="12"/>
        <v>-0.18</v>
      </c>
      <c r="G26" s="33">
        <f t="shared" si="12"/>
        <v>26.31</v>
      </c>
      <c r="H26" s="33">
        <f t="shared" si="12"/>
        <v>6.9</v>
      </c>
      <c r="I26" s="33">
        <f t="shared" si="12"/>
        <v>4.66</v>
      </c>
      <c r="J26" s="33">
        <f t="shared" si="12"/>
        <v>-4.08</v>
      </c>
      <c r="K26" s="33">
        <f t="shared" si="12"/>
        <v>2.11</v>
      </c>
      <c r="L26" s="33">
        <f t="shared" si="12"/>
        <v>-1</v>
      </c>
      <c r="M26" s="33">
        <f t="shared" si="12"/>
        <v>10.54</v>
      </c>
      <c r="N26" s="33">
        <f t="shared" si="12"/>
        <v>3.48</v>
      </c>
      <c r="O26" s="34">
        <f t="shared" si="12"/>
        <v>5.35</v>
      </c>
      <c r="P26" s="31">
        <f t="shared" ref="P26:P28" si="13">AVERAGE(B26:O26)</f>
        <v>5.6214285714285719</v>
      </c>
    </row>
    <row r="27" spans="1:16" x14ac:dyDescent="0.25">
      <c r="A27" s="12" t="s">
        <v>16</v>
      </c>
      <c r="B27" s="28">
        <f t="shared" ref="B27:O27" si="14">ROUND(100*(B11-B7)/B7,2)</f>
        <v>8.15</v>
      </c>
      <c r="C27" s="28">
        <f t="shared" si="14"/>
        <v>1</v>
      </c>
      <c r="D27" s="28">
        <f t="shared" si="14"/>
        <v>-7.79</v>
      </c>
      <c r="E27" s="28">
        <f t="shared" si="14"/>
        <v>0</v>
      </c>
      <c r="F27" s="28">
        <f t="shared" si="14"/>
        <v>0</v>
      </c>
      <c r="G27" s="28">
        <f t="shared" si="14"/>
        <v>-6.98</v>
      </c>
      <c r="H27" s="28">
        <f t="shared" si="14"/>
        <v>0</v>
      </c>
      <c r="I27" s="28">
        <f t="shared" si="14"/>
        <v>6.98</v>
      </c>
      <c r="J27" s="28">
        <f t="shared" si="14"/>
        <v>10</v>
      </c>
      <c r="K27" s="28">
        <f t="shared" si="14"/>
        <v>-2</v>
      </c>
      <c r="L27" s="28">
        <f t="shared" si="14"/>
        <v>0</v>
      </c>
      <c r="M27" s="28">
        <f t="shared" si="14"/>
        <v>0</v>
      </c>
      <c r="N27" s="28">
        <f t="shared" si="14"/>
        <v>0</v>
      </c>
      <c r="O27" s="29">
        <f t="shared" si="14"/>
        <v>0</v>
      </c>
      <c r="P27" s="27">
        <f t="shared" si="13"/>
        <v>0.66857142857142848</v>
      </c>
    </row>
    <row r="28" spans="1:16" ht="15.75" thickBot="1" x14ac:dyDescent="0.3">
      <c r="A28" s="17" t="s">
        <v>17</v>
      </c>
      <c r="B28" s="35">
        <f t="shared" ref="B28:O28" si="15">ROUND(100*(B12-B8)/B8,2)</f>
        <v>11.77</v>
      </c>
      <c r="C28" s="35">
        <f t="shared" si="15"/>
        <v>5.18</v>
      </c>
      <c r="D28" s="35">
        <f t="shared" si="15"/>
        <v>2.46</v>
      </c>
      <c r="E28" s="35">
        <f t="shared" si="15"/>
        <v>6.04</v>
      </c>
      <c r="F28" s="35">
        <f t="shared" si="15"/>
        <v>-0.19</v>
      </c>
      <c r="G28" s="35">
        <f t="shared" si="15"/>
        <v>17.510000000000002</v>
      </c>
      <c r="H28" s="35">
        <f t="shared" si="15"/>
        <v>6.9</v>
      </c>
      <c r="I28" s="35">
        <f t="shared" si="15"/>
        <v>11.96</v>
      </c>
      <c r="J28" s="35">
        <f t="shared" si="15"/>
        <v>5.52</v>
      </c>
      <c r="K28" s="35">
        <f t="shared" si="15"/>
        <v>0.06</v>
      </c>
      <c r="L28" s="35">
        <f t="shared" si="15"/>
        <v>-1</v>
      </c>
      <c r="M28" s="35">
        <f t="shared" si="15"/>
        <v>10.54</v>
      </c>
      <c r="N28" s="35">
        <f t="shared" si="15"/>
        <v>3.48</v>
      </c>
      <c r="O28" s="36">
        <f t="shared" si="15"/>
        <v>5.35</v>
      </c>
      <c r="P28" s="32">
        <f t="shared" si="13"/>
        <v>6.112857142857143</v>
      </c>
    </row>
    <row r="29" spans="1:16" ht="19.5" thickBot="1" x14ac:dyDescent="0.3">
      <c r="A29" s="45" t="str">
        <f>'Tabulka a graf č. 5'!A29:P29</f>
        <v>Meziroční změny 2022 oproti 2021 -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9" t="s">
        <v>22</v>
      </c>
      <c r="B30" s="33">
        <f t="shared" ref="B30:O30" si="16">ROUND(100*(B14-B10)/B10,2)</f>
        <v>-18.52</v>
      </c>
      <c r="C30" s="33">
        <f t="shared" si="16"/>
        <v>-2.02</v>
      </c>
      <c r="D30" s="33">
        <f t="shared" si="16"/>
        <v>2.38</v>
      </c>
      <c r="E30" s="33">
        <f t="shared" si="16"/>
        <v>2.14</v>
      </c>
      <c r="F30" s="33">
        <f t="shared" si="16"/>
        <v>9.0399999999999991</v>
      </c>
      <c r="G30" s="33">
        <f t="shared" si="16"/>
        <v>-7.93</v>
      </c>
      <c r="H30" s="33">
        <f t="shared" si="16"/>
        <v>5.66</v>
      </c>
      <c r="I30" s="33">
        <f t="shared" si="16"/>
        <v>-2.44</v>
      </c>
      <c r="J30" s="33">
        <f t="shared" si="16"/>
        <v>-0.35</v>
      </c>
      <c r="K30" s="33">
        <f t="shared" si="16"/>
        <v>4.0199999999999996</v>
      </c>
      <c r="L30" s="33">
        <f t="shared" si="16"/>
        <v>6.11</v>
      </c>
      <c r="M30" s="33">
        <f t="shared" si="16"/>
        <v>-4.12</v>
      </c>
      <c r="N30" s="33">
        <f t="shared" si="16"/>
        <v>2.86</v>
      </c>
      <c r="O30" s="34">
        <f t="shared" si="16"/>
        <v>3.74</v>
      </c>
      <c r="P30" s="31">
        <f t="shared" ref="P30:P32" si="17">AVERAGE(B30:O30)</f>
        <v>4.0714285714285765E-2</v>
      </c>
    </row>
    <row r="31" spans="1:16" x14ac:dyDescent="0.25">
      <c r="A31" s="12" t="s">
        <v>16</v>
      </c>
      <c r="B31" s="28">
        <f t="shared" ref="B31:O31" si="18">ROUND(100*(B15-B11)/B11,2)</f>
        <v>19.690000000000001</v>
      </c>
      <c r="C31" s="28">
        <f t="shared" si="18"/>
        <v>0.5</v>
      </c>
      <c r="D31" s="28">
        <f t="shared" si="18"/>
        <v>0</v>
      </c>
      <c r="E31" s="28">
        <f t="shared" si="18"/>
        <v>-3.05</v>
      </c>
      <c r="F31" s="28">
        <f t="shared" si="18"/>
        <v>0</v>
      </c>
      <c r="G31" s="28">
        <f t="shared" si="18"/>
        <v>0</v>
      </c>
      <c r="H31" s="28">
        <f t="shared" si="18"/>
        <v>0</v>
      </c>
      <c r="I31" s="28">
        <f t="shared" si="18"/>
        <v>0</v>
      </c>
      <c r="J31" s="28">
        <f t="shared" si="18"/>
        <v>1.45</v>
      </c>
      <c r="K31" s="28">
        <f t="shared" si="18"/>
        <v>0</v>
      </c>
      <c r="L31" s="28">
        <f t="shared" si="18"/>
        <v>0</v>
      </c>
      <c r="M31" s="28">
        <f t="shared" si="18"/>
        <v>0</v>
      </c>
      <c r="N31" s="28">
        <f t="shared" si="18"/>
        <v>0</v>
      </c>
      <c r="O31" s="29">
        <f t="shared" si="18"/>
        <v>0</v>
      </c>
      <c r="P31" s="27">
        <f t="shared" si="17"/>
        <v>1.3278571428571428</v>
      </c>
    </row>
    <row r="32" spans="1:16" ht="15.75" thickBot="1" x14ac:dyDescent="0.3">
      <c r="A32" s="17" t="s">
        <v>17</v>
      </c>
      <c r="B32" s="35">
        <f t="shared" ref="B32:O32" si="19">ROUND(100*(B16-B12)/B12,2)</f>
        <v>-2.48</v>
      </c>
      <c r="C32" s="35">
        <f t="shared" si="19"/>
        <v>-1.53</v>
      </c>
      <c r="D32" s="35">
        <f t="shared" si="19"/>
        <v>2.37</v>
      </c>
      <c r="E32" s="35">
        <f t="shared" si="19"/>
        <v>-0.98</v>
      </c>
      <c r="F32" s="35">
        <f t="shared" si="19"/>
        <v>9.0500000000000007</v>
      </c>
      <c r="G32" s="35">
        <f t="shared" si="19"/>
        <v>-7.93</v>
      </c>
      <c r="H32" s="35">
        <f t="shared" si="19"/>
        <v>5.67</v>
      </c>
      <c r="I32" s="35">
        <f t="shared" si="19"/>
        <v>-2.44</v>
      </c>
      <c r="J32" s="35">
        <f t="shared" si="19"/>
        <v>1.0900000000000001</v>
      </c>
      <c r="K32" s="35">
        <f t="shared" si="19"/>
        <v>4.0199999999999996</v>
      </c>
      <c r="L32" s="35">
        <f t="shared" si="19"/>
        <v>6.11</v>
      </c>
      <c r="M32" s="35">
        <f t="shared" si="19"/>
        <v>-4.1100000000000003</v>
      </c>
      <c r="N32" s="35">
        <f t="shared" si="19"/>
        <v>2.87</v>
      </c>
      <c r="O32" s="36">
        <f t="shared" si="19"/>
        <v>3.75</v>
      </c>
      <c r="P32" s="32">
        <f t="shared" si="17"/>
        <v>1.1042857142857145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&amp;RPříloha č. 10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:P32"/>
  <sheetViews>
    <sheetView zoomScaleNormal="100" workbookViewId="0">
      <selection activeCell="A13" sqref="A13:P13"/>
    </sheetView>
  </sheetViews>
  <sheetFormatPr defaultRowHeight="15" x14ac:dyDescent="0.25"/>
  <cols>
    <col min="1" max="1" width="15.140625" bestFit="1" customWidth="1"/>
    <col min="2" max="15" width="7.7109375" customWidth="1"/>
    <col min="16" max="16" width="7.7109375" style="2" customWidth="1"/>
  </cols>
  <sheetData>
    <row r="1" spans="1:16" ht="18.75" x14ac:dyDescent="0.3">
      <c r="B1" s="48" t="s">
        <v>35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8"/>
      <c r="B2" s="49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50">
        <v>2020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9" t="s">
        <v>22</v>
      </c>
      <c r="B6" s="10">
        <f>ROUND(12*B8/B7,0)</f>
        <v>6871</v>
      </c>
      <c r="C6" s="10">
        <f>ROUND(12*C8/C7,0)</f>
        <v>6756</v>
      </c>
      <c r="D6" s="10">
        <f t="shared" ref="D6:O6" si="0">ROUND(12*D8/D7,0)</f>
        <v>6100</v>
      </c>
      <c r="E6" s="10">
        <f t="shared" si="0"/>
        <v>6707</v>
      </c>
      <c r="F6" s="10">
        <f t="shared" si="0"/>
        <v>6493</v>
      </c>
      <c r="G6" s="10">
        <f t="shared" si="0"/>
        <v>5819</v>
      </c>
      <c r="H6" s="10">
        <f t="shared" si="0"/>
        <v>6004</v>
      </c>
      <c r="I6" s="10">
        <f t="shared" si="0"/>
        <v>5101</v>
      </c>
      <c r="J6" s="10">
        <f t="shared" si="0"/>
        <v>7643</v>
      </c>
      <c r="K6" s="10">
        <f t="shared" si="0"/>
        <v>5867</v>
      </c>
      <c r="L6" s="10">
        <f t="shared" si="0"/>
        <v>6509</v>
      </c>
      <c r="M6" s="10">
        <f t="shared" si="0"/>
        <v>5909</v>
      </c>
      <c r="N6" s="10">
        <f t="shared" si="0"/>
        <v>5884</v>
      </c>
      <c r="O6" s="10">
        <f t="shared" si="0"/>
        <v>6296</v>
      </c>
      <c r="P6" s="11">
        <f t="shared" ref="P6:P8" si="1">SUMIF(B6:O6,"&gt;0")/COUNTIF(B6:O6,"&gt;0")</f>
        <v>6282.7857142857147</v>
      </c>
    </row>
    <row r="7" spans="1:16" x14ac:dyDescent="0.25">
      <c r="A7" s="12" t="s">
        <v>16</v>
      </c>
      <c r="B7" s="13">
        <v>37.9</v>
      </c>
      <c r="C7" s="13">
        <v>41.6</v>
      </c>
      <c r="D7" s="13">
        <v>46.2</v>
      </c>
      <c r="E7" s="13">
        <v>41</v>
      </c>
      <c r="F7" s="13">
        <v>41.77</v>
      </c>
      <c r="G7" s="14">
        <v>43</v>
      </c>
      <c r="H7" s="13">
        <v>43.352588832487058</v>
      </c>
      <c r="I7" s="13">
        <v>50.19</v>
      </c>
      <c r="J7" s="13">
        <v>35.713350000000005</v>
      </c>
      <c r="K7" s="13">
        <v>47.2</v>
      </c>
      <c r="L7" s="13">
        <v>40.799999999999997</v>
      </c>
      <c r="M7" s="13">
        <v>41.98</v>
      </c>
      <c r="N7" s="13">
        <v>44.64</v>
      </c>
      <c r="O7" s="15">
        <v>40.98</v>
      </c>
      <c r="P7" s="16">
        <f t="shared" si="1"/>
        <v>42.59470991660622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 t="shared" si="1"/>
        <v>22143.285714285714</v>
      </c>
    </row>
    <row r="9" spans="1:16" ht="19.5" thickBot="1" x14ac:dyDescent="0.3">
      <c r="A9" s="50">
        <v>2021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x14ac:dyDescent="0.25">
      <c r="A10" s="9" t="s">
        <v>22</v>
      </c>
      <c r="B10" s="10">
        <f>ROUND(12*B12/B11,0)</f>
        <v>6689</v>
      </c>
      <c r="C10" s="10">
        <f t="shared" ref="C10:O10" si="2">ROUND(12*C12/C11,0)</f>
        <v>6927</v>
      </c>
      <c r="D10" s="10">
        <f t="shared" si="2"/>
        <v>6939</v>
      </c>
      <c r="E10" s="10">
        <f t="shared" si="2"/>
        <v>7042</v>
      </c>
      <c r="F10" s="10">
        <f t="shared" si="2"/>
        <v>6981</v>
      </c>
      <c r="G10" s="10">
        <f t="shared" si="2"/>
        <v>6767</v>
      </c>
      <c r="H10" s="10">
        <f t="shared" si="2"/>
        <v>6782</v>
      </c>
      <c r="I10" s="10">
        <f t="shared" si="2"/>
        <v>5180</v>
      </c>
      <c r="J10" s="10">
        <f t="shared" si="2"/>
        <v>7296</v>
      </c>
      <c r="K10" s="10">
        <f t="shared" si="2"/>
        <v>6226</v>
      </c>
      <c r="L10" s="10">
        <f t="shared" si="2"/>
        <v>6792</v>
      </c>
      <c r="M10" s="10">
        <f t="shared" si="2"/>
        <v>6263</v>
      </c>
      <c r="N10" s="10">
        <f t="shared" si="2"/>
        <v>6142</v>
      </c>
      <c r="O10" s="10">
        <f t="shared" si="2"/>
        <v>6633</v>
      </c>
      <c r="P10" s="11">
        <f t="shared" ref="P10:P12" si="3">SUMIF(B10:O10,"&gt;0")/COUNTIF(B10:O10,"&gt;0")</f>
        <v>6618.5</v>
      </c>
    </row>
    <row r="11" spans="1:16" x14ac:dyDescent="0.25">
      <c r="A11" s="12" t="s">
        <v>16</v>
      </c>
      <c r="B11" s="13">
        <v>40.99</v>
      </c>
      <c r="C11" s="13">
        <v>42.016000000000005</v>
      </c>
      <c r="D11" s="13">
        <v>42.6</v>
      </c>
      <c r="E11" s="13">
        <v>41</v>
      </c>
      <c r="F11" s="13">
        <v>41.77</v>
      </c>
      <c r="G11" s="14">
        <v>40</v>
      </c>
      <c r="H11" s="13">
        <v>43.352588832487058</v>
      </c>
      <c r="I11" s="13">
        <v>53.71</v>
      </c>
      <c r="J11" s="13">
        <v>39.284685000000003</v>
      </c>
      <c r="K11" s="13">
        <v>46.256</v>
      </c>
      <c r="L11" s="13">
        <v>40.799999999999997</v>
      </c>
      <c r="M11" s="13">
        <v>41.98</v>
      </c>
      <c r="N11" s="13">
        <v>44.64</v>
      </c>
      <c r="O11" s="15">
        <v>40.98</v>
      </c>
      <c r="P11" s="16">
        <f t="shared" si="3"/>
        <v>42.812805273749071</v>
      </c>
    </row>
    <row r="12" spans="1:16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 t="shared" si="3"/>
        <v>23480.714285714286</v>
      </c>
    </row>
    <row r="13" spans="1:16" ht="19.5" thickBot="1" x14ac:dyDescent="0.3">
      <c r="A13" s="50">
        <v>2022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x14ac:dyDescent="0.25">
      <c r="A14" s="9" t="s">
        <v>22</v>
      </c>
      <c r="B14" s="10">
        <f>ROUND(12*B16/B15,0)</f>
        <v>5785</v>
      </c>
      <c r="C14" s="10">
        <f>ROUND(12*C16/C15,0)</f>
        <v>6893</v>
      </c>
      <c r="D14" s="10">
        <f t="shared" ref="D14:O14" si="4">ROUND(12*D16/D15,0)</f>
        <v>6939</v>
      </c>
      <c r="E14" s="10">
        <f t="shared" si="4"/>
        <v>7264</v>
      </c>
      <c r="F14" s="10">
        <f t="shared" si="4"/>
        <v>7067</v>
      </c>
      <c r="G14" s="10">
        <f t="shared" si="4"/>
        <v>6767</v>
      </c>
      <c r="H14" s="10">
        <f t="shared" si="4"/>
        <v>6782</v>
      </c>
      <c r="I14" s="10">
        <f t="shared" si="4"/>
        <v>5206</v>
      </c>
      <c r="J14" s="10">
        <f t="shared" si="4"/>
        <v>7305</v>
      </c>
      <c r="K14" s="10">
        <f t="shared" si="4"/>
        <v>6232</v>
      </c>
      <c r="L14" s="10">
        <f t="shared" si="4"/>
        <v>6838</v>
      </c>
      <c r="M14" s="10">
        <f t="shared" si="4"/>
        <v>6263</v>
      </c>
      <c r="N14" s="10">
        <f t="shared" si="4"/>
        <v>6263</v>
      </c>
      <c r="O14" s="10">
        <f t="shared" si="4"/>
        <v>6881</v>
      </c>
      <c r="P14" s="11">
        <f>SUMIF(B14:O14,"&gt;0")/COUNTIF(B14:O14,"&gt;0")</f>
        <v>6606.0714285714284</v>
      </c>
    </row>
    <row r="15" spans="1:16" x14ac:dyDescent="0.25">
      <c r="A15" s="12" t="s">
        <v>16</v>
      </c>
      <c r="B15" s="13">
        <v>49.06</v>
      </c>
      <c r="C15" s="13">
        <v>42.223999999999997</v>
      </c>
      <c r="D15" s="13">
        <v>42.6</v>
      </c>
      <c r="E15" s="13">
        <v>39.75</v>
      </c>
      <c r="F15" s="13">
        <v>41.77</v>
      </c>
      <c r="G15" s="14">
        <v>40</v>
      </c>
      <c r="H15" s="13">
        <v>43.352588832487058</v>
      </c>
      <c r="I15" s="13">
        <v>53.71</v>
      </c>
      <c r="J15" s="13">
        <v>39.856098600000003</v>
      </c>
      <c r="K15" s="13">
        <v>46.256</v>
      </c>
      <c r="L15" s="13">
        <v>40.799999999999997</v>
      </c>
      <c r="M15" s="13">
        <v>41.98</v>
      </c>
      <c r="N15" s="13">
        <v>44.64</v>
      </c>
      <c r="O15" s="15">
        <v>40.98</v>
      </c>
      <c r="P15" s="16">
        <f t="shared" ref="P15:P16" si="5">SUMIF(B15:O15,"&gt;0")/COUNTIF(B15:O15,"&gt;0")</f>
        <v>43.355620530891933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5"/>
        <v>23700.285714285714</v>
      </c>
    </row>
    <row r="17" spans="1:16" ht="19.5" thickBot="1" x14ac:dyDescent="0.3">
      <c r="A17" s="45" t="s">
        <v>28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9" t="s">
        <v>22</v>
      </c>
      <c r="B18" s="25">
        <f t="shared" ref="B18:O18" si="6">ROUND(B10-B6,0)</f>
        <v>-182</v>
      </c>
      <c r="C18" s="25">
        <f t="shared" si="6"/>
        <v>171</v>
      </c>
      <c r="D18" s="25">
        <f t="shared" si="6"/>
        <v>839</v>
      </c>
      <c r="E18" s="25">
        <f t="shared" si="6"/>
        <v>335</v>
      </c>
      <c r="F18" s="25">
        <f t="shared" si="6"/>
        <v>488</v>
      </c>
      <c r="G18" s="25">
        <f t="shared" si="6"/>
        <v>948</v>
      </c>
      <c r="H18" s="25">
        <f t="shared" si="6"/>
        <v>778</v>
      </c>
      <c r="I18" s="25">
        <f t="shared" si="6"/>
        <v>79</v>
      </c>
      <c r="J18" s="25">
        <f t="shared" si="6"/>
        <v>-347</v>
      </c>
      <c r="K18" s="25">
        <f t="shared" si="6"/>
        <v>359</v>
      </c>
      <c r="L18" s="25">
        <f t="shared" si="6"/>
        <v>283</v>
      </c>
      <c r="M18" s="25">
        <f t="shared" si="6"/>
        <v>354</v>
      </c>
      <c r="N18" s="25">
        <f t="shared" si="6"/>
        <v>258</v>
      </c>
      <c r="O18" s="26">
        <f t="shared" si="6"/>
        <v>337</v>
      </c>
      <c r="P18" s="11">
        <f t="shared" ref="P18:P20" si="7">AVERAGE(B18:O18)</f>
        <v>335.71428571428572</v>
      </c>
    </row>
    <row r="19" spans="1:16" x14ac:dyDescent="0.25">
      <c r="A19" s="12" t="s">
        <v>16</v>
      </c>
      <c r="B19" s="28">
        <f t="shared" ref="B19:O19" si="8">ROUND(B11-B7,2)</f>
        <v>3.09</v>
      </c>
      <c r="C19" s="28">
        <f t="shared" si="8"/>
        <v>0.42</v>
      </c>
      <c r="D19" s="28">
        <f t="shared" si="8"/>
        <v>-3.6</v>
      </c>
      <c r="E19" s="28">
        <f t="shared" si="8"/>
        <v>0</v>
      </c>
      <c r="F19" s="28">
        <f t="shared" si="8"/>
        <v>0</v>
      </c>
      <c r="G19" s="28">
        <f t="shared" si="8"/>
        <v>-3</v>
      </c>
      <c r="H19" s="28">
        <f t="shared" si="8"/>
        <v>0</v>
      </c>
      <c r="I19" s="28">
        <f t="shared" si="8"/>
        <v>3.52</v>
      </c>
      <c r="J19" s="28">
        <f t="shared" si="8"/>
        <v>3.57</v>
      </c>
      <c r="K19" s="28">
        <f t="shared" si="8"/>
        <v>-0.94</v>
      </c>
      <c r="L19" s="28">
        <f t="shared" si="8"/>
        <v>0</v>
      </c>
      <c r="M19" s="28">
        <f t="shared" si="8"/>
        <v>0</v>
      </c>
      <c r="N19" s="28">
        <f t="shared" si="8"/>
        <v>0</v>
      </c>
      <c r="O19" s="29">
        <f t="shared" si="8"/>
        <v>0</v>
      </c>
      <c r="P19" s="27">
        <f t="shared" si="7"/>
        <v>0.21857142857142856</v>
      </c>
    </row>
    <row r="20" spans="1:16" ht="15.75" thickBot="1" x14ac:dyDescent="0.3">
      <c r="A20" s="17" t="s">
        <v>17</v>
      </c>
      <c r="B20" s="37">
        <f t="shared" ref="B20:O20" si="9">ROUND(B12-B8,0)</f>
        <v>1150</v>
      </c>
      <c r="C20" s="37">
        <f t="shared" si="9"/>
        <v>834</v>
      </c>
      <c r="D20" s="37">
        <f t="shared" si="9"/>
        <v>1148</v>
      </c>
      <c r="E20" s="37">
        <f t="shared" si="9"/>
        <v>1146</v>
      </c>
      <c r="F20" s="37">
        <f t="shared" si="9"/>
        <v>1700</v>
      </c>
      <c r="G20" s="37">
        <f t="shared" si="9"/>
        <v>1708</v>
      </c>
      <c r="H20" s="37">
        <f t="shared" si="9"/>
        <v>2810</v>
      </c>
      <c r="I20" s="37">
        <f t="shared" si="9"/>
        <v>1853</v>
      </c>
      <c r="J20" s="37">
        <f t="shared" si="9"/>
        <v>1140</v>
      </c>
      <c r="K20" s="37">
        <f t="shared" si="9"/>
        <v>923</v>
      </c>
      <c r="L20" s="37">
        <f t="shared" si="9"/>
        <v>960</v>
      </c>
      <c r="M20" s="37">
        <f t="shared" si="9"/>
        <v>1240</v>
      </c>
      <c r="N20" s="37">
        <f t="shared" si="9"/>
        <v>962</v>
      </c>
      <c r="O20" s="38">
        <f t="shared" si="9"/>
        <v>1150</v>
      </c>
      <c r="P20" s="39">
        <f t="shared" si="7"/>
        <v>1337.4285714285713</v>
      </c>
    </row>
    <row r="21" spans="1:16" ht="19.5" thickBot="1" x14ac:dyDescent="0.3">
      <c r="A21" s="45" t="s">
        <v>33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9" t="s">
        <v>22</v>
      </c>
      <c r="B22" s="25">
        <f t="shared" ref="B22:O22" si="10">ROUND(B14-B10,0)</f>
        <v>-904</v>
      </c>
      <c r="C22" s="25">
        <f t="shared" si="10"/>
        <v>-34</v>
      </c>
      <c r="D22" s="25">
        <f t="shared" si="10"/>
        <v>0</v>
      </c>
      <c r="E22" s="25">
        <f t="shared" si="10"/>
        <v>222</v>
      </c>
      <c r="F22" s="25">
        <f t="shared" si="10"/>
        <v>86</v>
      </c>
      <c r="G22" s="25">
        <f t="shared" si="10"/>
        <v>0</v>
      </c>
      <c r="H22" s="25">
        <f t="shared" si="10"/>
        <v>0</v>
      </c>
      <c r="I22" s="25">
        <f t="shared" si="10"/>
        <v>26</v>
      </c>
      <c r="J22" s="25">
        <f t="shared" si="10"/>
        <v>9</v>
      </c>
      <c r="K22" s="25">
        <f t="shared" si="10"/>
        <v>6</v>
      </c>
      <c r="L22" s="25">
        <f t="shared" si="10"/>
        <v>46</v>
      </c>
      <c r="M22" s="25">
        <f t="shared" si="10"/>
        <v>0</v>
      </c>
      <c r="N22" s="25">
        <f t="shared" si="10"/>
        <v>121</v>
      </c>
      <c r="O22" s="26">
        <f t="shared" si="10"/>
        <v>248</v>
      </c>
      <c r="P22" s="11">
        <f t="shared" ref="P22:P24" si="11">AVERAGE(B22:O22)</f>
        <v>-12.428571428571429</v>
      </c>
    </row>
    <row r="23" spans="1:16" x14ac:dyDescent="0.25">
      <c r="A23" s="12" t="s">
        <v>16</v>
      </c>
      <c r="B23" s="28">
        <f t="shared" ref="B23:O23" si="12">ROUND(B15-B11,2)</f>
        <v>8.07</v>
      </c>
      <c r="C23" s="28">
        <f t="shared" si="12"/>
        <v>0.21</v>
      </c>
      <c r="D23" s="28">
        <f t="shared" si="12"/>
        <v>0</v>
      </c>
      <c r="E23" s="28">
        <f t="shared" si="12"/>
        <v>-1.25</v>
      </c>
      <c r="F23" s="28">
        <f t="shared" si="12"/>
        <v>0</v>
      </c>
      <c r="G23" s="28">
        <f t="shared" si="12"/>
        <v>0</v>
      </c>
      <c r="H23" s="28">
        <f t="shared" si="12"/>
        <v>0</v>
      </c>
      <c r="I23" s="28">
        <f t="shared" si="12"/>
        <v>0</v>
      </c>
      <c r="J23" s="28">
        <f t="shared" si="12"/>
        <v>0.56999999999999995</v>
      </c>
      <c r="K23" s="28">
        <f t="shared" si="12"/>
        <v>0</v>
      </c>
      <c r="L23" s="28">
        <f t="shared" si="12"/>
        <v>0</v>
      </c>
      <c r="M23" s="28">
        <f t="shared" si="12"/>
        <v>0</v>
      </c>
      <c r="N23" s="28">
        <f t="shared" si="12"/>
        <v>0</v>
      </c>
      <c r="O23" s="29">
        <f t="shared" si="12"/>
        <v>0</v>
      </c>
      <c r="P23" s="27">
        <f t="shared" si="11"/>
        <v>0.54285714285714293</v>
      </c>
    </row>
    <row r="24" spans="1:16" ht="15.75" thickBot="1" x14ac:dyDescent="0.3">
      <c r="A24" s="17" t="s">
        <v>17</v>
      </c>
      <c r="B24" s="37">
        <f t="shared" ref="B24:O24" si="13">ROUND(B16-B12,0)</f>
        <v>803</v>
      </c>
      <c r="C24" s="37">
        <f t="shared" si="13"/>
        <v>0</v>
      </c>
      <c r="D24" s="37">
        <f t="shared" si="13"/>
        <v>0</v>
      </c>
      <c r="E24" s="37">
        <f t="shared" si="13"/>
        <v>0</v>
      </c>
      <c r="F24" s="37">
        <f t="shared" si="13"/>
        <v>300</v>
      </c>
      <c r="G24" s="37">
        <f t="shared" si="13"/>
        <v>0</v>
      </c>
      <c r="H24" s="37">
        <f t="shared" si="13"/>
        <v>0</v>
      </c>
      <c r="I24" s="37">
        <f t="shared" si="13"/>
        <v>116</v>
      </c>
      <c r="J24" s="37">
        <f t="shared" si="13"/>
        <v>377</v>
      </c>
      <c r="K24" s="37">
        <f t="shared" si="13"/>
        <v>20</v>
      </c>
      <c r="L24" s="37">
        <f t="shared" si="13"/>
        <v>158</v>
      </c>
      <c r="M24" s="37">
        <f t="shared" si="13"/>
        <v>0</v>
      </c>
      <c r="N24" s="37">
        <f t="shared" si="13"/>
        <v>450</v>
      </c>
      <c r="O24" s="38">
        <f t="shared" si="13"/>
        <v>850</v>
      </c>
      <c r="P24" s="39">
        <f t="shared" si="11"/>
        <v>219.57142857142858</v>
      </c>
    </row>
    <row r="25" spans="1:16" ht="19.5" thickBot="1" x14ac:dyDescent="0.3">
      <c r="A25" s="45" t="s">
        <v>29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9" t="s">
        <v>22</v>
      </c>
      <c r="B26" s="33">
        <f t="shared" ref="B26:O26" si="14">ROUND(100*(B10-B6)/B6,2)</f>
        <v>-2.65</v>
      </c>
      <c r="C26" s="33">
        <f t="shared" si="14"/>
        <v>2.5299999999999998</v>
      </c>
      <c r="D26" s="33">
        <f t="shared" si="14"/>
        <v>13.75</v>
      </c>
      <c r="E26" s="33">
        <f t="shared" si="14"/>
        <v>4.99</v>
      </c>
      <c r="F26" s="33">
        <f t="shared" si="14"/>
        <v>7.52</v>
      </c>
      <c r="G26" s="33">
        <f t="shared" si="14"/>
        <v>16.29</v>
      </c>
      <c r="H26" s="33">
        <f t="shared" si="14"/>
        <v>12.96</v>
      </c>
      <c r="I26" s="33">
        <f t="shared" si="14"/>
        <v>1.55</v>
      </c>
      <c r="J26" s="33">
        <f t="shared" si="14"/>
        <v>-4.54</v>
      </c>
      <c r="K26" s="33">
        <f t="shared" si="14"/>
        <v>6.12</v>
      </c>
      <c r="L26" s="33">
        <f t="shared" si="14"/>
        <v>4.3499999999999996</v>
      </c>
      <c r="M26" s="33">
        <f t="shared" si="14"/>
        <v>5.99</v>
      </c>
      <c r="N26" s="33">
        <f t="shared" si="14"/>
        <v>4.38</v>
      </c>
      <c r="O26" s="34">
        <f t="shared" si="14"/>
        <v>5.35</v>
      </c>
      <c r="P26" s="31">
        <f t="shared" ref="P26:P28" si="15">AVERAGE(B26:O26)</f>
        <v>5.6135714285714267</v>
      </c>
    </row>
    <row r="27" spans="1:16" x14ac:dyDescent="0.25">
      <c r="A27" s="12" t="s">
        <v>16</v>
      </c>
      <c r="B27" s="28">
        <f t="shared" ref="B27:O27" si="16">ROUND(100*(B11-B7)/B7,2)</f>
        <v>8.15</v>
      </c>
      <c r="C27" s="28">
        <f t="shared" si="16"/>
        <v>1</v>
      </c>
      <c r="D27" s="28">
        <f t="shared" si="16"/>
        <v>-7.79</v>
      </c>
      <c r="E27" s="28">
        <f t="shared" si="16"/>
        <v>0</v>
      </c>
      <c r="F27" s="28">
        <f t="shared" si="16"/>
        <v>0</v>
      </c>
      <c r="G27" s="28">
        <f t="shared" si="16"/>
        <v>-6.98</v>
      </c>
      <c r="H27" s="28">
        <f t="shared" si="16"/>
        <v>0</v>
      </c>
      <c r="I27" s="28">
        <f t="shared" si="16"/>
        <v>7.01</v>
      </c>
      <c r="J27" s="28">
        <f t="shared" si="16"/>
        <v>10</v>
      </c>
      <c r="K27" s="28">
        <f t="shared" si="16"/>
        <v>-2</v>
      </c>
      <c r="L27" s="28">
        <f t="shared" si="16"/>
        <v>0</v>
      </c>
      <c r="M27" s="28">
        <f t="shared" si="16"/>
        <v>0</v>
      </c>
      <c r="N27" s="28">
        <f t="shared" si="16"/>
        <v>0</v>
      </c>
      <c r="O27" s="29">
        <f t="shared" si="16"/>
        <v>0</v>
      </c>
      <c r="P27" s="27">
        <f t="shared" si="15"/>
        <v>0.67071428571428571</v>
      </c>
    </row>
    <row r="28" spans="1:16" ht="15.75" thickBot="1" x14ac:dyDescent="0.3">
      <c r="A28" s="17" t="s">
        <v>17</v>
      </c>
      <c r="B28" s="35">
        <f t="shared" ref="B28:O28" si="17">ROUND(100*(B12-B8)/B8,2)</f>
        <v>5.3</v>
      </c>
      <c r="C28" s="35">
        <f t="shared" si="17"/>
        <v>3.56</v>
      </c>
      <c r="D28" s="35">
        <f t="shared" si="17"/>
        <v>4.8899999999999997</v>
      </c>
      <c r="E28" s="35">
        <f t="shared" si="17"/>
        <v>5</v>
      </c>
      <c r="F28" s="35">
        <f t="shared" si="17"/>
        <v>7.52</v>
      </c>
      <c r="G28" s="35">
        <f t="shared" si="17"/>
        <v>8.19</v>
      </c>
      <c r="H28" s="35">
        <f t="shared" si="17"/>
        <v>12.96</v>
      </c>
      <c r="I28" s="35">
        <f t="shared" si="17"/>
        <v>8.69</v>
      </c>
      <c r="J28" s="35">
        <f t="shared" si="17"/>
        <v>5.01</v>
      </c>
      <c r="K28" s="35">
        <f t="shared" si="17"/>
        <v>4</v>
      </c>
      <c r="L28" s="35">
        <f t="shared" si="17"/>
        <v>4.34</v>
      </c>
      <c r="M28" s="35">
        <f t="shared" si="17"/>
        <v>6</v>
      </c>
      <c r="N28" s="35">
        <f t="shared" si="17"/>
        <v>4.4000000000000004</v>
      </c>
      <c r="O28" s="36">
        <f t="shared" si="17"/>
        <v>5.35</v>
      </c>
      <c r="P28" s="32">
        <f t="shared" si="15"/>
        <v>6.0864285714285717</v>
      </c>
    </row>
    <row r="29" spans="1:16" ht="19.5" thickBot="1" x14ac:dyDescent="0.3">
      <c r="A29" s="45" t="s">
        <v>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9" t="s">
        <v>22</v>
      </c>
      <c r="B30" s="33">
        <f t="shared" ref="B30:O30" si="18">ROUND(100*(B14-B10)/B10,2)</f>
        <v>-13.51</v>
      </c>
      <c r="C30" s="33">
        <f t="shared" si="18"/>
        <v>-0.49</v>
      </c>
      <c r="D30" s="33">
        <f t="shared" si="18"/>
        <v>0</v>
      </c>
      <c r="E30" s="33">
        <f t="shared" si="18"/>
        <v>3.15</v>
      </c>
      <c r="F30" s="33">
        <f t="shared" si="18"/>
        <v>1.23</v>
      </c>
      <c r="G30" s="33">
        <f t="shared" si="18"/>
        <v>0</v>
      </c>
      <c r="H30" s="33">
        <f t="shared" si="18"/>
        <v>0</v>
      </c>
      <c r="I30" s="33">
        <f t="shared" si="18"/>
        <v>0.5</v>
      </c>
      <c r="J30" s="33">
        <f t="shared" si="18"/>
        <v>0.12</v>
      </c>
      <c r="K30" s="33">
        <f t="shared" si="18"/>
        <v>0.1</v>
      </c>
      <c r="L30" s="33">
        <f t="shared" si="18"/>
        <v>0.68</v>
      </c>
      <c r="M30" s="33">
        <f t="shared" si="18"/>
        <v>0</v>
      </c>
      <c r="N30" s="33">
        <f t="shared" si="18"/>
        <v>1.97</v>
      </c>
      <c r="O30" s="34">
        <f t="shared" si="18"/>
        <v>3.74</v>
      </c>
      <c r="P30" s="31">
        <f>AVERAGE(B30:O30)</f>
        <v>-0.17928571428571433</v>
      </c>
    </row>
    <row r="31" spans="1:16" x14ac:dyDescent="0.25">
      <c r="A31" s="12" t="s">
        <v>16</v>
      </c>
      <c r="B31" s="28">
        <f t="shared" ref="B31:O31" si="19">ROUND(100*(B15-B11)/B11,2)</f>
        <v>19.690000000000001</v>
      </c>
      <c r="C31" s="28">
        <f t="shared" si="19"/>
        <v>0.5</v>
      </c>
      <c r="D31" s="28">
        <f t="shared" si="19"/>
        <v>0</v>
      </c>
      <c r="E31" s="28">
        <f t="shared" si="19"/>
        <v>-3.05</v>
      </c>
      <c r="F31" s="28">
        <f t="shared" si="19"/>
        <v>0</v>
      </c>
      <c r="G31" s="28">
        <f t="shared" si="19"/>
        <v>0</v>
      </c>
      <c r="H31" s="28">
        <f t="shared" si="19"/>
        <v>0</v>
      </c>
      <c r="I31" s="28">
        <f t="shared" si="19"/>
        <v>0</v>
      </c>
      <c r="J31" s="28">
        <f t="shared" si="19"/>
        <v>1.45</v>
      </c>
      <c r="K31" s="28">
        <f t="shared" si="19"/>
        <v>0</v>
      </c>
      <c r="L31" s="28">
        <f t="shared" si="19"/>
        <v>0</v>
      </c>
      <c r="M31" s="28">
        <f t="shared" si="19"/>
        <v>0</v>
      </c>
      <c r="N31" s="28">
        <f t="shared" si="19"/>
        <v>0</v>
      </c>
      <c r="O31" s="29">
        <f t="shared" si="19"/>
        <v>0</v>
      </c>
      <c r="P31" s="27">
        <f t="shared" ref="P31:P32" si="20">AVERAGE(B31:O31)</f>
        <v>1.3278571428571428</v>
      </c>
    </row>
    <row r="32" spans="1:16" ht="15.75" thickBot="1" x14ac:dyDescent="0.3">
      <c r="A32" s="17" t="s">
        <v>17</v>
      </c>
      <c r="B32" s="35">
        <f t="shared" ref="B32:O32" si="21">ROUND(100*(B16-B12)/B12,2)</f>
        <v>3.51</v>
      </c>
      <c r="C32" s="35">
        <f t="shared" si="21"/>
        <v>0</v>
      </c>
      <c r="D32" s="35">
        <f t="shared" si="21"/>
        <v>0</v>
      </c>
      <c r="E32" s="35">
        <f t="shared" si="21"/>
        <v>0</v>
      </c>
      <c r="F32" s="35">
        <f t="shared" si="21"/>
        <v>1.23</v>
      </c>
      <c r="G32" s="35">
        <f t="shared" si="21"/>
        <v>0</v>
      </c>
      <c r="H32" s="35">
        <f t="shared" si="21"/>
        <v>0</v>
      </c>
      <c r="I32" s="35">
        <f t="shared" si="21"/>
        <v>0.5</v>
      </c>
      <c r="J32" s="35">
        <f t="shared" si="21"/>
        <v>1.58</v>
      </c>
      <c r="K32" s="35">
        <f t="shared" si="21"/>
        <v>0.08</v>
      </c>
      <c r="L32" s="35">
        <f t="shared" si="21"/>
        <v>0.68</v>
      </c>
      <c r="M32" s="35">
        <f t="shared" si="21"/>
        <v>0</v>
      </c>
      <c r="N32" s="35">
        <f t="shared" si="21"/>
        <v>1.97</v>
      </c>
      <c r="O32" s="36">
        <f t="shared" si="21"/>
        <v>3.75</v>
      </c>
      <c r="P32" s="32">
        <f t="shared" si="20"/>
        <v>0.95000000000000007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&amp;RPříloha č. 10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Vyšinská Anežka</cp:lastModifiedBy>
  <cp:lastPrinted>2023-01-20T13:19:01Z</cp:lastPrinted>
  <dcterms:created xsi:type="dcterms:W3CDTF">2013-07-15T08:35:23Z</dcterms:created>
  <dcterms:modified xsi:type="dcterms:W3CDTF">2023-01-20T13:19:35Z</dcterms:modified>
</cp:coreProperties>
</file>