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960" windowHeight="11835" activeTab="0"/>
  </bookViews>
  <sheets>
    <sheet name="titul" sheetId="1" r:id="rId1"/>
    <sheet name="Graf č. 1" sheetId="2" r:id="rId2"/>
    <sheet name="Graf č. 2" sheetId="3" r:id="rId3"/>
    <sheet name="Graf č. 3" sheetId="4" r:id="rId4"/>
    <sheet name="Graf č. 4" sheetId="5" r:id="rId5"/>
    <sheet name="Graf č. 5" sheetId="6" r:id="rId6"/>
    <sheet name="Graf č. 6" sheetId="7" r:id="rId7"/>
    <sheet name="Graf č. 7" sheetId="8" r:id="rId8"/>
    <sheet name="Graf č. 8" sheetId="9" r:id="rId9"/>
    <sheet name="Tabulka č. 1" sheetId="10" r:id="rId10"/>
    <sheet name="Tabulka č. 2" sheetId="11" r:id="rId11"/>
    <sheet name="KN 2018" sheetId="12" r:id="rId12"/>
    <sheet name="KN 2017" sheetId="13" r:id="rId13"/>
  </sheets>
  <definedNames/>
  <calcPr fullCalcOnLoad="1"/>
</workbook>
</file>

<file path=xl/sharedStrings.xml><?xml version="1.0" encoding="utf-8"?>
<sst xmlns="http://schemas.openxmlformats.org/spreadsheetml/2006/main" count="304" uniqueCount="49">
  <si>
    <t>Jihočeský</t>
  </si>
  <si>
    <t>Plzeňský</t>
  </si>
  <si>
    <t>Hl. m. Praha</t>
  </si>
  <si>
    <t>Středočeský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</si>
  <si>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</si>
  <si>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</si>
  <si>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</si>
  <si>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</si>
  <si>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</si>
  <si>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</si>
  <si>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</si>
  <si>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</si>
  <si>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</si>
  <si>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</si>
  <si>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</si>
  <si>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 xml:space="preserve">Normativ MP v jednotlivých krajích </t>
  </si>
  <si>
    <t xml:space="preserve">Normativ ONIV v jednotlivých krajích </t>
  </si>
  <si>
    <t xml:space="preserve">Ukazatel Np v jednotlivých krajích </t>
  </si>
  <si>
    <t xml:space="preserve">Ukazatel Pp v jednotlivých krajích </t>
  </si>
  <si>
    <t>Literárně dramatický obor</t>
  </si>
  <si>
    <t>Taneční obor</t>
  </si>
  <si>
    <t>Výtvarný obor</t>
  </si>
  <si>
    <t xml:space="preserve">Normativ MPP v jednotlivých krajích </t>
  </si>
  <si>
    <t xml:space="preserve">Normativ MPN v jednotlivých krajích </t>
  </si>
  <si>
    <t xml:space="preserve">Ukazatel No v jednotlivých krajích </t>
  </si>
  <si>
    <t xml:space="preserve">Ukazatel Po v jednotlivých krajích </t>
  </si>
  <si>
    <t>(v Kč)</t>
  </si>
  <si>
    <t>Porovnání krajských normativů mzdových prostředků a ostatních neinvestičních výdajů</t>
  </si>
  <si>
    <t>ZÁKLADNÍ UMĚLECKÉ ŠKOLY</t>
  </si>
  <si>
    <t>Příloha č. 7</t>
  </si>
  <si>
    <t>(v Kč/žáka)</t>
  </si>
  <si>
    <t>Hudební obor - individuální výuka</t>
  </si>
  <si>
    <t>Hudební obor - kolektivní výuka</t>
  </si>
  <si>
    <t>MP v Kč/žáka</t>
  </si>
  <si>
    <t>ONIV v Kč/žáka</t>
  </si>
  <si>
    <r>
      <t>N</t>
    </r>
    <r>
      <rPr>
        <b/>
        <sz val="9"/>
        <color indexed="8"/>
        <rFont val="Calibri"/>
        <family val="2"/>
      </rPr>
      <t>p</t>
    </r>
  </si>
  <si>
    <r>
      <t>P</t>
    </r>
    <r>
      <rPr>
        <b/>
        <sz val="9"/>
        <color indexed="8"/>
        <rFont val="Calibri"/>
        <family val="2"/>
      </rPr>
      <t>p v Kč</t>
    </r>
  </si>
  <si>
    <r>
      <t>N</t>
    </r>
    <r>
      <rPr>
        <b/>
        <sz val="9"/>
        <color indexed="8"/>
        <rFont val="Calibri"/>
        <family val="2"/>
      </rPr>
      <t>o</t>
    </r>
  </si>
  <si>
    <r>
      <t>P</t>
    </r>
    <r>
      <rPr>
        <b/>
        <sz val="9"/>
        <color indexed="8"/>
        <rFont val="Calibri"/>
        <family val="2"/>
      </rPr>
      <t>o v Kč</t>
    </r>
  </si>
  <si>
    <t>Základní umělecké školy</t>
  </si>
  <si>
    <t xml:space="preserve">Normativ NIV vč. odvodů v jednotlivých krajích </t>
  </si>
  <si>
    <t xml:space="preserve">Normativ MPP vč. odvodů + ONIV v jednotlivých krajích </t>
  </si>
  <si>
    <t>Krajské normativy a ukazatele pro stanovení krajských normativů v roce 2018</t>
  </si>
  <si>
    <t>Porovnání krajských normativů a ukazatelů pro stanovení krajských normativů v letech 2017 a 2018</t>
  </si>
  <si>
    <t>Krajské normativy ZUŠ v roce 2018</t>
  </si>
  <si>
    <t>Krajské normativy a ukazatele pro stanovení krajských normativů v roce 2017</t>
  </si>
  <si>
    <t>změna roku 2018 oproti roku 2017</t>
  </si>
  <si>
    <t>stanovených jednotlivými krajskými úřady pro krajské a obecní školství v roce 2018</t>
  </si>
  <si>
    <t>Č.j.: MSMT-18691/2018-1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</si>
</sst>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_ ;[Red]\-#,##0\ "/>
    <numFmt numFmtId="172" formatCode="#,##0.00_ ;[Red]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b/>
      <u val="single"/>
      <sz val="14"/>
      <name val="Calibri"/>
      <family val="2"/>
    </font>
    <font>
      <b/>
      <sz val="2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sz val="10"/>
      <color indexed="10"/>
      <name val="Calibri"/>
      <family val="2"/>
    </font>
    <font>
      <b/>
      <u val="single"/>
      <sz val="16"/>
      <name val="Calibri"/>
      <family val="2"/>
    </font>
    <font>
      <b/>
      <sz val="16"/>
      <name val="Calibri"/>
      <family val="2"/>
    </font>
    <font>
      <b/>
      <sz val="18"/>
      <color indexed="8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sz val="28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3" fontId="23" fillId="0" borderId="10" xfId="0" applyNumberFormat="1" applyFont="1" applyBorder="1" applyAlignment="1">
      <alignment wrapText="1"/>
    </xf>
    <xf numFmtId="3" fontId="23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2" fontId="24" fillId="6" borderId="10" xfId="0" applyNumberFormat="1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textRotation="90" wrapText="1"/>
    </xf>
    <xf numFmtId="0" fontId="26" fillId="33" borderId="10" xfId="0" applyFont="1" applyFill="1" applyBorder="1" applyAlignment="1">
      <alignment horizontal="center" vertical="center" textRotation="90" wrapText="1"/>
    </xf>
    <xf numFmtId="0" fontId="55" fillId="0" borderId="0" xfId="0" applyFont="1" applyAlignment="1">
      <alignment horizontal="center" vertical="center"/>
    </xf>
    <xf numFmtId="0" fontId="25" fillId="3" borderId="10" xfId="0" applyFont="1" applyFill="1" applyBorder="1" applyAlignment="1">
      <alignment horizontal="center" vertical="center" textRotation="90" wrapText="1"/>
    </xf>
    <xf numFmtId="0" fontId="26" fillId="3" borderId="10" xfId="0" applyFont="1" applyFill="1" applyBorder="1" applyAlignment="1">
      <alignment horizontal="center" vertical="center" textRotation="90" wrapText="1"/>
    </xf>
    <xf numFmtId="0" fontId="25" fillId="4" borderId="10" xfId="0" applyFont="1" applyFill="1" applyBorder="1" applyAlignment="1">
      <alignment horizontal="center" vertical="center" textRotation="90" wrapText="1"/>
    </xf>
    <xf numFmtId="0" fontId="26" fillId="4" borderId="10" xfId="0" applyFont="1" applyFill="1" applyBorder="1" applyAlignment="1">
      <alignment horizontal="center" vertical="center" textRotation="90" wrapText="1"/>
    </xf>
    <xf numFmtId="2" fontId="25" fillId="6" borderId="10" xfId="0" applyNumberFormat="1" applyFont="1" applyFill="1" applyBorder="1" applyAlignment="1">
      <alignment horizontal="center" vertical="center" textRotation="90" wrapText="1"/>
    </xf>
    <xf numFmtId="2" fontId="26" fillId="6" borderId="10" xfId="0" applyNumberFormat="1" applyFont="1" applyFill="1" applyBorder="1" applyAlignment="1">
      <alignment horizontal="center" vertical="center" textRotation="90" wrapText="1"/>
    </xf>
    <xf numFmtId="0" fontId="25" fillId="7" borderId="10" xfId="0" applyFont="1" applyFill="1" applyBorder="1" applyAlignment="1">
      <alignment horizontal="center" vertical="center" textRotation="90" wrapText="1"/>
    </xf>
    <xf numFmtId="0" fontId="26" fillId="7" borderId="10" xfId="0" applyFont="1" applyFill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8" fillId="0" borderId="0" xfId="0" applyFont="1" applyAlignment="1">
      <alignment horizontal="center"/>
    </xf>
    <xf numFmtId="0" fontId="24" fillId="23" borderId="10" xfId="0" applyFont="1" applyFill="1" applyBorder="1" applyAlignment="1">
      <alignment horizontal="center" vertical="center"/>
    </xf>
    <xf numFmtId="2" fontId="24" fillId="34" borderId="10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 textRotation="90" wrapText="1"/>
    </xf>
    <xf numFmtId="0" fontId="25" fillId="23" borderId="10" xfId="0" applyFont="1" applyFill="1" applyBorder="1" applyAlignment="1">
      <alignment horizontal="center" vertical="center" textRotation="90" wrapText="1"/>
    </xf>
    <xf numFmtId="0" fontId="26" fillId="23" borderId="10" xfId="0" applyFont="1" applyFill="1" applyBorder="1" applyAlignment="1">
      <alignment horizontal="center" vertical="center" textRotation="90" wrapText="1"/>
    </xf>
    <xf numFmtId="2" fontId="25" fillId="34" borderId="10" xfId="0" applyNumberFormat="1" applyFont="1" applyFill="1" applyBorder="1" applyAlignment="1">
      <alignment horizontal="center" vertical="center" textRotation="90" wrapText="1"/>
    </xf>
    <xf numFmtId="2" fontId="26" fillId="34" borderId="10" xfId="0" applyNumberFormat="1" applyFont="1" applyFill="1" applyBorder="1" applyAlignment="1">
      <alignment horizontal="center" vertical="center" textRotation="90" wrapText="1"/>
    </xf>
    <xf numFmtId="0" fontId="25" fillId="35" borderId="10" xfId="0" applyFont="1" applyFill="1" applyBorder="1" applyAlignment="1">
      <alignment horizontal="center" vertical="center" textRotation="90" wrapText="1"/>
    </xf>
    <xf numFmtId="0" fontId="26" fillId="35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31" fillId="0" borderId="13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8" fillId="0" borderId="0" xfId="0" applyFont="1" applyAlignment="1">
      <alignment/>
    </xf>
    <xf numFmtId="4" fontId="23" fillId="0" borderId="10" xfId="0" applyNumberFormat="1" applyFont="1" applyBorder="1" applyAlignment="1">
      <alignment wrapText="1"/>
    </xf>
    <xf numFmtId="4" fontId="2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3" fontId="23" fillId="0" borderId="16" xfId="0" applyNumberFormat="1" applyFont="1" applyBorder="1" applyAlignment="1">
      <alignment wrapText="1"/>
    </xf>
    <xf numFmtId="3" fontId="23" fillId="0" borderId="16" xfId="0" applyNumberFormat="1" applyFont="1" applyBorder="1" applyAlignment="1">
      <alignment/>
    </xf>
    <xf numFmtId="0" fontId="57" fillId="0" borderId="0" xfId="0" applyFont="1" applyBorder="1" applyAlignment="1">
      <alignment/>
    </xf>
    <xf numFmtId="3" fontId="40" fillId="0" borderId="17" xfId="0" applyNumberFormat="1" applyFont="1" applyFill="1" applyBorder="1" applyAlignment="1">
      <alignment vertical="center"/>
    </xf>
    <xf numFmtId="4" fontId="40" fillId="0" borderId="17" xfId="0" applyNumberFormat="1" applyFont="1" applyFill="1" applyBorder="1" applyAlignment="1">
      <alignment vertical="center"/>
    </xf>
    <xf numFmtId="3" fontId="40" fillId="0" borderId="18" xfId="0" applyNumberFormat="1" applyFont="1" applyFill="1" applyBorder="1" applyAlignment="1">
      <alignment vertical="center"/>
    </xf>
    <xf numFmtId="0" fontId="40" fillId="0" borderId="0" xfId="0" applyFont="1" applyAlignment="1">
      <alignment/>
    </xf>
    <xf numFmtId="3" fontId="0" fillId="35" borderId="19" xfId="0" applyNumberFormat="1" applyFont="1" applyFill="1" applyBorder="1" applyAlignment="1">
      <alignment/>
    </xf>
    <xf numFmtId="3" fontId="0" fillId="35" borderId="20" xfId="0" applyNumberFormat="1" applyFont="1" applyFill="1" applyBorder="1" applyAlignment="1">
      <alignment/>
    </xf>
    <xf numFmtId="4" fontId="23" fillId="35" borderId="20" xfId="0" applyNumberFormat="1" applyFont="1" applyFill="1" applyBorder="1" applyAlignment="1">
      <alignment/>
    </xf>
    <xf numFmtId="3" fontId="23" fillId="35" borderId="20" xfId="0" applyNumberFormat="1" applyFont="1" applyFill="1" applyBorder="1" applyAlignment="1">
      <alignment/>
    </xf>
    <xf numFmtId="3" fontId="23" fillId="35" borderId="21" xfId="0" applyNumberFormat="1" applyFont="1" applyFill="1" applyBorder="1" applyAlignment="1">
      <alignment/>
    </xf>
    <xf numFmtId="3" fontId="40" fillId="0" borderId="22" xfId="0" applyNumberFormat="1" applyFont="1" applyFill="1" applyBorder="1" applyAlignment="1">
      <alignment vertical="center"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4" fontId="23" fillId="0" borderId="15" xfId="0" applyNumberFormat="1" applyFont="1" applyBorder="1" applyAlignment="1">
      <alignment wrapText="1"/>
    </xf>
    <xf numFmtId="3" fontId="23" fillId="0" borderId="15" xfId="0" applyNumberFormat="1" applyFont="1" applyBorder="1" applyAlignment="1">
      <alignment wrapText="1"/>
    </xf>
    <xf numFmtId="3" fontId="23" fillId="0" borderId="25" xfId="0" applyNumberFormat="1" applyFont="1" applyBorder="1" applyAlignment="1">
      <alignment wrapText="1"/>
    </xf>
    <xf numFmtId="0" fontId="22" fillId="0" borderId="26" xfId="0" applyFont="1" applyBorder="1" applyAlignment="1">
      <alignment horizontal="center"/>
    </xf>
    <xf numFmtId="0" fontId="23" fillId="0" borderId="0" xfId="0" applyFont="1" applyAlignment="1">
      <alignment/>
    </xf>
    <xf numFmtId="0" fontId="39" fillId="0" borderId="0" xfId="0" applyFont="1" applyAlignment="1">
      <alignment/>
    </xf>
    <xf numFmtId="0" fontId="58" fillId="0" borderId="0" xfId="0" applyFont="1" applyAlignment="1">
      <alignment/>
    </xf>
    <xf numFmtId="0" fontId="31" fillId="0" borderId="27" xfId="0" applyFont="1" applyFill="1" applyBorder="1" applyAlignment="1">
      <alignment horizontal="center" vertical="center" textRotation="90" wrapText="1"/>
    </xf>
    <xf numFmtId="0" fontId="31" fillId="0" borderId="28" xfId="0" applyFont="1" applyFill="1" applyBorder="1" applyAlignment="1">
      <alignment horizontal="center" vertical="center" textRotation="90" wrapText="1"/>
    </xf>
    <xf numFmtId="0" fontId="31" fillId="0" borderId="29" xfId="0" applyFont="1" applyFill="1" applyBorder="1" applyAlignment="1">
      <alignment horizontal="center" vertical="center" textRotation="90" wrapText="1"/>
    </xf>
    <xf numFmtId="0" fontId="33" fillId="35" borderId="26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50" fillId="0" borderId="0" xfId="0" applyFont="1" applyFill="1" applyBorder="1" applyAlignment="1">
      <alignment vertical="center"/>
    </xf>
    <xf numFmtId="0" fontId="59" fillId="33" borderId="1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28" fillId="0" borderId="0" xfId="0" applyFont="1" applyAlignment="1">
      <alignment horizontal="center"/>
    </xf>
    <xf numFmtId="171" fontId="0" fillId="0" borderId="23" xfId="0" applyNumberFormat="1" applyFont="1" applyBorder="1" applyAlignment="1">
      <alignment/>
    </xf>
    <xf numFmtId="171" fontId="0" fillId="0" borderId="24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171" fontId="0" fillId="0" borderId="15" xfId="0" applyNumberFormat="1" applyFont="1" applyBorder="1" applyAlignment="1">
      <alignment/>
    </xf>
    <xf numFmtId="171" fontId="23" fillId="0" borderId="10" xfId="0" applyNumberFormat="1" applyFont="1" applyBorder="1" applyAlignment="1">
      <alignment wrapText="1"/>
    </xf>
    <xf numFmtId="171" fontId="23" fillId="0" borderId="10" xfId="0" applyNumberFormat="1" applyFont="1" applyBorder="1" applyAlignment="1">
      <alignment/>
    </xf>
    <xf numFmtId="171" fontId="23" fillId="0" borderId="15" xfId="0" applyNumberFormat="1" applyFont="1" applyBorder="1" applyAlignment="1">
      <alignment wrapText="1"/>
    </xf>
    <xf numFmtId="171" fontId="23" fillId="0" borderId="16" xfId="0" applyNumberFormat="1" applyFont="1" applyBorder="1" applyAlignment="1">
      <alignment wrapText="1"/>
    </xf>
    <xf numFmtId="171" fontId="23" fillId="0" borderId="16" xfId="0" applyNumberFormat="1" applyFont="1" applyBorder="1" applyAlignment="1">
      <alignment/>
    </xf>
    <xf numFmtId="171" fontId="23" fillId="0" borderId="25" xfId="0" applyNumberFormat="1" applyFont="1" applyBorder="1" applyAlignment="1">
      <alignment wrapText="1"/>
    </xf>
    <xf numFmtId="172" fontId="23" fillId="0" borderId="10" xfId="0" applyNumberFormat="1" applyFont="1" applyBorder="1" applyAlignment="1">
      <alignment wrapText="1"/>
    </xf>
    <xf numFmtId="172" fontId="23" fillId="0" borderId="10" xfId="0" applyNumberFormat="1" applyFont="1" applyBorder="1" applyAlignment="1">
      <alignment/>
    </xf>
    <xf numFmtId="172" fontId="23" fillId="0" borderId="15" xfId="0" applyNumberFormat="1" applyFont="1" applyBorder="1" applyAlignment="1">
      <alignment wrapText="1"/>
    </xf>
    <xf numFmtId="0" fontId="24" fillId="0" borderId="30" xfId="0" applyFont="1" applyBorder="1" applyAlignment="1">
      <alignment/>
    </xf>
    <xf numFmtId="0" fontId="0" fillId="0" borderId="0" xfId="0" applyAlignment="1">
      <alignment horizontal="left"/>
    </xf>
    <xf numFmtId="3" fontId="50" fillId="0" borderId="0" xfId="0" applyNumberFormat="1" applyFont="1" applyAlignment="1">
      <alignment/>
    </xf>
    <xf numFmtId="3" fontId="23" fillId="0" borderId="31" xfId="0" applyNumberFormat="1" applyFont="1" applyFill="1" applyBorder="1" applyAlignment="1">
      <alignment horizontal="right" vertical="center"/>
    </xf>
    <xf numFmtId="3" fontId="23" fillId="0" borderId="31" xfId="0" applyNumberFormat="1" applyFont="1" applyBorder="1" applyAlignment="1">
      <alignment horizontal="right" vertical="center"/>
    </xf>
    <xf numFmtId="3" fontId="23" fillId="0" borderId="10" xfId="0" applyNumberFormat="1" applyFont="1" applyBorder="1" applyAlignment="1">
      <alignment horizontal="right" vertical="center"/>
    </xf>
    <xf numFmtId="4" fontId="57" fillId="0" borderId="32" xfId="0" applyNumberFormat="1" applyFont="1" applyBorder="1" applyAlignment="1">
      <alignment horizontal="center" vertical="center"/>
    </xf>
    <xf numFmtId="4" fontId="57" fillId="0" borderId="33" xfId="0" applyNumberFormat="1" applyFont="1" applyBorder="1" applyAlignment="1">
      <alignment horizontal="center" vertical="center"/>
    </xf>
    <xf numFmtId="4" fontId="57" fillId="0" borderId="34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2" fontId="22" fillId="34" borderId="10" xfId="0" applyNumberFormat="1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3" borderId="10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/>
    </xf>
    <xf numFmtId="0" fontId="22" fillId="23" borderId="10" xfId="0" applyFont="1" applyFill="1" applyBorder="1" applyAlignment="1">
      <alignment horizontal="center" vertical="center"/>
    </xf>
    <xf numFmtId="2" fontId="22" fillId="6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Krajské normativy mzdových prostředků v roce 2018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Základní umělecké školy (v Kč/žáka)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4925"/>
          <c:w val="0.95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2018'!$A$6</c:f>
              <c:strCache>
                <c:ptCount val="1"/>
                <c:pt idx="0">
                  <c:v>Taneční obor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2018'!$B$5:$O$5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2018'!$B$6:$O$6</c:f>
              <c:numCache>
                <c:ptCount val="14"/>
                <c:pt idx="0">
                  <c:v>7569.0526315789475</c:v>
                </c:pt>
                <c:pt idx="1">
                  <c:v>7096.778655828387</c:v>
                </c:pt>
                <c:pt idx="2">
                  <c:v>7229.599089565012</c:v>
                </c:pt>
                <c:pt idx="3">
                  <c:v>6237.910971786834</c:v>
                </c:pt>
                <c:pt idx="4">
                  <c:v>7122.857142857143</c:v>
                </c:pt>
                <c:pt idx="5">
                  <c:v>7332.891428571428</c:v>
                </c:pt>
                <c:pt idx="6">
                  <c:v>5964.050672587468</c:v>
                </c:pt>
                <c:pt idx="7">
                  <c:v>7831.252153145688</c:v>
                </c:pt>
                <c:pt idx="8">
                  <c:v>6905.163083724786</c:v>
                </c:pt>
                <c:pt idx="9">
                  <c:v>7313.440369651926</c:v>
                </c:pt>
                <c:pt idx="10">
                  <c:v>7253.79072716672</c:v>
                </c:pt>
                <c:pt idx="11">
                  <c:v>7549.886840698745</c:v>
                </c:pt>
                <c:pt idx="12">
                  <c:v>6789.658151609553</c:v>
                </c:pt>
                <c:pt idx="13">
                  <c:v>9311.630547439056</c:v>
                </c:pt>
              </c:numCache>
            </c:numRef>
          </c:val>
        </c:ser>
        <c:ser>
          <c:idx val="1"/>
          <c:order val="1"/>
          <c:tx>
            <c:strRef>
              <c:f>'KN 2018'!$A$7</c:f>
              <c:strCache>
                <c:ptCount val="1"/>
                <c:pt idx="0">
                  <c:v>Výtvarný obor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2018'!$B$5:$O$5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2018'!$B$7:$O$7</c:f>
              <c:numCache>
                <c:ptCount val="14"/>
                <c:pt idx="0">
                  <c:v>5922.048257372655</c:v>
                </c:pt>
                <c:pt idx="1">
                  <c:v>6545.529981931629</c:v>
                </c:pt>
                <c:pt idx="2">
                  <c:v>5780.0588244335395</c:v>
                </c:pt>
                <c:pt idx="3">
                  <c:v>5020.354817275747</c:v>
                </c:pt>
                <c:pt idx="4">
                  <c:v>6477.185501066098</c:v>
                </c:pt>
                <c:pt idx="5">
                  <c:v>7332.891428571428</c:v>
                </c:pt>
                <c:pt idx="6">
                  <c:v>5574.757145761172</c:v>
                </c:pt>
                <c:pt idx="7">
                  <c:v>5815.816916845701</c:v>
                </c:pt>
                <c:pt idx="8">
                  <c:v>5137.00545182612</c:v>
                </c:pt>
                <c:pt idx="9">
                  <c:v>5712.916127227683</c:v>
                </c:pt>
                <c:pt idx="10">
                  <c:v>5665.977055333418</c:v>
                </c:pt>
                <c:pt idx="11">
                  <c:v>5884.304717547018</c:v>
                </c:pt>
                <c:pt idx="12">
                  <c:v>5494.5447430067525</c:v>
                </c:pt>
                <c:pt idx="13">
                  <c:v>6799.82729260292</c:v>
                </c:pt>
              </c:numCache>
            </c:numRef>
          </c:val>
        </c:ser>
        <c:ser>
          <c:idx val="2"/>
          <c:order val="2"/>
          <c:tx>
            <c:strRef>
              <c:f>'KN 2018'!$A$8</c:f>
              <c:strCache>
                <c:ptCount val="1"/>
                <c:pt idx="0">
                  <c:v>Literárně dramatický obor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2018'!$B$5:$O$5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2018'!$B$8:$O$8</c:f>
              <c:numCache>
                <c:ptCount val="14"/>
                <c:pt idx="0">
                  <c:v>8826.509316770187</c:v>
                </c:pt>
                <c:pt idx="1">
                  <c:v>8566.775119553073</c:v>
                </c:pt>
                <c:pt idx="2">
                  <c:v>8551.599171450629</c:v>
                </c:pt>
                <c:pt idx="3">
                  <c:v>8293.61319908766</c:v>
                </c:pt>
                <c:pt idx="4">
                  <c:v>8358.857142857143</c:v>
                </c:pt>
                <c:pt idx="5">
                  <c:v>8653.778385093168</c:v>
                </c:pt>
                <c:pt idx="6">
                  <c:v>9154.004032803023</c:v>
                </c:pt>
                <c:pt idx="7">
                  <c:v>9338.064797413448</c:v>
                </c:pt>
                <c:pt idx="8">
                  <c:v>7768.328727719023</c:v>
                </c:pt>
                <c:pt idx="9">
                  <c:v>8639.705982300147</c:v>
                </c:pt>
                <c:pt idx="10">
                  <c:v>8564.14327838582</c:v>
                </c:pt>
                <c:pt idx="11">
                  <c:v>8931.22951385533</c:v>
                </c:pt>
                <c:pt idx="12">
                  <c:v>8273.874409336748</c:v>
                </c:pt>
                <c:pt idx="13">
                  <c:v>9848.210470272668</c:v>
                </c:pt>
              </c:numCache>
            </c:numRef>
          </c:val>
        </c:ser>
        <c:ser>
          <c:idx val="3"/>
          <c:order val="3"/>
          <c:tx>
            <c:strRef>
              <c:f>'KN 2018'!$A$9</c:f>
              <c:strCache>
                <c:ptCount val="1"/>
                <c:pt idx="0">
                  <c:v>Hudební obor - individuální výuka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2018'!$B$5:$O$5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2018'!$B$9:$O$9</c:f>
              <c:numCache>
                <c:ptCount val="14"/>
                <c:pt idx="0">
                  <c:v>20443.901116427434</c:v>
                </c:pt>
                <c:pt idx="1">
                  <c:v>20067.867927658866</c:v>
                </c:pt>
                <c:pt idx="2">
                  <c:v>19795.114419714344</c:v>
                </c:pt>
                <c:pt idx="3">
                  <c:v>18929.9140166205</c:v>
                </c:pt>
                <c:pt idx="4">
                  <c:v>19482.85714285714</c:v>
                </c:pt>
                <c:pt idx="5">
                  <c:v>19189.803174603174</c:v>
                </c:pt>
                <c:pt idx="6">
                  <c:v>20872.188074992577</c:v>
                </c:pt>
                <c:pt idx="7">
                  <c:v>21056.831738314646</c:v>
                </c:pt>
                <c:pt idx="8">
                  <c:v>17995.14438541931</c:v>
                </c:pt>
                <c:pt idx="9">
                  <c:v>19147.739285714288</c:v>
                </c:pt>
                <c:pt idx="10">
                  <c:v>19560.811967697806</c:v>
                </c:pt>
                <c:pt idx="11">
                  <c:v>20856.492537313432</c:v>
                </c:pt>
                <c:pt idx="12">
                  <c:v>18333.111819097234</c:v>
                </c:pt>
                <c:pt idx="13">
                  <c:v>20461.220922633067</c:v>
                </c:pt>
              </c:numCache>
            </c:numRef>
          </c:val>
        </c:ser>
        <c:ser>
          <c:idx val="4"/>
          <c:order val="4"/>
          <c:tx>
            <c:strRef>
              <c:f>'KN 2018'!$A$10</c:f>
              <c:strCache>
                <c:ptCount val="1"/>
                <c:pt idx="0">
                  <c:v>Hudební obor - kolektivní výuka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2018'!$B$5:$O$5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2018'!$B$10:$O$10</c:f>
              <c:numCache>
                <c:ptCount val="14"/>
                <c:pt idx="0">
                  <c:v>4489.176470588235</c:v>
                </c:pt>
                <c:pt idx="1">
                  <c:v>4524.284844310185</c:v>
                </c:pt>
                <c:pt idx="2">
                  <c:v>4894.183769507309</c:v>
                </c:pt>
                <c:pt idx="3">
                  <c:v>4485.525567650957</c:v>
                </c:pt>
                <c:pt idx="4">
                  <c:v>8667.857142857143</c:v>
                </c:pt>
                <c:pt idx="5">
                  <c:v>6570.659170506912</c:v>
                </c:pt>
                <c:pt idx="6">
                  <c:v>4679.806330901984</c:v>
                </c:pt>
                <c:pt idx="7">
                  <c:v>4641.866016975857</c:v>
                </c:pt>
                <c:pt idx="8">
                  <c:v>4282.032476978441</c:v>
                </c:pt>
                <c:pt idx="9">
                  <c:v>4459.254723718911</c:v>
                </c:pt>
                <c:pt idx="10">
                  <c:v>4427.353645209424</c:v>
                </c:pt>
                <c:pt idx="11">
                  <c:v>4578.970753378195</c:v>
                </c:pt>
                <c:pt idx="12">
                  <c:v>4280.110838831291</c:v>
                </c:pt>
                <c:pt idx="13">
                  <c:v>5740.104419052819</c:v>
                </c:pt>
              </c:numCache>
            </c:numRef>
          </c:val>
        </c:ser>
        <c:axId val="64537725"/>
        <c:axId val="43968614"/>
      </c:barChart>
      <c:catAx>
        <c:axId val="64537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968614"/>
        <c:crosses val="autoZero"/>
        <c:auto val="1"/>
        <c:lblOffset val="100"/>
        <c:tickLblSkip val="1"/>
        <c:noMultiLvlLbl val="0"/>
      </c:catAx>
      <c:valAx>
        <c:axId val="43968614"/>
        <c:scaling>
          <c:orientation val="minMax"/>
          <c:max val="2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normativ MP v Kč/žáka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37725"/>
        <c:crossesAt val="1"/>
        <c:crossBetween val="between"/>
        <c:dispUnits/>
        <c:majorUnit val="15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08"/>
          <c:y val="0.1155"/>
          <c:w val="0.9785"/>
          <c:h val="0.0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Krajské normativy mzdových prostředků pedagogů v roce 2018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Základní umělecké školy (v Kč/žáka)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4925"/>
          <c:w val="0.95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2018'!$A$6</c:f>
              <c:strCache>
                <c:ptCount val="1"/>
                <c:pt idx="0">
                  <c:v>Taneční obor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2018'!$AH$6:$AU$6</c:f>
              <c:numCache>
                <c:ptCount val="14"/>
                <c:pt idx="0">
                  <c:v>6981.0526315789475</c:v>
                </c:pt>
                <c:pt idx="1">
                  <c:v>6614.984086761091</c:v>
                </c:pt>
                <c:pt idx="2">
                  <c:v>6762.317810167082</c:v>
                </c:pt>
                <c:pt idx="3">
                  <c:v>5710.545454545455</c:v>
                </c:pt>
                <c:pt idx="4">
                  <c:v>6180</c:v>
                </c:pt>
                <c:pt idx="5">
                  <c:v>6751.2</c:v>
                </c:pt>
                <c:pt idx="6">
                  <c:v>5565.922696122473</c:v>
                </c:pt>
                <c:pt idx="7">
                  <c:v>7298.214285714286</c:v>
                </c:pt>
                <c:pt idx="8">
                  <c:v>6400.831168831169</c:v>
                </c:pt>
                <c:pt idx="9">
                  <c:v>6778.690909090909</c:v>
                </c:pt>
                <c:pt idx="10">
                  <c:v>6713.293995140576</c:v>
                </c:pt>
                <c:pt idx="11">
                  <c:v>7056.29522431259</c:v>
                </c:pt>
                <c:pt idx="12">
                  <c:v>6354.72481827622</c:v>
                </c:pt>
                <c:pt idx="13">
                  <c:v>7877.591312931886</c:v>
                </c:pt>
              </c:numCache>
            </c:numRef>
          </c:val>
        </c:ser>
        <c:ser>
          <c:idx val="1"/>
          <c:order val="1"/>
          <c:tx>
            <c:strRef>
              <c:f>'KN 2018'!$A$7</c:f>
              <c:strCache>
                <c:ptCount val="1"/>
                <c:pt idx="0">
                  <c:v>Výtvarný obor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2018'!$AH$7:$AU$7</c:f>
              <c:numCache>
                <c:ptCount val="14"/>
                <c:pt idx="0">
                  <c:v>5334.048257372655</c:v>
                </c:pt>
                <c:pt idx="1">
                  <c:v>6063.735412864333</c:v>
                </c:pt>
                <c:pt idx="2">
                  <c:v>5312.777545035609</c:v>
                </c:pt>
                <c:pt idx="3">
                  <c:v>4486.857142857143</c:v>
                </c:pt>
                <c:pt idx="4">
                  <c:v>5534.328358208955</c:v>
                </c:pt>
                <c:pt idx="5">
                  <c:v>6751.2</c:v>
                </c:pt>
                <c:pt idx="6">
                  <c:v>5176.629169296177</c:v>
                </c:pt>
                <c:pt idx="7">
                  <c:v>5282.779049414299</c:v>
                </c:pt>
                <c:pt idx="8">
                  <c:v>4656.689342403628</c:v>
                </c:pt>
                <c:pt idx="9">
                  <c:v>5178.166666666667</c:v>
                </c:pt>
                <c:pt idx="10">
                  <c:v>5125.480323307274</c:v>
                </c:pt>
                <c:pt idx="11">
                  <c:v>5390.7131011608635</c:v>
                </c:pt>
                <c:pt idx="12">
                  <c:v>5059.611409673419</c:v>
                </c:pt>
                <c:pt idx="13">
                  <c:v>5365.788058095751</c:v>
                </c:pt>
              </c:numCache>
            </c:numRef>
          </c:val>
        </c:ser>
        <c:ser>
          <c:idx val="2"/>
          <c:order val="2"/>
          <c:tx>
            <c:strRef>
              <c:f>'KN 2018'!$A$8</c:f>
              <c:strCache>
                <c:ptCount val="1"/>
                <c:pt idx="0">
                  <c:v>Literárně dramatický obor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2018'!$AH$8:$AU$8</c:f>
              <c:numCache>
                <c:ptCount val="14"/>
                <c:pt idx="0">
                  <c:v>8238.509316770187</c:v>
                </c:pt>
                <c:pt idx="1">
                  <c:v>8084.980550485777</c:v>
                </c:pt>
                <c:pt idx="2">
                  <c:v>8084.317892052698</c:v>
                </c:pt>
                <c:pt idx="3">
                  <c:v>7766.24768184628</c:v>
                </c:pt>
                <c:pt idx="4">
                  <c:v>7416</c:v>
                </c:pt>
                <c:pt idx="5">
                  <c:v>8072.086956521739</c:v>
                </c:pt>
                <c:pt idx="6">
                  <c:v>8755.876056338027</c:v>
                </c:pt>
                <c:pt idx="7">
                  <c:v>8805.026929982047</c:v>
                </c:pt>
                <c:pt idx="8">
                  <c:v>7288.0126182965305</c:v>
                </c:pt>
                <c:pt idx="9">
                  <c:v>8104.95652173913</c:v>
                </c:pt>
                <c:pt idx="10">
                  <c:v>8023.646546359676</c:v>
                </c:pt>
                <c:pt idx="11">
                  <c:v>8437.637897469176</c:v>
                </c:pt>
                <c:pt idx="12">
                  <c:v>7838.941076003415</c:v>
                </c:pt>
                <c:pt idx="13">
                  <c:v>8414.1712357655</c:v>
                </c:pt>
              </c:numCache>
            </c:numRef>
          </c:val>
        </c:ser>
        <c:ser>
          <c:idx val="3"/>
          <c:order val="3"/>
          <c:tx>
            <c:strRef>
              <c:f>'KN 2018'!$A$9</c:f>
              <c:strCache>
                <c:ptCount val="1"/>
                <c:pt idx="0">
                  <c:v>Hudební obor - individuální výuka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2018'!$AH$9:$AU$9</c:f>
              <c:numCache>
                <c:ptCount val="14"/>
                <c:pt idx="0">
                  <c:v>19039.234449760766</c:v>
                </c:pt>
                <c:pt idx="1">
                  <c:v>18645.98639455782</c:v>
                </c:pt>
                <c:pt idx="2">
                  <c:v>18326.01156069364</c:v>
                </c:pt>
                <c:pt idx="3">
                  <c:v>17400.5540166205</c:v>
                </c:pt>
                <c:pt idx="4">
                  <c:v>18540</c:v>
                </c:pt>
                <c:pt idx="5">
                  <c:v>17681.714285714286</c:v>
                </c:pt>
                <c:pt idx="6">
                  <c:v>19702.687144126652</c:v>
                </c:pt>
                <c:pt idx="7">
                  <c:v>19471.563275434244</c:v>
                </c:pt>
                <c:pt idx="8">
                  <c:v>16620.86330935252</c:v>
                </c:pt>
                <c:pt idx="9">
                  <c:v>17753.714285714286</c:v>
                </c:pt>
                <c:pt idx="10">
                  <c:v>17991.627906976744</c:v>
                </c:pt>
                <c:pt idx="11">
                  <c:v>19406.567164179105</c:v>
                </c:pt>
                <c:pt idx="12">
                  <c:v>17093.854748603353</c:v>
                </c:pt>
                <c:pt idx="13">
                  <c:v>19027.181688125896</c:v>
                </c:pt>
              </c:numCache>
            </c:numRef>
          </c:val>
        </c:ser>
        <c:ser>
          <c:idx val="4"/>
          <c:order val="4"/>
          <c:tx>
            <c:strRef>
              <c:f>'KN 2018'!$A$10</c:f>
              <c:strCache>
                <c:ptCount val="1"/>
                <c:pt idx="0">
                  <c:v>Hudební obor - kolektivní výuka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2018'!$AH$10:$AU$10</c:f>
              <c:numCache>
                <c:ptCount val="14"/>
                <c:pt idx="0">
                  <c:v>3901.176470588235</c:v>
                </c:pt>
                <c:pt idx="1">
                  <c:v>4042.4902752428884</c:v>
                </c:pt>
                <c:pt idx="2">
                  <c:v>4426.902490109379</c:v>
                </c:pt>
                <c:pt idx="3">
                  <c:v>3958.1600504095777</c:v>
                </c:pt>
                <c:pt idx="4">
                  <c:v>7725</c:v>
                </c:pt>
                <c:pt idx="5">
                  <c:v>5988.967741935484</c:v>
                </c:pt>
                <c:pt idx="6">
                  <c:v>4281.678354436989</c:v>
                </c:pt>
                <c:pt idx="7">
                  <c:v>4108.828149544455</c:v>
                </c:pt>
                <c:pt idx="8">
                  <c:v>3777.700562084824</c:v>
                </c:pt>
                <c:pt idx="9">
                  <c:v>3924.5052631578947</c:v>
                </c:pt>
                <c:pt idx="10">
                  <c:v>3886.85691318328</c:v>
                </c:pt>
                <c:pt idx="11">
                  <c:v>4085.37913699204</c:v>
                </c:pt>
                <c:pt idx="12">
                  <c:v>3845.177505497958</c:v>
                </c:pt>
                <c:pt idx="13">
                  <c:v>4306.0651845456505</c:v>
                </c:pt>
              </c:numCache>
            </c:numRef>
          </c:val>
        </c:ser>
        <c:axId val="60173207"/>
        <c:axId val="4687952"/>
      </c:barChart>
      <c:catAx>
        <c:axId val="60173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87952"/>
        <c:crosses val="autoZero"/>
        <c:auto val="1"/>
        <c:lblOffset val="100"/>
        <c:tickLblSkip val="1"/>
        <c:noMultiLvlLbl val="0"/>
      </c:catAx>
      <c:valAx>
        <c:axId val="4687952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normativ MP ped. v Kč/žáka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73207"/>
        <c:crossesAt val="1"/>
        <c:crossBetween val="between"/>
        <c:dispUnits/>
        <c:majorUnit val="15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08"/>
          <c:y val="0.1155"/>
          <c:w val="0.9785"/>
          <c:h val="0.0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Krajské normativy mzdových prostředků nepedagogů v roce 2018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Základní umělecké školy (v Kč/žáka)</a:t>
            </a:r>
          </a:p>
        </c:rich>
      </c:tx>
      <c:layout>
        <c:manualLayout>
          <c:xMode val="factor"/>
          <c:yMode val="factor"/>
          <c:x val="-0.002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4925"/>
          <c:w val="0.951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2018'!$A$6</c:f>
              <c:strCache>
                <c:ptCount val="1"/>
                <c:pt idx="0">
                  <c:v>Taneční obor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2018'!$AX$6:$BK$6</c:f>
              <c:numCache>
                <c:ptCount val="14"/>
                <c:pt idx="0">
                  <c:v>588</c:v>
                </c:pt>
                <c:pt idx="1">
                  <c:v>481.7945690672963</c:v>
                </c:pt>
                <c:pt idx="2">
                  <c:v>467.28127939793035</c:v>
                </c:pt>
                <c:pt idx="3">
                  <c:v>527.3655172413793</c:v>
                </c:pt>
                <c:pt idx="4">
                  <c:v>942.8571428571429</c:v>
                </c:pt>
                <c:pt idx="5">
                  <c:v>581.6914285714286</c:v>
                </c:pt>
                <c:pt idx="6">
                  <c:v>398.12797646499513</c:v>
                </c:pt>
                <c:pt idx="7">
                  <c:v>533.0378674314019</c:v>
                </c:pt>
                <c:pt idx="8">
                  <c:v>504.331914893617</c:v>
                </c:pt>
                <c:pt idx="9">
                  <c:v>534.7494605610165</c:v>
                </c:pt>
                <c:pt idx="10">
                  <c:v>540.4967320261438</c:v>
                </c:pt>
                <c:pt idx="11">
                  <c:v>493.5916163861544</c:v>
                </c:pt>
                <c:pt idx="12">
                  <c:v>434.93333333333334</c:v>
                </c:pt>
                <c:pt idx="13">
                  <c:v>1434.039234507169</c:v>
                </c:pt>
              </c:numCache>
            </c:numRef>
          </c:val>
        </c:ser>
        <c:ser>
          <c:idx val="1"/>
          <c:order val="1"/>
          <c:tx>
            <c:strRef>
              <c:f>'KN 2018'!$A$7</c:f>
              <c:strCache>
                <c:ptCount val="1"/>
                <c:pt idx="0">
                  <c:v>Výtvarný obor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2018'!$AX$7:$BK$7</c:f>
              <c:numCache>
                <c:ptCount val="14"/>
                <c:pt idx="0">
                  <c:v>588</c:v>
                </c:pt>
                <c:pt idx="1">
                  <c:v>481.7945690672963</c:v>
                </c:pt>
                <c:pt idx="2">
                  <c:v>467.28127939793035</c:v>
                </c:pt>
                <c:pt idx="3">
                  <c:v>533.4976744186047</c:v>
                </c:pt>
                <c:pt idx="4">
                  <c:v>942.8571428571429</c:v>
                </c:pt>
                <c:pt idx="5">
                  <c:v>581.6914285714286</c:v>
                </c:pt>
                <c:pt idx="6">
                  <c:v>398.12797646499513</c:v>
                </c:pt>
                <c:pt idx="7">
                  <c:v>533.0378674314019</c:v>
                </c:pt>
                <c:pt idx="8">
                  <c:v>480.3161094224924</c:v>
                </c:pt>
                <c:pt idx="9">
                  <c:v>534.7494605610165</c:v>
                </c:pt>
                <c:pt idx="10">
                  <c:v>540.4967320261438</c:v>
                </c:pt>
                <c:pt idx="11">
                  <c:v>493.5916163861544</c:v>
                </c:pt>
                <c:pt idx="12">
                  <c:v>434.93333333333334</c:v>
                </c:pt>
                <c:pt idx="13">
                  <c:v>1434.039234507169</c:v>
                </c:pt>
              </c:numCache>
            </c:numRef>
          </c:val>
        </c:ser>
        <c:ser>
          <c:idx val="2"/>
          <c:order val="2"/>
          <c:tx>
            <c:strRef>
              <c:f>'KN 2018'!$A$8</c:f>
              <c:strCache>
                <c:ptCount val="1"/>
                <c:pt idx="0">
                  <c:v>Literárně dramatický obor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2018'!$AX$8:$BK$8</c:f>
              <c:numCache>
                <c:ptCount val="14"/>
                <c:pt idx="0">
                  <c:v>588</c:v>
                </c:pt>
                <c:pt idx="1">
                  <c:v>481.7945690672964</c:v>
                </c:pt>
                <c:pt idx="2">
                  <c:v>467.28127939793035</c:v>
                </c:pt>
                <c:pt idx="3">
                  <c:v>527.3655172413793</c:v>
                </c:pt>
                <c:pt idx="4">
                  <c:v>942.8571428571429</c:v>
                </c:pt>
                <c:pt idx="5">
                  <c:v>581.6914285714286</c:v>
                </c:pt>
                <c:pt idx="6">
                  <c:v>398.12797646499513</c:v>
                </c:pt>
                <c:pt idx="7">
                  <c:v>533.0378674314019</c:v>
                </c:pt>
                <c:pt idx="8">
                  <c:v>480.3161094224924</c:v>
                </c:pt>
                <c:pt idx="9">
                  <c:v>534.7494605610165</c:v>
                </c:pt>
                <c:pt idx="10">
                  <c:v>540.4967320261438</c:v>
                </c:pt>
                <c:pt idx="11">
                  <c:v>493.5916163861544</c:v>
                </c:pt>
                <c:pt idx="12">
                  <c:v>434.93333333333334</c:v>
                </c:pt>
                <c:pt idx="13">
                  <c:v>1434.039234507169</c:v>
                </c:pt>
              </c:numCache>
            </c:numRef>
          </c:val>
        </c:ser>
        <c:ser>
          <c:idx val="3"/>
          <c:order val="3"/>
          <c:tx>
            <c:strRef>
              <c:f>'KN 2018'!$A$9</c:f>
              <c:strCache>
                <c:ptCount val="1"/>
                <c:pt idx="0">
                  <c:v>Hudební obor - individuální výuka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2018'!$AX$9:$BK$9</c:f>
              <c:numCache>
                <c:ptCount val="14"/>
                <c:pt idx="0">
                  <c:v>1404.6666666666667</c:v>
                </c:pt>
                <c:pt idx="1">
                  <c:v>1421.881533101045</c:v>
                </c:pt>
                <c:pt idx="2">
                  <c:v>1469.1028590207031</c:v>
                </c:pt>
                <c:pt idx="3">
                  <c:v>1529.36</c:v>
                </c:pt>
                <c:pt idx="4">
                  <c:v>942.8571428571429</c:v>
                </c:pt>
                <c:pt idx="5">
                  <c:v>1508.088888888889</c:v>
                </c:pt>
                <c:pt idx="6">
                  <c:v>1169.500930865923</c:v>
                </c:pt>
                <c:pt idx="7">
                  <c:v>1585.2684628804031</c:v>
                </c:pt>
                <c:pt idx="8">
                  <c:v>1374.2810760667905</c:v>
                </c:pt>
                <c:pt idx="9">
                  <c:v>1394.025</c:v>
                </c:pt>
                <c:pt idx="10">
                  <c:v>1569.1840607210627</c:v>
                </c:pt>
                <c:pt idx="11">
                  <c:v>1449.9253731343285</c:v>
                </c:pt>
                <c:pt idx="12">
                  <c:v>1239.2570704938792</c:v>
                </c:pt>
                <c:pt idx="13">
                  <c:v>1434.039234507169</c:v>
                </c:pt>
              </c:numCache>
            </c:numRef>
          </c:val>
        </c:ser>
        <c:ser>
          <c:idx val="4"/>
          <c:order val="4"/>
          <c:tx>
            <c:strRef>
              <c:f>'KN 2018'!$A$10</c:f>
              <c:strCache>
                <c:ptCount val="1"/>
                <c:pt idx="0">
                  <c:v>Hudební obor - kolektivní výuka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2018'!$AX$10:$BK$10</c:f>
              <c:numCache>
                <c:ptCount val="14"/>
                <c:pt idx="0">
                  <c:v>588</c:v>
                </c:pt>
                <c:pt idx="1">
                  <c:v>481.7945690672963</c:v>
                </c:pt>
                <c:pt idx="2">
                  <c:v>467.28127939793035</c:v>
                </c:pt>
                <c:pt idx="3">
                  <c:v>527.3655172413793</c:v>
                </c:pt>
                <c:pt idx="4">
                  <c:v>942.8571428571429</c:v>
                </c:pt>
                <c:pt idx="5">
                  <c:v>581.6914285714286</c:v>
                </c:pt>
                <c:pt idx="6">
                  <c:v>398.12797646499513</c:v>
                </c:pt>
                <c:pt idx="7">
                  <c:v>533.0378674314019</c:v>
                </c:pt>
                <c:pt idx="8">
                  <c:v>504.331914893617</c:v>
                </c:pt>
                <c:pt idx="9">
                  <c:v>534.7494605610165</c:v>
                </c:pt>
                <c:pt idx="10">
                  <c:v>540.4967320261438</c:v>
                </c:pt>
                <c:pt idx="11">
                  <c:v>493.5916163861544</c:v>
                </c:pt>
                <c:pt idx="12">
                  <c:v>434.93333333333334</c:v>
                </c:pt>
                <c:pt idx="13">
                  <c:v>1434.039234507169</c:v>
                </c:pt>
              </c:numCache>
            </c:numRef>
          </c:val>
        </c:ser>
        <c:axId val="42191569"/>
        <c:axId val="44179802"/>
      </c:barChart>
      <c:catAx>
        <c:axId val="42191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179802"/>
        <c:crosses val="autoZero"/>
        <c:auto val="1"/>
        <c:lblOffset val="100"/>
        <c:tickLblSkip val="1"/>
        <c:noMultiLvlLbl val="0"/>
      </c:catAx>
      <c:valAx>
        <c:axId val="44179802"/>
        <c:scaling>
          <c:orientation val="minMax"/>
          <c:max val="1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normativ MP neped. v Kč/žáka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91569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08"/>
          <c:y val="0.1155"/>
          <c:w val="0.9785"/>
          <c:h val="0.0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Krajské normativy ONIV v roce 2018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Základní umělecké školy (v Kč/žáka)</a:t>
            </a:r>
          </a:p>
        </c:rich>
      </c:tx>
      <c:layout>
        <c:manualLayout>
          <c:xMode val="factor"/>
          <c:yMode val="factor"/>
          <c:x val="0.005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4925"/>
          <c:w val="0.951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2018'!$A$6</c:f>
              <c:strCache>
                <c:ptCount val="1"/>
                <c:pt idx="0">
                  <c:v>Taneční obor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2018'!$R$6:$AE$6</c:f>
              <c:numCache>
                <c:ptCount val="14"/>
                <c:pt idx="0">
                  <c:v>15</c:v>
                </c:pt>
                <c:pt idx="1">
                  <c:v>50</c:v>
                </c:pt>
                <c:pt idx="2">
                  <c:v>0</c:v>
                </c:pt>
                <c:pt idx="3">
                  <c:v>34</c:v>
                </c:pt>
                <c:pt idx="4">
                  <c:v>70</c:v>
                </c:pt>
                <c:pt idx="5">
                  <c:v>56</c:v>
                </c:pt>
                <c:pt idx="6">
                  <c:v>6</c:v>
                </c:pt>
                <c:pt idx="7">
                  <c:v>26.6</c:v>
                </c:pt>
                <c:pt idx="8">
                  <c:v>21</c:v>
                </c:pt>
                <c:pt idx="9">
                  <c:v>34</c:v>
                </c:pt>
                <c:pt idx="10">
                  <c:v>0</c:v>
                </c:pt>
                <c:pt idx="11">
                  <c:v>74</c:v>
                </c:pt>
                <c:pt idx="12">
                  <c:v>0</c:v>
                </c:pt>
                <c:pt idx="13">
                  <c:v>12</c:v>
                </c:pt>
              </c:numCache>
            </c:numRef>
          </c:val>
        </c:ser>
        <c:ser>
          <c:idx val="1"/>
          <c:order val="1"/>
          <c:tx>
            <c:strRef>
              <c:f>'KN 2018'!$A$7</c:f>
              <c:strCache>
                <c:ptCount val="1"/>
                <c:pt idx="0">
                  <c:v>Výtvarný obor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2018'!$R$7:$AE$7</c:f>
              <c:numCache>
                <c:ptCount val="14"/>
                <c:pt idx="0">
                  <c:v>12</c:v>
                </c:pt>
                <c:pt idx="1">
                  <c:v>50</c:v>
                </c:pt>
                <c:pt idx="2">
                  <c:v>0</c:v>
                </c:pt>
                <c:pt idx="3">
                  <c:v>34</c:v>
                </c:pt>
                <c:pt idx="4">
                  <c:v>70</c:v>
                </c:pt>
                <c:pt idx="5">
                  <c:v>56</c:v>
                </c:pt>
                <c:pt idx="6">
                  <c:v>6</c:v>
                </c:pt>
                <c:pt idx="7">
                  <c:v>19.8</c:v>
                </c:pt>
                <c:pt idx="8">
                  <c:v>15</c:v>
                </c:pt>
                <c:pt idx="9">
                  <c:v>27</c:v>
                </c:pt>
                <c:pt idx="10">
                  <c:v>0</c:v>
                </c:pt>
                <c:pt idx="11">
                  <c:v>74</c:v>
                </c:pt>
                <c:pt idx="12">
                  <c:v>0</c:v>
                </c:pt>
                <c:pt idx="13">
                  <c:v>12</c:v>
                </c:pt>
              </c:numCache>
            </c:numRef>
          </c:val>
        </c:ser>
        <c:ser>
          <c:idx val="2"/>
          <c:order val="2"/>
          <c:tx>
            <c:strRef>
              <c:f>'KN 2018'!$A$8</c:f>
              <c:strCache>
                <c:ptCount val="1"/>
                <c:pt idx="0">
                  <c:v>Literárně dramatický obor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2018'!$R$8:$AE$8</c:f>
              <c:numCache>
                <c:ptCount val="14"/>
                <c:pt idx="0">
                  <c:v>18</c:v>
                </c:pt>
                <c:pt idx="1">
                  <c:v>62</c:v>
                </c:pt>
                <c:pt idx="2">
                  <c:v>0</c:v>
                </c:pt>
                <c:pt idx="3">
                  <c:v>34</c:v>
                </c:pt>
                <c:pt idx="4">
                  <c:v>70</c:v>
                </c:pt>
                <c:pt idx="5">
                  <c:v>66</c:v>
                </c:pt>
                <c:pt idx="6">
                  <c:v>6</c:v>
                </c:pt>
                <c:pt idx="7">
                  <c:v>31.7</c:v>
                </c:pt>
                <c:pt idx="8">
                  <c:v>23</c:v>
                </c:pt>
                <c:pt idx="9">
                  <c:v>41</c:v>
                </c:pt>
                <c:pt idx="10">
                  <c:v>0</c:v>
                </c:pt>
                <c:pt idx="11">
                  <c:v>74</c:v>
                </c:pt>
                <c:pt idx="12">
                  <c:v>0</c:v>
                </c:pt>
                <c:pt idx="13">
                  <c:v>12</c:v>
                </c:pt>
              </c:numCache>
            </c:numRef>
          </c:val>
        </c:ser>
        <c:ser>
          <c:idx val="3"/>
          <c:order val="3"/>
          <c:tx>
            <c:strRef>
              <c:f>'KN 2018'!$A$9</c:f>
              <c:strCache>
                <c:ptCount val="1"/>
                <c:pt idx="0">
                  <c:v>Hudební obor - individuální výuka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2018'!$R$9:$AE$9</c:f>
              <c:numCache>
                <c:ptCount val="14"/>
                <c:pt idx="0">
                  <c:v>42</c:v>
                </c:pt>
                <c:pt idx="1">
                  <c:v>141</c:v>
                </c:pt>
                <c:pt idx="2">
                  <c:v>0</c:v>
                </c:pt>
                <c:pt idx="3">
                  <c:v>34</c:v>
                </c:pt>
                <c:pt idx="4">
                  <c:v>70</c:v>
                </c:pt>
                <c:pt idx="5">
                  <c:v>147</c:v>
                </c:pt>
                <c:pt idx="6">
                  <c:v>6</c:v>
                </c:pt>
                <c:pt idx="7">
                  <c:v>71.6</c:v>
                </c:pt>
                <c:pt idx="8">
                  <c:v>54</c:v>
                </c:pt>
                <c:pt idx="9">
                  <c:v>90</c:v>
                </c:pt>
                <c:pt idx="10">
                  <c:v>0</c:v>
                </c:pt>
                <c:pt idx="11">
                  <c:v>74</c:v>
                </c:pt>
                <c:pt idx="12">
                  <c:v>0</c:v>
                </c:pt>
                <c:pt idx="13">
                  <c:v>12</c:v>
                </c:pt>
              </c:numCache>
            </c:numRef>
          </c:val>
        </c:ser>
        <c:ser>
          <c:idx val="4"/>
          <c:order val="4"/>
          <c:tx>
            <c:strRef>
              <c:f>'KN 2018'!$A$10</c:f>
              <c:strCache>
                <c:ptCount val="1"/>
                <c:pt idx="0">
                  <c:v>Hudební obor - kolektivní výuka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2018'!$R$10:$AE$10</c:f>
              <c:numCache>
                <c:ptCount val="14"/>
                <c:pt idx="0">
                  <c:v>9</c:v>
                </c:pt>
                <c:pt idx="1">
                  <c:v>34</c:v>
                </c:pt>
                <c:pt idx="2">
                  <c:v>0</c:v>
                </c:pt>
                <c:pt idx="3">
                  <c:v>34</c:v>
                </c:pt>
                <c:pt idx="4">
                  <c:v>70</c:v>
                </c:pt>
                <c:pt idx="5">
                  <c:v>50</c:v>
                </c:pt>
                <c:pt idx="6">
                  <c:v>6</c:v>
                </c:pt>
                <c:pt idx="7">
                  <c:v>15.8</c:v>
                </c:pt>
                <c:pt idx="8">
                  <c:v>13</c:v>
                </c:pt>
                <c:pt idx="9">
                  <c:v>21</c:v>
                </c:pt>
                <c:pt idx="10">
                  <c:v>0</c:v>
                </c:pt>
                <c:pt idx="11">
                  <c:v>74</c:v>
                </c:pt>
                <c:pt idx="12">
                  <c:v>0</c:v>
                </c:pt>
                <c:pt idx="13">
                  <c:v>12</c:v>
                </c:pt>
              </c:numCache>
            </c:numRef>
          </c:val>
        </c:ser>
        <c:axId val="62073899"/>
        <c:axId val="21794180"/>
      </c:barChart>
      <c:catAx>
        <c:axId val="6207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794180"/>
        <c:crosses val="autoZero"/>
        <c:auto val="1"/>
        <c:lblOffset val="100"/>
        <c:tickLblSkip val="1"/>
        <c:noMultiLvlLbl val="0"/>
      </c:catAx>
      <c:valAx>
        <c:axId val="21794180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normativ  ONIV v Kč/žáka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73899"/>
        <c:crossesAt val="1"/>
        <c:crossBetween val="between"/>
        <c:dispUnits/>
        <c:majorUnit val="3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09"/>
          <c:y val="0.1155"/>
          <c:w val="0.9785"/>
          <c:h val="0.0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Ukazatel N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pro stanovení krajského normativu v roce 2018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Základní umělecké školy</a:t>
            </a:r>
          </a:p>
        </c:rich>
      </c:tx>
      <c:layout>
        <c:manualLayout>
          <c:xMode val="factor"/>
          <c:yMode val="factor"/>
          <c:x val="-0.004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925"/>
          <c:w val="0.98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2018'!$A$6</c:f>
              <c:strCache>
                <c:ptCount val="1"/>
                <c:pt idx="0">
                  <c:v>Taneční obor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2018'!$BN$5:$CA$5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2018'!$BN$6:$CA$6</c:f>
              <c:numCache>
                <c:ptCount val="14"/>
                <c:pt idx="0">
                  <c:v>57</c:v>
                </c:pt>
                <c:pt idx="1">
                  <c:v>62.153437499999995</c:v>
                </c:pt>
                <c:pt idx="2">
                  <c:v>56.26</c:v>
                </c:pt>
                <c:pt idx="3">
                  <c:v>66</c:v>
                </c:pt>
                <c:pt idx="4">
                  <c:v>60</c:v>
                </c:pt>
                <c:pt idx="5">
                  <c:v>55</c:v>
                </c:pt>
                <c:pt idx="6">
                  <c:v>72.52705832246387</c:v>
                </c:pt>
                <c:pt idx="7">
                  <c:v>53.76</c:v>
                </c:pt>
                <c:pt idx="8">
                  <c:v>57.75</c:v>
                </c:pt>
                <c:pt idx="9">
                  <c:v>55</c:v>
                </c:pt>
                <c:pt idx="10">
                  <c:v>57.62</c:v>
                </c:pt>
                <c:pt idx="11">
                  <c:v>55.28</c:v>
                </c:pt>
                <c:pt idx="12">
                  <c:v>57.78</c:v>
                </c:pt>
                <c:pt idx="13">
                  <c:v>50.65</c:v>
                </c:pt>
              </c:numCache>
            </c:numRef>
          </c:val>
        </c:ser>
        <c:ser>
          <c:idx val="1"/>
          <c:order val="1"/>
          <c:tx>
            <c:strRef>
              <c:f>'KN 2018'!$A$7</c:f>
              <c:strCache>
                <c:ptCount val="1"/>
                <c:pt idx="0">
                  <c:v>Výtvarný obor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2018'!$BN$5:$CA$5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2018'!$BN$7:$CA$7</c:f>
              <c:numCache>
                <c:ptCount val="14"/>
                <c:pt idx="0">
                  <c:v>74.6</c:v>
                </c:pt>
                <c:pt idx="1">
                  <c:v>67.80375</c:v>
                </c:pt>
                <c:pt idx="2">
                  <c:v>71.61</c:v>
                </c:pt>
                <c:pt idx="3">
                  <c:v>84</c:v>
                </c:pt>
                <c:pt idx="4">
                  <c:v>67</c:v>
                </c:pt>
                <c:pt idx="5">
                  <c:v>55</c:v>
                </c:pt>
                <c:pt idx="6">
                  <c:v>77.98124740986324</c:v>
                </c:pt>
                <c:pt idx="7">
                  <c:v>74.27</c:v>
                </c:pt>
                <c:pt idx="8">
                  <c:v>79.38</c:v>
                </c:pt>
                <c:pt idx="9">
                  <c:v>72</c:v>
                </c:pt>
                <c:pt idx="10">
                  <c:v>75.47</c:v>
                </c:pt>
                <c:pt idx="11">
                  <c:v>72.35999999999999</c:v>
                </c:pt>
                <c:pt idx="12">
                  <c:v>72.57</c:v>
                </c:pt>
                <c:pt idx="13">
                  <c:v>74.36</c:v>
                </c:pt>
              </c:numCache>
            </c:numRef>
          </c:val>
        </c:ser>
        <c:ser>
          <c:idx val="2"/>
          <c:order val="2"/>
          <c:tx>
            <c:strRef>
              <c:f>'KN 2018'!$A$8</c:f>
              <c:strCache>
                <c:ptCount val="1"/>
                <c:pt idx="0">
                  <c:v>Literárně dramatický obor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2018'!$BN$5:$CA$5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2018'!$BN$8:$CA$8</c:f>
              <c:numCache>
                <c:ptCount val="14"/>
                <c:pt idx="0">
                  <c:v>48.3</c:v>
                </c:pt>
                <c:pt idx="1">
                  <c:v>50.8528125</c:v>
                </c:pt>
                <c:pt idx="2">
                  <c:v>47.06</c:v>
                </c:pt>
                <c:pt idx="3">
                  <c:v>48.53</c:v>
                </c:pt>
                <c:pt idx="4">
                  <c:v>50</c:v>
                </c:pt>
                <c:pt idx="5">
                  <c:v>46</c:v>
                </c:pt>
                <c:pt idx="6">
                  <c:v>46.103896103896105</c:v>
                </c:pt>
                <c:pt idx="7">
                  <c:v>44.56</c:v>
                </c:pt>
                <c:pt idx="8">
                  <c:v>50.72</c:v>
                </c:pt>
                <c:pt idx="9">
                  <c:v>46</c:v>
                </c:pt>
                <c:pt idx="10">
                  <c:v>48.21</c:v>
                </c:pt>
                <c:pt idx="11">
                  <c:v>46.23</c:v>
                </c:pt>
                <c:pt idx="12">
                  <c:v>46.84</c:v>
                </c:pt>
                <c:pt idx="13">
                  <c:v>47.42</c:v>
                </c:pt>
              </c:numCache>
            </c:numRef>
          </c:val>
        </c:ser>
        <c:ser>
          <c:idx val="3"/>
          <c:order val="3"/>
          <c:tx>
            <c:strRef>
              <c:f>'KN 2018'!$A$9</c:f>
              <c:strCache>
                <c:ptCount val="1"/>
                <c:pt idx="0">
                  <c:v>Hudební obor - individuální výuka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2018'!$BN$5:$CA$5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2018'!$BN$9:$CA$9</c:f>
              <c:numCache>
                <c:ptCount val="14"/>
                <c:pt idx="0">
                  <c:v>20.9</c:v>
                </c:pt>
                <c:pt idx="1">
                  <c:v>22.05</c:v>
                </c:pt>
                <c:pt idx="2">
                  <c:v>20.76</c:v>
                </c:pt>
                <c:pt idx="3">
                  <c:v>21.66</c:v>
                </c:pt>
                <c:pt idx="4">
                  <c:v>20</c:v>
                </c:pt>
                <c:pt idx="5">
                  <c:v>21</c:v>
                </c:pt>
                <c:pt idx="6">
                  <c:v>20.48857584993611</c:v>
                </c:pt>
                <c:pt idx="7">
                  <c:v>20.15</c:v>
                </c:pt>
                <c:pt idx="8">
                  <c:v>22.24</c:v>
                </c:pt>
                <c:pt idx="9">
                  <c:v>21</c:v>
                </c:pt>
                <c:pt idx="10">
                  <c:v>21.5</c:v>
                </c:pt>
                <c:pt idx="11">
                  <c:v>20.099999999999998</c:v>
                </c:pt>
                <c:pt idx="12">
                  <c:v>21.48</c:v>
                </c:pt>
                <c:pt idx="13">
                  <c:v>20.97</c:v>
                </c:pt>
              </c:numCache>
            </c:numRef>
          </c:val>
        </c:ser>
        <c:ser>
          <c:idx val="4"/>
          <c:order val="4"/>
          <c:tx>
            <c:strRef>
              <c:f>'KN 2018'!$A$10</c:f>
              <c:strCache>
                <c:ptCount val="1"/>
                <c:pt idx="0">
                  <c:v>Hudební obor - kolektivní výuka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2018'!$BN$5:$CA$5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2018'!$BN$10:$CA$10</c:f>
              <c:numCache>
                <c:ptCount val="14"/>
                <c:pt idx="0">
                  <c:v>102</c:v>
                </c:pt>
                <c:pt idx="1">
                  <c:v>101.705625</c:v>
                </c:pt>
                <c:pt idx="2">
                  <c:v>85.94</c:v>
                </c:pt>
                <c:pt idx="3">
                  <c:v>95.22</c:v>
                </c:pt>
                <c:pt idx="4">
                  <c:v>48</c:v>
                </c:pt>
                <c:pt idx="5">
                  <c:v>62</c:v>
                </c:pt>
                <c:pt idx="6">
                  <c:v>94.28078584690445</c:v>
                </c:pt>
                <c:pt idx="7">
                  <c:v>95.49</c:v>
                </c:pt>
                <c:pt idx="8">
                  <c:v>97.85</c:v>
                </c:pt>
                <c:pt idx="9">
                  <c:v>95</c:v>
                </c:pt>
                <c:pt idx="10">
                  <c:v>99.52</c:v>
                </c:pt>
                <c:pt idx="11">
                  <c:v>95.48</c:v>
                </c:pt>
                <c:pt idx="12">
                  <c:v>95.49</c:v>
                </c:pt>
                <c:pt idx="13">
                  <c:v>92.66</c:v>
                </c:pt>
              </c:numCache>
            </c:numRef>
          </c:val>
        </c:ser>
        <c:axId val="61929893"/>
        <c:axId val="20498126"/>
      </c:barChart>
      <c:catAx>
        <c:axId val="61929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498126"/>
        <c:crosses val="autoZero"/>
        <c:auto val="1"/>
        <c:lblOffset val="100"/>
        <c:tickLblSkip val="1"/>
        <c:noMultiLvlLbl val="0"/>
      </c:catAx>
      <c:valAx>
        <c:axId val="20498126"/>
        <c:scaling>
          <c:orientation val="minMax"/>
          <c:max val="1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2989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0675"/>
          <c:y val="0.1155"/>
          <c:w val="0.9785"/>
          <c:h val="0.0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Ukazatel P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pro stanovení krajského normativu v roce 2018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Základní umělecké školy (v Kč)</a:t>
            </a:r>
          </a:p>
        </c:rich>
      </c:tx>
      <c:layout>
        <c:manualLayout>
          <c:xMode val="factor"/>
          <c:yMode val="factor"/>
          <c:x val="-0.002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065"/>
          <c:w val="0.98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DEADA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DBEEF4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E6E0E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EBF1DE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2DCDB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6D9F1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DDD9C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'KN 2018'!$CD$5:$CQ$5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2018'!$CD$6:$CQ$6</c:f>
              <c:numCache>
                <c:ptCount val="14"/>
                <c:pt idx="0">
                  <c:v>33160</c:v>
                </c:pt>
                <c:pt idx="1">
                  <c:v>34262</c:v>
                </c:pt>
                <c:pt idx="2">
                  <c:v>31704</c:v>
                </c:pt>
                <c:pt idx="3">
                  <c:v>31408</c:v>
                </c:pt>
                <c:pt idx="4">
                  <c:v>30900</c:v>
                </c:pt>
                <c:pt idx="5">
                  <c:v>30943</c:v>
                </c:pt>
                <c:pt idx="6">
                  <c:v>33640</c:v>
                </c:pt>
                <c:pt idx="7">
                  <c:v>32696</c:v>
                </c:pt>
                <c:pt idx="8">
                  <c:v>30804</c:v>
                </c:pt>
                <c:pt idx="9">
                  <c:v>31069</c:v>
                </c:pt>
                <c:pt idx="10">
                  <c:v>32235</c:v>
                </c:pt>
                <c:pt idx="11">
                  <c:v>32506</c:v>
                </c:pt>
                <c:pt idx="12">
                  <c:v>30598</c:v>
                </c:pt>
                <c:pt idx="13">
                  <c:v>33250</c:v>
                </c:pt>
              </c:numCache>
            </c:numRef>
          </c:val>
        </c:ser>
        <c:axId val="50265407"/>
        <c:axId val="49735480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'KN 2018'!$CD$5:$CQ$5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2018'!$CD$11:$CQ$11</c:f>
              <c:numCache>
                <c:ptCount val="14"/>
                <c:pt idx="0">
                  <c:v>32083.928571428572</c:v>
                </c:pt>
                <c:pt idx="1">
                  <c:v>32083.928571428572</c:v>
                </c:pt>
                <c:pt idx="2">
                  <c:v>32083.928571428572</c:v>
                </c:pt>
                <c:pt idx="3">
                  <c:v>32083.928571428572</c:v>
                </c:pt>
                <c:pt idx="4">
                  <c:v>32083.928571428572</c:v>
                </c:pt>
                <c:pt idx="5">
                  <c:v>32083.928571428572</c:v>
                </c:pt>
                <c:pt idx="6">
                  <c:v>32083.928571428572</c:v>
                </c:pt>
                <c:pt idx="7">
                  <c:v>32083.928571428572</c:v>
                </c:pt>
                <c:pt idx="8">
                  <c:v>32083.928571428572</c:v>
                </c:pt>
                <c:pt idx="9">
                  <c:v>32083.928571428572</c:v>
                </c:pt>
                <c:pt idx="10">
                  <c:v>32083.928571428572</c:v>
                </c:pt>
                <c:pt idx="11">
                  <c:v>32083.928571428572</c:v>
                </c:pt>
                <c:pt idx="12">
                  <c:v>32083.928571428572</c:v>
                </c:pt>
                <c:pt idx="13">
                  <c:v>32083.928571428572</c:v>
                </c:pt>
              </c:numCache>
            </c:numRef>
          </c:val>
          <c:smooth val="0"/>
        </c:ser>
        <c:axId val="50265407"/>
        <c:axId val="49735480"/>
      </c:lineChart>
      <c:catAx>
        <c:axId val="50265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735480"/>
        <c:crosses val="autoZero"/>
        <c:auto val="1"/>
        <c:lblOffset val="100"/>
        <c:tickLblSkip val="1"/>
        <c:noMultiLvlLbl val="0"/>
      </c:catAx>
      <c:valAx>
        <c:axId val="49735480"/>
        <c:scaling>
          <c:orientation val="minMax"/>
          <c:max val="36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65407"/>
        <c:crossesAt val="1"/>
        <c:crossBetween val="between"/>
        <c:dispUnits/>
        <c:majorUnit val="3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Ukazatel N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pro stanovení krajského normativu v roce 2018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Základní umělecké školy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925"/>
          <c:w val="0.98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2018'!$A$6</c:f>
              <c:strCache>
                <c:ptCount val="1"/>
                <c:pt idx="0">
                  <c:v>Taneční obor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2018'!$CT$5:$DG$5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2018'!$CT$6:$DG$6</c:f>
              <c:numCache>
                <c:ptCount val="14"/>
                <c:pt idx="0">
                  <c:v>430</c:v>
                </c:pt>
                <c:pt idx="1">
                  <c:v>508.20000000000005</c:v>
                </c:pt>
                <c:pt idx="2">
                  <c:v>478.35</c:v>
                </c:pt>
                <c:pt idx="3">
                  <c:v>435</c:v>
                </c:pt>
                <c:pt idx="4">
                  <c:v>210</c:v>
                </c:pt>
                <c:pt idx="5">
                  <c:v>350</c:v>
                </c:pt>
                <c:pt idx="6">
                  <c:v>521.138961</c:v>
                </c:pt>
                <c:pt idx="7">
                  <c:v>460.29</c:v>
                </c:pt>
                <c:pt idx="8">
                  <c:v>470</c:v>
                </c:pt>
                <c:pt idx="9">
                  <c:v>417.1</c:v>
                </c:pt>
                <c:pt idx="10">
                  <c:v>459</c:v>
                </c:pt>
                <c:pt idx="11">
                  <c:v>472.34999999999997</c:v>
                </c:pt>
                <c:pt idx="12">
                  <c:v>540</c:v>
                </c:pt>
                <c:pt idx="13">
                  <c:v>166.69</c:v>
                </c:pt>
              </c:numCache>
            </c:numRef>
          </c:val>
        </c:ser>
        <c:ser>
          <c:idx val="1"/>
          <c:order val="1"/>
          <c:tx>
            <c:strRef>
              <c:f>'KN 2018'!$A$7</c:f>
              <c:strCache>
                <c:ptCount val="1"/>
                <c:pt idx="0">
                  <c:v>Výtvarný obor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2018'!$CT$5:$DG$5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2018'!$CT$7:$DG$7</c:f>
              <c:numCache>
                <c:ptCount val="14"/>
                <c:pt idx="0">
                  <c:v>430</c:v>
                </c:pt>
                <c:pt idx="1">
                  <c:v>508.20000000000005</c:v>
                </c:pt>
                <c:pt idx="2">
                  <c:v>478.35</c:v>
                </c:pt>
                <c:pt idx="3">
                  <c:v>430</c:v>
                </c:pt>
                <c:pt idx="4">
                  <c:v>210</c:v>
                </c:pt>
                <c:pt idx="5">
                  <c:v>350</c:v>
                </c:pt>
                <c:pt idx="6">
                  <c:v>521.138961</c:v>
                </c:pt>
                <c:pt idx="7">
                  <c:v>460.29</c:v>
                </c:pt>
                <c:pt idx="8">
                  <c:v>493.5</c:v>
                </c:pt>
                <c:pt idx="9">
                  <c:v>417.1</c:v>
                </c:pt>
                <c:pt idx="10">
                  <c:v>459</c:v>
                </c:pt>
                <c:pt idx="11">
                  <c:v>472.34999999999997</c:v>
                </c:pt>
                <c:pt idx="12">
                  <c:v>540</c:v>
                </c:pt>
                <c:pt idx="13">
                  <c:v>166.69</c:v>
                </c:pt>
              </c:numCache>
            </c:numRef>
          </c:val>
        </c:ser>
        <c:ser>
          <c:idx val="2"/>
          <c:order val="2"/>
          <c:tx>
            <c:strRef>
              <c:f>'KN 2018'!$A$8</c:f>
              <c:strCache>
                <c:ptCount val="1"/>
                <c:pt idx="0">
                  <c:v>Literárně dramatický obor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2018'!$CT$5:$DG$5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2018'!$CT$8:$DG$8</c:f>
              <c:numCache>
                <c:ptCount val="14"/>
                <c:pt idx="0">
                  <c:v>430</c:v>
                </c:pt>
                <c:pt idx="1">
                  <c:v>508.2</c:v>
                </c:pt>
                <c:pt idx="2">
                  <c:v>478.35</c:v>
                </c:pt>
                <c:pt idx="3">
                  <c:v>435</c:v>
                </c:pt>
                <c:pt idx="4">
                  <c:v>210</c:v>
                </c:pt>
                <c:pt idx="5">
                  <c:v>350</c:v>
                </c:pt>
                <c:pt idx="6">
                  <c:v>521.138961</c:v>
                </c:pt>
                <c:pt idx="7">
                  <c:v>460.29</c:v>
                </c:pt>
                <c:pt idx="8">
                  <c:v>493.5</c:v>
                </c:pt>
                <c:pt idx="9">
                  <c:v>417.1</c:v>
                </c:pt>
                <c:pt idx="10">
                  <c:v>459</c:v>
                </c:pt>
                <c:pt idx="11">
                  <c:v>472.34999999999997</c:v>
                </c:pt>
                <c:pt idx="12">
                  <c:v>540</c:v>
                </c:pt>
                <c:pt idx="13">
                  <c:v>166.69</c:v>
                </c:pt>
              </c:numCache>
            </c:numRef>
          </c:val>
        </c:ser>
        <c:ser>
          <c:idx val="3"/>
          <c:order val="3"/>
          <c:tx>
            <c:strRef>
              <c:f>'KN 2018'!$A$9</c:f>
              <c:strCache>
                <c:ptCount val="1"/>
                <c:pt idx="0">
                  <c:v>Hudební obor - individuální výuka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2018'!$CT$5:$DG$5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2018'!$CT$9:$DG$9</c:f>
              <c:numCache>
                <c:ptCount val="14"/>
                <c:pt idx="0">
                  <c:v>180</c:v>
                </c:pt>
                <c:pt idx="1">
                  <c:v>172.20000000000002</c:v>
                </c:pt>
                <c:pt idx="2">
                  <c:v>152.15</c:v>
                </c:pt>
                <c:pt idx="3">
                  <c:v>150</c:v>
                </c:pt>
                <c:pt idx="4">
                  <c:v>210</c:v>
                </c:pt>
                <c:pt idx="5">
                  <c:v>135</c:v>
                </c:pt>
                <c:pt idx="6">
                  <c:v>177.40900800000003</c:v>
                </c:pt>
                <c:pt idx="7">
                  <c:v>154.77</c:v>
                </c:pt>
                <c:pt idx="8">
                  <c:v>172.48</c:v>
                </c:pt>
                <c:pt idx="9">
                  <c:v>160</c:v>
                </c:pt>
                <c:pt idx="10">
                  <c:v>158.1</c:v>
                </c:pt>
                <c:pt idx="11">
                  <c:v>160.79999999999998</c:v>
                </c:pt>
                <c:pt idx="12">
                  <c:v>189.52</c:v>
                </c:pt>
                <c:pt idx="13">
                  <c:v>166.69</c:v>
                </c:pt>
              </c:numCache>
            </c:numRef>
          </c:val>
        </c:ser>
        <c:ser>
          <c:idx val="4"/>
          <c:order val="4"/>
          <c:tx>
            <c:strRef>
              <c:f>'KN 2018'!$A$10</c:f>
              <c:strCache>
                <c:ptCount val="1"/>
                <c:pt idx="0">
                  <c:v>Hudební obor - kolektivní výuka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'KN 2018'!$CT$5:$DG$5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2018'!$CT$10:$DG$10</c:f>
              <c:numCache>
                <c:ptCount val="14"/>
                <c:pt idx="0">
                  <c:v>430</c:v>
                </c:pt>
                <c:pt idx="1">
                  <c:v>508.20000000000005</c:v>
                </c:pt>
                <c:pt idx="2">
                  <c:v>478.35</c:v>
                </c:pt>
                <c:pt idx="3">
                  <c:v>435</c:v>
                </c:pt>
                <c:pt idx="4">
                  <c:v>210</c:v>
                </c:pt>
                <c:pt idx="5">
                  <c:v>350</c:v>
                </c:pt>
                <c:pt idx="6">
                  <c:v>521.138961</c:v>
                </c:pt>
                <c:pt idx="7">
                  <c:v>460.29</c:v>
                </c:pt>
                <c:pt idx="8">
                  <c:v>470</c:v>
                </c:pt>
                <c:pt idx="9">
                  <c:v>417.1</c:v>
                </c:pt>
                <c:pt idx="10">
                  <c:v>459</c:v>
                </c:pt>
                <c:pt idx="11">
                  <c:v>472.34999999999997</c:v>
                </c:pt>
                <c:pt idx="12">
                  <c:v>540</c:v>
                </c:pt>
                <c:pt idx="13">
                  <c:v>166.69</c:v>
                </c:pt>
              </c:numCache>
            </c:numRef>
          </c:val>
        </c:ser>
        <c:axId val="44966137"/>
        <c:axId val="2042050"/>
      </c:barChart>
      <c:catAx>
        <c:axId val="44966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42050"/>
        <c:crosses val="autoZero"/>
        <c:auto val="1"/>
        <c:lblOffset val="100"/>
        <c:tickLblSkip val="1"/>
        <c:noMultiLvlLbl val="0"/>
      </c:catAx>
      <c:valAx>
        <c:axId val="2042050"/>
        <c:scaling>
          <c:orientation val="minMax"/>
          <c:max val="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66137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0675"/>
          <c:y val="0.1155"/>
          <c:w val="0.9785"/>
          <c:h val="0.0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Ukazatel P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pro stanovení krajského normativu v roce 2018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Základní umělecké školy (v Kč)</a:t>
            </a:r>
          </a:p>
        </c:rich>
      </c:tx>
      <c:layout>
        <c:manualLayout>
          <c:xMode val="factor"/>
          <c:yMode val="factor"/>
          <c:x val="-0.002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065"/>
          <c:w val="0.98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DEADA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DBEEF4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E6E0E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EBF1DE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2DCDB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6D9F1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DDD9C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'KN 2018'!$DJ$5:$DW$5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2018'!$DJ$6:$DW$6</c:f>
              <c:numCache>
                <c:ptCount val="14"/>
                <c:pt idx="0">
                  <c:v>21070</c:v>
                </c:pt>
                <c:pt idx="1">
                  <c:v>20404</c:v>
                </c:pt>
                <c:pt idx="2">
                  <c:v>18627</c:v>
                </c:pt>
                <c:pt idx="3">
                  <c:v>19117</c:v>
                </c:pt>
                <c:pt idx="4">
                  <c:v>16500</c:v>
                </c:pt>
                <c:pt idx="5">
                  <c:v>16966</c:v>
                </c:pt>
                <c:pt idx="6">
                  <c:v>17290</c:v>
                </c:pt>
                <c:pt idx="7">
                  <c:v>20446</c:v>
                </c:pt>
                <c:pt idx="8">
                  <c:v>19753</c:v>
                </c:pt>
                <c:pt idx="9">
                  <c:v>18587</c:v>
                </c:pt>
                <c:pt idx="10">
                  <c:v>20674</c:v>
                </c:pt>
                <c:pt idx="11">
                  <c:v>19429</c:v>
                </c:pt>
                <c:pt idx="12">
                  <c:v>19572</c:v>
                </c:pt>
                <c:pt idx="13">
                  <c:v>19920</c:v>
                </c:pt>
              </c:numCache>
            </c:numRef>
          </c:val>
        </c:ser>
        <c:axId val="18378451"/>
        <c:axId val="31188332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'KN 2018'!$DJ$5:$DW$5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2018'!$DJ$11:$DW$11</c:f>
              <c:numCache>
                <c:ptCount val="14"/>
                <c:pt idx="0">
                  <c:v>19168.214285714286</c:v>
                </c:pt>
                <c:pt idx="1">
                  <c:v>19168.214285714286</c:v>
                </c:pt>
                <c:pt idx="2">
                  <c:v>19168.214285714286</c:v>
                </c:pt>
                <c:pt idx="3">
                  <c:v>19168.214285714286</c:v>
                </c:pt>
                <c:pt idx="4">
                  <c:v>19168.214285714286</c:v>
                </c:pt>
                <c:pt idx="5">
                  <c:v>19168.214285714286</c:v>
                </c:pt>
                <c:pt idx="6">
                  <c:v>19168.214285714286</c:v>
                </c:pt>
                <c:pt idx="7">
                  <c:v>19168.214285714286</c:v>
                </c:pt>
                <c:pt idx="8">
                  <c:v>19168.214285714286</c:v>
                </c:pt>
                <c:pt idx="9">
                  <c:v>19168.214285714286</c:v>
                </c:pt>
                <c:pt idx="10">
                  <c:v>19168.214285714286</c:v>
                </c:pt>
                <c:pt idx="11">
                  <c:v>19168.214285714286</c:v>
                </c:pt>
                <c:pt idx="12">
                  <c:v>19168.214285714286</c:v>
                </c:pt>
                <c:pt idx="13">
                  <c:v>19168.214285714286</c:v>
                </c:pt>
              </c:numCache>
            </c:numRef>
          </c:val>
          <c:smooth val="0"/>
        </c:ser>
        <c:axId val="18378451"/>
        <c:axId val="31188332"/>
      </c:lineChart>
      <c:catAx>
        <c:axId val="18378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188332"/>
        <c:crosses val="autoZero"/>
        <c:auto val="1"/>
        <c:lblOffset val="100"/>
        <c:tickLblSkip val="1"/>
        <c:noMultiLvlLbl val="0"/>
      </c:catAx>
      <c:valAx>
        <c:axId val="31188332"/>
        <c:scaling>
          <c:orientation val="minMax"/>
          <c:max val="23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78451"/>
        <c:crossesAt val="1"/>
        <c:crossBetween val="between"/>
        <c:dispUnits/>
        <c:majorUnit val="3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>
      <xdr:nvGraphicFramePr>
        <xdr:cNvPr id="1" name="Graf 1"/>
        <xdr:cNvGraphicFramePr/>
      </xdr:nvGraphicFramePr>
      <xdr:xfrm>
        <a:off x="0" y="0"/>
        <a:ext cx="85248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>
      <xdr:nvGraphicFramePr>
        <xdr:cNvPr id="1" name="Graf 1"/>
        <xdr:cNvGraphicFramePr/>
      </xdr:nvGraphicFramePr>
      <xdr:xfrm>
        <a:off x="0" y="0"/>
        <a:ext cx="85248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>
      <xdr:nvGraphicFramePr>
        <xdr:cNvPr id="1" name="Graf 1"/>
        <xdr:cNvGraphicFramePr/>
      </xdr:nvGraphicFramePr>
      <xdr:xfrm>
        <a:off x="0" y="0"/>
        <a:ext cx="85248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>
      <xdr:nvGraphicFramePr>
        <xdr:cNvPr id="1" name="Graf 1"/>
        <xdr:cNvGraphicFramePr/>
      </xdr:nvGraphicFramePr>
      <xdr:xfrm>
        <a:off x="0" y="0"/>
        <a:ext cx="85248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>
      <xdr:nvGraphicFramePr>
        <xdr:cNvPr id="1" name="Graf 1"/>
        <xdr:cNvGraphicFramePr/>
      </xdr:nvGraphicFramePr>
      <xdr:xfrm>
        <a:off x="0" y="0"/>
        <a:ext cx="85248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>
      <xdr:nvGraphicFramePr>
        <xdr:cNvPr id="1" name="Graf 1"/>
        <xdr:cNvGraphicFramePr/>
      </xdr:nvGraphicFramePr>
      <xdr:xfrm>
        <a:off x="0" y="0"/>
        <a:ext cx="85248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0.126</cdr:y>
    </cdr:from>
    <cdr:to>
      <cdr:x>0.773</cdr:x>
      <cdr:y>0.197</cdr:y>
    </cdr:to>
    <cdr:sp>
      <cdr:nvSpPr>
        <cdr:cNvPr id="1" name="Přímá spojovací šipka 1"/>
        <cdr:cNvSpPr>
          <a:spLocks/>
        </cdr:cNvSpPr>
      </cdr:nvSpPr>
      <cdr:spPr>
        <a:xfrm rot="5400000">
          <a:off x="6057900" y="781050"/>
          <a:ext cx="523875" cy="447675"/>
        </a:xfrm>
        <a:prstGeom prst="straightConnector1">
          <a:avLst/>
        </a:prstGeom>
        <a:noFill/>
        <a:ln w="19050" cmpd="sng">
          <a:solidFill>
            <a:srgbClr val="C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>
      <xdr:nvGraphicFramePr>
        <xdr:cNvPr id="1" name="Graf 1"/>
        <xdr:cNvGraphicFramePr/>
      </xdr:nvGraphicFramePr>
      <xdr:xfrm>
        <a:off x="0" y="0"/>
        <a:ext cx="85248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285750</xdr:colOff>
      <xdr:row>3</xdr:row>
      <xdr:rowOff>133350</xdr:rowOff>
    </xdr:from>
    <xdr:to>
      <xdr:col>12</xdr:col>
      <xdr:colOff>95250</xdr:colOff>
      <xdr:row>4</xdr:row>
      <xdr:rowOff>161925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5772150" y="704850"/>
          <a:ext cx="16383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průměrná hodnota v ČR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>
      <xdr:nvGraphicFramePr>
        <xdr:cNvPr id="1" name="Graf 1"/>
        <xdr:cNvGraphicFramePr/>
      </xdr:nvGraphicFramePr>
      <xdr:xfrm>
        <a:off x="0" y="0"/>
        <a:ext cx="85248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</cdr:x>
      <cdr:y>0.174</cdr:y>
    </cdr:from>
    <cdr:to>
      <cdr:x>0.41225</cdr:x>
      <cdr:y>0.237</cdr:y>
    </cdr:to>
    <cdr:sp>
      <cdr:nvSpPr>
        <cdr:cNvPr id="1" name="Přímá spojovací šipka 1"/>
        <cdr:cNvSpPr>
          <a:spLocks/>
        </cdr:cNvSpPr>
      </cdr:nvSpPr>
      <cdr:spPr>
        <a:xfrm rot="5400000" flipV="1">
          <a:off x="3200400" y="1085850"/>
          <a:ext cx="304800" cy="390525"/>
        </a:xfrm>
        <a:prstGeom prst="straightConnector1">
          <a:avLst/>
        </a:prstGeom>
        <a:noFill/>
        <a:ln w="19050" cmpd="sng">
          <a:solidFill>
            <a:srgbClr val="C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0.30275</cdr:x>
      <cdr:y>0.13975</cdr:y>
    </cdr:from>
    <cdr:to>
      <cdr:x>0.51425</cdr:x>
      <cdr:y>0.169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571750" y="866775"/>
          <a:ext cx="1800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průměrná hodnota v ČR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A46"/>
  <sheetViews>
    <sheetView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83.8515625" style="0" customWidth="1"/>
  </cols>
  <sheetData>
    <row r="1" ht="15">
      <c r="A1" s="97"/>
    </row>
    <row r="2" ht="15">
      <c r="A2" s="97" t="s">
        <v>48</v>
      </c>
    </row>
    <row r="3" ht="15">
      <c r="A3" s="37"/>
    </row>
    <row r="4" ht="15">
      <c r="A4" s="37"/>
    </row>
    <row r="5" ht="15">
      <c r="A5" s="37"/>
    </row>
    <row r="6" ht="15">
      <c r="A6" s="37"/>
    </row>
    <row r="7" ht="15">
      <c r="A7" s="37"/>
    </row>
    <row r="8" ht="15">
      <c r="A8" s="37"/>
    </row>
    <row r="9" ht="15">
      <c r="A9" s="37"/>
    </row>
    <row r="10" ht="15">
      <c r="A10" s="37"/>
    </row>
    <row r="11" ht="15">
      <c r="A11" s="37"/>
    </row>
    <row r="12" ht="15">
      <c r="A12" s="37"/>
    </row>
    <row r="13" ht="15">
      <c r="A13" s="37"/>
    </row>
    <row r="14" ht="36">
      <c r="A14" s="38" t="s">
        <v>28</v>
      </c>
    </row>
    <row r="15" ht="15">
      <c r="A15" s="37"/>
    </row>
    <row r="16" ht="15">
      <c r="A16" s="37"/>
    </row>
    <row r="17" ht="15">
      <c r="A17" s="37"/>
    </row>
    <row r="18" ht="18.75">
      <c r="A18" s="39"/>
    </row>
    <row r="19" ht="15">
      <c r="A19" s="37"/>
    </row>
    <row r="20" ht="18.75">
      <c r="A20" s="39" t="s">
        <v>29</v>
      </c>
    </row>
    <row r="21" ht="15">
      <c r="A21" s="37"/>
    </row>
    <row r="22" ht="15">
      <c r="A22" s="37"/>
    </row>
    <row r="23" ht="15">
      <c r="A23" s="37"/>
    </row>
    <row r="24" ht="15">
      <c r="A24" s="37"/>
    </row>
    <row r="25" ht="15">
      <c r="A25" s="37"/>
    </row>
    <row r="26" ht="15">
      <c r="A26" s="37"/>
    </row>
    <row r="27" ht="15">
      <c r="A27" s="37"/>
    </row>
    <row r="28" ht="15">
      <c r="A28" s="37"/>
    </row>
    <row r="29" ht="15">
      <c r="A29" s="37"/>
    </row>
    <row r="30" ht="15">
      <c r="A30" s="37"/>
    </row>
    <row r="31" ht="15">
      <c r="A31" s="37"/>
    </row>
    <row r="32" ht="15">
      <c r="A32" s="37"/>
    </row>
    <row r="33" ht="15">
      <c r="A33" s="37"/>
    </row>
    <row r="34" ht="15">
      <c r="A34" s="37"/>
    </row>
    <row r="35" ht="15">
      <c r="A35" s="37"/>
    </row>
    <row r="36" ht="15">
      <c r="A36" s="37"/>
    </row>
    <row r="37" ht="15">
      <c r="A37" s="37"/>
    </row>
    <row r="38" ht="15">
      <c r="A38" s="37"/>
    </row>
    <row r="39" ht="15">
      <c r="A39" s="37"/>
    </row>
    <row r="40" ht="15">
      <c r="A40" s="37"/>
    </row>
    <row r="41" ht="15">
      <c r="A41" s="37"/>
    </row>
    <row r="42" ht="15">
      <c r="A42" s="37"/>
    </row>
    <row r="43" ht="15">
      <c r="A43" s="37"/>
    </row>
    <row r="44" ht="15">
      <c r="A44" s="37"/>
    </row>
    <row r="45" ht="15">
      <c r="A45" s="40" t="s">
        <v>27</v>
      </c>
    </row>
    <row r="46" ht="15">
      <c r="A46" s="37" t="s">
        <v>47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AE39"/>
  <sheetViews>
    <sheetView zoomScalePageLayoutView="0" workbookViewId="0" topLeftCell="A10">
      <selection activeCell="S39" sqref="S39"/>
    </sheetView>
  </sheetViews>
  <sheetFormatPr defaultColWidth="9.140625" defaultRowHeight="15"/>
  <cols>
    <col min="1" max="1" width="14.57421875" style="56" customWidth="1"/>
    <col min="2" max="16" width="7.140625" style="1" customWidth="1"/>
    <col min="17" max="16384" width="9.140625" style="1" customWidth="1"/>
  </cols>
  <sheetData>
    <row r="1" spans="1:31" ht="21">
      <c r="A1" s="105" t="s">
        <v>42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 ht="21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ht="19.5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16" ht="84.75" customHeight="1" thickBot="1">
      <c r="A4" s="68"/>
      <c r="B4" s="72" t="s">
        <v>2</v>
      </c>
      <c r="C4" s="73" t="s">
        <v>3</v>
      </c>
      <c r="D4" s="73" t="s">
        <v>0</v>
      </c>
      <c r="E4" s="73" t="s">
        <v>1</v>
      </c>
      <c r="F4" s="73" t="s">
        <v>4</v>
      </c>
      <c r="G4" s="73" t="s">
        <v>5</v>
      </c>
      <c r="H4" s="73" t="s">
        <v>6</v>
      </c>
      <c r="I4" s="73" t="s">
        <v>7</v>
      </c>
      <c r="J4" s="73" t="s">
        <v>8</v>
      </c>
      <c r="K4" s="73" t="s">
        <v>9</v>
      </c>
      <c r="L4" s="73" t="s">
        <v>10</v>
      </c>
      <c r="M4" s="73" t="s">
        <v>11</v>
      </c>
      <c r="N4" s="73" t="s">
        <v>12</v>
      </c>
      <c r="O4" s="74" t="s">
        <v>13</v>
      </c>
      <c r="P4" s="75" t="s">
        <v>14</v>
      </c>
    </row>
    <row r="5" spans="1:16" s="52" customFormat="1" ht="19.5" thickBot="1">
      <c r="A5" s="102" t="str">
        <f>'KN 2018'!A6</f>
        <v>Taneční obor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4"/>
    </row>
    <row r="6" spans="1:16" s="48" customFormat="1" ht="15">
      <c r="A6" s="62" t="s">
        <v>33</v>
      </c>
      <c r="B6" s="63">
        <f>IF(ISNUMBER('KN 2018'!B6),'KN 2018'!B6,"")</f>
        <v>7569.0526315789475</v>
      </c>
      <c r="C6" s="63">
        <f>IF(ISNUMBER('KN 2018'!C6),'KN 2018'!C6,"")</f>
        <v>7096.778655828387</v>
      </c>
      <c r="D6" s="63">
        <f>IF(ISNUMBER('KN 2018'!D6),'KN 2018'!D6,"")</f>
        <v>7229.599089565012</v>
      </c>
      <c r="E6" s="63">
        <f>IF(ISNUMBER('KN 2018'!E6),'KN 2018'!E6,"")</f>
        <v>6237.910971786834</v>
      </c>
      <c r="F6" s="63">
        <f>IF(ISNUMBER('KN 2018'!F6),'KN 2018'!F6,"")</f>
        <v>7122.857142857143</v>
      </c>
      <c r="G6" s="63">
        <f>IF(ISNUMBER('KN 2018'!G6),'KN 2018'!G6,"")</f>
        <v>7332.891428571428</v>
      </c>
      <c r="H6" s="63">
        <f>IF(ISNUMBER('KN 2018'!H6),'KN 2018'!H6,"")</f>
        <v>5964.050672587468</v>
      </c>
      <c r="I6" s="63">
        <f>IF(ISNUMBER('KN 2018'!I6),'KN 2018'!I6,"")</f>
        <v>7831.252153145688</v>
      </c>
      <c r="J6" s="63">
        <f>IF(ISNUMBER('KN 2018'!J6),'KN 2018'!J6,"")</f>
        <v>6905.163083724786</v>
      </c>
      <c r="K6" s="63">
        <f>IF(ISNUMBER('KN 2018'!K6),'KN 2018'!K6,"")</f>
        <v>7313.440369651926</v>
      </c>
      <c r="L6" s="63">
        <f>IF(ISNUMBER('KN 2018'!L6),'KN 2018'!L6,"")</f>
        <v>7253.79072716672</v>
      </c>
      <c r="M6" s="63">
        <f>IF(ISNUMBER('KN 2018'!M6),'KN 2018'!M6,"")</f>
        <v>7549.886840698745</v>
      </c>
      <c r="N6" s="63">
        <f>IF(ISNUMBER('KN 2018'!N6),'KN 2018'!N6,"")</f>
        <v>6789.658151609553</v>
      </c>
      <c r="O6" s="64">
        <f>IF(ISNUMBER('KN 2018'!O6),'KN 2018'!O6,"")</f>
        <v>9311.630547439056</v>
      </c>
      <c r="P6" s="57">
        <f>IF(ISNUMBER('KN 2018'!P6),'KN 2018'!P6,"")</f>
        <v>7250.568747586549</v>
      </c>
    </row>
    <row r="7" spans="1:16" s="48" customFormat="1" ht="15">
      <c r="A7" s="53" t="s">
        <v>34</v>
      </c>
      <c r="B7" s="47">
        <f>IF(ISNUMBER('KN 2018'!R6),'KN 2018'!R6,"")</f>
        <v>15</v>
      </c>
      <c r="C7" s="47">
        <f>IF(ISNUMBER('KN 2018'!S6),'KN 2018'!S6,"")</f>
        <v>50</v>
      </c>
      <c r="D7" s="47">
        <f>IF(ISNUMBER('KN 2018'!T6),'KN 2018'!T6,"")</f>
        <v>0</v>
      </c>
      <c r="E7" s="47">
        <f>IF(ISNUMBER('KN 2018'!U6),'KN 2018'!U6,"")</f>
        <v>34</v>
      </c>
      <c r="F7" s="47">
        <f>IF(ISNUMBER('KN 2018'!V6),'KN 2018'!V6,"")</f>
        <v>70</v>
      </c>
      <c r="G7" s="47">
        <f>IF(ISNUMBER('KN 2018'!W6),'KN 2018'!W6,"")</f>
        <v>56</v>
      </c>
      <c r="H7" s="47">
        <f>IF(ISNUMBER('KN 2018'!X6),'KN 2018'!X6,"")</f>
        <v>6</v>
      </c>
      <c r="I7" s="47">
        <f>IF(ISNUMBER('KN 2018'!Y6),'KN 2018'!Y6,"")</f>
        <v>26.6</v>
      </c>
      <c r="J7" s="47">
        <f>IF(ISNUMBER('KN 2018'!Z6),'KN 2018'!Z6,"")</f>
        <v>21</v>
      </c>
      <c r="K7" s="47">
        <f>IF(ISNUMBER('KN 2018'!AA6),'KN 2018'!AA6,"")</f>
        <v>34</v>
      </c>
      <c r="L7" s="47">
        <f>IF(ISNUMBER('KN 2018'!AB6),'KN 2018'!AB6,"")</f>
        <v>0</v>
      </c>
      <c r="M7" s="47">
        <f>IF(ISNUMBER('KN 2018'!AC6),'KN 2018'!AC6,"")</f>
        <v>74</v>
      </c>
      <c r="N7" s="47">
        <f>IF(ISNUMBER('KN 2018'!AD6),'KN 2018'!AD6,"")</f>
        <v>0</v>
      </c>
      <c r="O7" s="49">
        <f>IF(ISNUMBER('KN 2018'!AE6),'KN 2018'!AE6,"")</f>
        <v>12</v>
      </c>
      <c r="P7" s="58">
        <f>IF(ISNUMBER('KN 2018'!AF6),'KN 2018'!AF6,"")</f>
        <v>36.23636363636364</v>
      </c>
    </row>
    <row r="8" spans="1:16" ht="15">
      <c r="A8" s="54" t="s">
        <v>35</v>
      </c>
      <c r="B8" s="45">
        <f>IF(ISNUMBER('KN 2018'!BN6),'KN 2018'!BN6,"")</f>
        <v>57</v>
      </c>
      <c r="C8" s="45">
        <f>IF(ISNUMBER('KN 2018'!BO6),'KN 2018'!BO6,"")</f>
        <v>62.153437499999995</v>
      </c>
      <c r="D8" s="45">
        <f>IF(ISNUMBER('KN 2018'!BP6),'KN 2018'!BP6,"")</f>
        <v>56.26</v>
      </c>
      <c r="E8" s="45">
        <f>IF(ISNUMBER('KN 2018'!BQ6),'KN 2018'!BQ6,"")</f>
        <v>66</v>
      </c>
      <c r="F8" s="45">
        <f>IF(ISNUMBER('KN 2018'!BR6),'KN 2018'!BR6,"")</f>
        <v>60</v>
      </c>
      <c r="G8" s="46">
        <f>IF(ISNUMBER('KN 2018'!BS6),'KN 2018'!BS6,"")</f>
        <v>55</v>
      </c>
      <c r="H8" s="45">
        <f>IF(ISNUMBER('KN 2018'!BT6),'KN 2018'!BT6,"")</f>
        <v>72.52705832246387</v>
      </c>
      <c r="I8" s="45">
        <f>IF(ISNUMBER('KN 2018'!BU6),'KN 2018'!BU6,"")</f>
        <v>53.76</v>
      </c>
      <c r="J8" s="45">
        <f>IF(ISNUMBER('KN 2018'!BV6),'KN 2018'!BV6,"")</f>
        <v>57.75</v>
      </c>
      <c r="K8" s="45">
        <f>IF(ISNUMBER('KN 2018'!BW6),'KN 2018'!BW6,"")</f>
        <v>55</v>
      </c>
      <c r="L8" s="45">
        <f>IF(ISNUMBER('KN 2018'!BX6),'KN 2018'!BX6,"")</f>
        <v>57.62</v>
      </c>
      <c r="M8" s="45">
        <f>IF(ISNUMBER('KN 2018'!BY6),'KN 2018'!BY6,"")</f>
        <v>55.28</v>
      </c>
      <c r="N8" s="45">
        <f>IF(ISNUMBER('KN 2018'!BZ6),'KN 2018'!BZ6,"")</f>
        <v>57.78</v>
      </c>
      <c r="O8" s="65">
        <f>IF(ISNUMBER('KN 2018'!CA6),'KN 2018'!CA6,"")</f>
        <v>50.65</v>
      </c>
      <c r="P8" s="59">
        <f>IF(ISNUMBER('KN 2018'!CB6),'KN 2018'!CB6,"")</f>
        <v>58.34146398731884</v>
      </c>
    </row>
    <row r="9" spans="1:16" s="48" customFormat="1" ht="15">
      <c r="A9" s="53" t="s">
        <v>36</v>
      </c>
      <c r="B9" s="4">
        <f>IF(ISNUMBER('KN 2018'!CD6),'KN 2018'!CD6,"")</f>
        <v>33160</v>
      </c>
      <c r="C9" s="4">
        <f>IF(ISNUMBER('KN 2018'!CE6),'KN 2018'!CE6,"")</f>
        <v>34262</v>
      </c>
      <c r="D9" s="4">
        <f>IF(ISNUMBER('KN 2018'!CF6),'KN 2018'!CF6,"")</f>
        <v>31704</v>
      </c>
      <c r="E9" s="4">
        <f>IF(ISNUMBER('KN 2018'!CG6),'KN 2018'!CG6,"")</f>
        <v>31408</v>
      </c>
      <c r="F9" s="4">
        <f>IF(ISNUMBER('KN 2018'!CH6),'KN 2018'!CH6,"")</f>
        <v>30900</v>
      </c>
      <c r="G9" s="4">
        <f>IF(ISNUMBER('KN 2018'!CI6),'KN 2018'!CI6,"")</f>
        <v>30943</v>
      </c>
      <c r="H9" s="4">
        <f>IF(ISNUMBER('KN 2018'!CJ6),'KN 2018'!CJ6,"")</f>
        <v>33640</v>
      </c>
      <c r="I9" s="4">
        <f>IF(ISNUMBER('KN 2018'!CK6),'KN 2018'!CK6,"")</f>
        <v>32696</v>
      </c>
      <c r="J9" s="4">
        <f>IF(ISNUMBER('KN 2018'!CL6),'KN 2018'!CL6,"")</f>
        <v>30804</v>
      </c>
      <c r="K9" s="4">
        <f>IF(ISNUMBER('KN 2018'!CM6),'KN 2018'!CM6,"")</f>
        <v>31069</v>
      </c>
      <c r="L9" s="5">
        <f>IF(ISNUMBER('KN 2018'!CN6),'KN 2018'!CN6,"")</f>
        <v>32235</v>
      </c>
      <c r="M9" s="4">
        <f>IF(ISNUMBER('KN 2018'!CO6),'KN 2018'!CO6,"")</f>
        <v>32506</v>
      </c>
      <c r="N9" s="4">
        <f>IF(ISNUMBER('KN 2018'!CP6),'KN 2018'!CP6,"")</f>
        <v>30598</v>
      </c>
      <c r="O9" s="66">
        <f>IF(ISNUMBER('KN 2018'!CQ6),'KN 2018'!CQ6,"")</f>
        <v>33250</v>
      </c>
      <c r="P9" s="60">
        <f>IF(ISNUMBER('KN 2018'!CR6),'KN 2018'!CR6,"")</f>
        <v>32083.928571428572</v>
      </c>
    </row>
    <row r="10" spans="1:16" ht="15">
      <c r="A10" s="54" t="s">
        <v>37</v>
      </c>
      <c r="B10" s="45">
        <f>IF(ISNUMBER('KN 2018'!CT6),'KN 2018'!CT6,"")</f>
        <v>430</v>
      </c>
      <c r="C10" s="45">
        <f>IF(ISNUMBER('KN 2018'!CU6),'KN 2018'!CU6,"")</f>
        <v>508.20000000000005</v>
      </c>
      <c r="D10" s="45">
        <f>IF(ISNUMBER('KN 2018'!CV6),'KN 2018'!CV6,"")</f>
        <v>478.35</v>
      </c>
      <c r="E10" s="45">
        <f>IF(ISNUMBER('KN 2018'!CW6),'KN 2018'!CW6,"")</f>
        <v>435</v>
      </c>
      <c r="F10" s="45">
        <f>IF(ISNUMBER('KN 2018'!CX6),'KN 2018'!CX6,"")</f>
        <v>210</v>
      </c>
      <c r="G10" s="46">
        <f>IF(ISNUMBER('KN 2018'!CY6),'KN 2018'!CY6,"")</f>
        <v>350</v>
      </c>
      <c r="H10" s="45">
        <f>IF(ISNUMBER('KN 2018'!CZ6),'KN 2018'!CZ6,"")</f>
        <v>521.138961</v>
      </c>
      <c r="I10" s="45">
        <f>IF(ISNUMBER('KN 2018'!DA6),'KN 2018'!DA6,"")</f>
        <v>460.29</v>
      </c>
      <c r="J10" s="45">
        <f>IF(ISNUMBER('KN 2018'!DB6),'KN 2018'!DB6,"")</f>
        <v>470</v>
      </c>
      <c r="K10" s="45">
        <f>IF(ISNUMBER('KN 2018'!DC6),'KN 2018'!DC6,"")</f>
        <v>417.1</v>
      </c>
      <c r="L10" s="45">
        <f>IF(ISNUMBER('KN 2018'!DD6),'KN 2018'!DD6,"")</f>
        <v>459</v>
      </c>
      <c r="M10" s="45">
        <f>IF(ISNUMBER('KN 2018'!DE6),'KN 2018'!DE6,"")</f>
        <v>472.34999999999997</v>
      </c>
      <c r="N10" s="45">
        <f>IF(ISNUMBER('KN 2018'!DF6),'KN 2018'!DF6,"")</f>
        <v>540</v>
      </c>
      <c r="O10" s="65">
        <f>IF(ISNUMBER('KN 2018'!DG6),'KN 2018'!DG6,"")</f>
        <v>166.69</v>
      </c>
      <c r="P10" s="59">
        <f>IF(ISNUMBER('KN 2018'!DH6),'KN 2018'!DH6,"")</f>
        <v>422.72278292857146</v>
      </c>
    </row>
    <row r="11" spans="1:16" s="48" customFormat="1" ht="15.75" thickBot="1">
      <c r="A11" s="55" t="s">
        <v>38</v>
      </c>
      <c r="B11" s="50">
        <f>IF(ISNUMBER('KN 2018'!DJ6),'KN 2018'!DJ6,"")</f>
        <v>21070</v>
      </c>
      <c r="C11" s="50">
        <f>IF(ISNUMBER('KN 2018'!DK6),'KN 2018'!DK6,"")</f>
        <v>20404</v>
      </c>
      <c r="D11" s="50">
        <f>IF(ISNUMBER('KN 2018'!DL6),'KN 2018'!DL6,"")</f>
        <v>18627</v>
      </c>
      <c r="E11" s="50">
        <f>IF(ISNUMBER('KN 2018'!DM6),'KN 2018'!DM6,"")</f>
        <v>19117</v>
      </c>
      <c r="F11" s="50">
        <f>IF(ISNUMBER('KN 2018'!DN6),'KN 2018'!DN6,"")</f>
        <v>16500</v>
      </c>
      <c r="G11" s="50">
        <f>IF(ISNUMBER('KN 2018'!DO6),'KN 2018'!DO6,"")</f>
        <v>16966</v>
      </c>
      <c r="H11" s="50">
        <f>IF(ISNUMBER('KN 2018'!DP6),'KN 2018'!DP6,"")</f>
        <v>17290</v>
      </c>
      <c r="I11" s="50">
        <f>IF(ISNUMBER('KN 2018'!DQ6),'KN 2018'!DQ6,"")</f>
        <v>20446</v>
      </c>
      <c r="J11" s="50">
        <f>IF(ISNUMBER('KN 2018'!DR6),'KN 2018'!DR6,"")</f>
        <v>19753</v>
      </c>
      <c r="K11" s="50">
        <f>IF(ISNUMBER('KN 2018'!DS6),'KN 2018'!DS6,"")</f>
        <v>18587</v>
      </c>
      <c r="L11" s="51">
        <f>IF(ISNUMBER('KN 2018'!DT6),'KN 2018'!DT6,"")</f>
        <v>20674</v>
      </c>
      <c r="M11" s="50">
        <f>IF(ISNUMBER('KN 2018'!DU6),'KN 2018'!DU6,"")</f>
        <v>19429</v>
      </c>
      <c r="N11" s="50">
        <f>IF(ISNUMBER('KN 2018'!DV6),'KN 2018'!DV6,"")</f>
        <v>19572</v>
      </c>
      <c r="O11" s="67">
        <f>IF(ISNUMBER('KN 2018'!DW6),'KN 2018'!DW6,"")</f>
        <v>19920</v>
      </c>
      <c r="P11" s="61">
        <f>IF(ISNUMBER('KN 2018'!DX6),'KN 2018'!DX6,"")</f>
        <v>19168.214285714286</v>
      </c>
    </row>
    <row r="12" spans="1:16" s="52" customFormat="1" ht="19.5" thickBot="1">
      <c r="A12" s="102" t="str">
        <f>'KN 2018'!A7</f>
        <v>Výtvarný obor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4"/>
    </row>
    <row r="13" spans="1:16" s="48" customFormat="1" ht="15">
      <c r="A13" s="62" t="s">
        <v>33</v>
      </c>
      <c r="B13" s="63">
        <f>IF(ISNUMBER('KN 2018'!B7),'KN 2018'!B7,"")</f>
        <v>5922.048257372655</v>
      </c>
      <c r="C13" s="63">
        <f>IF(ISNUMBER('KN 2018'!C7),'KN 2018'!C7,"")</f>
        <v>6545.529981931629</v>
      </c>
      <c r="D13" s="63">
        <f>IF(ISNUMBER('KN 2018'!D7),'KN 2018'!D7,"")</f>
        <v>5780.0588244335395</v>
      </c>
      <c r="E13" s="63">
        <f>IF(ISNUMBER('KN 2018'!E7),'KN 2018'!E7,"")</f>
        <v>5020.354817275747</v>
      </c>
      <c r="F13" s="63">
        <f>IF(ISNUMBER('KN 2018'!F7),'KN 2018'!F7,"")</f>
        <v>6477.185501066098</v>
      </c>
      <c r="G13" s="63">
        <f>IF(ISNUMBER('KN 2018'!G7),'KN 2018'!G7,"")</f>
        <v>7332.891428571428</v>
      </c>
      <c r="H13" s="63">
        <f>IF(ISNUMBER('KN 2018'!H7),'KN 2018'!H7,"")</f>
        <v>5574.757145761172</v>
      </c>
      <c r="I13" s="63">
        <f>IF(ISNUMBER('KN 2018'!I7),'KN 2018'!I7,"")</f>
        <v>5815.816916845701</v>
      </c>
      <c r="J13" s="63">
        <f>IF(ISNUMBER('KN 2018'!J7),'KN 2018'!J7,"")</f>
        <v>5137.00545182612</v>
      </c>
      <c r="K13" s="63">
        <f>IF(ISNUMBER('KN 2018'!K7),'KN 2018'!K7,"")</f>
        <v>5712.916127227683</v>
      </c>
      <c r="L13" s="63">
        <f>IF(ISNUMBER('KN 2018'!L7),'KN 2018'!L7,"")</f>
        <v>5665.977055333418</v>
      </c>
      <c r="M13" s="63">
        <f>IF(ISNUMBER('KN 2018'!M7),'KN 2018'!M7,"")</f>
        <v>5884.304717547018</v>
      </c>
      <c r="N13" s="63">
        <f>IF(ISNUMBER('KN 2018'!N7),'KN 2018'!N7,"")</f>
        <v>5494.5447430067525</v>
      </c>
      <c r="O13" s="63">
        <f>IF(ISNUMBER('KN 2018'!O7),'KN 2018'!O7,"")</f>
        <v>6799.82729260292</v>
      </c>
      <c r="P13" s="57">
        <f>IF(ISNUMBER('KN 2018'!P7),'KN 2018'!P7,"")</f>
        <v>5940.229875771563</v>
      </c>
    </row>
    <row r="14" spans="1:16" s="48" customFormat="1" ht="15">
      <c r="A14" s="53" t="s">
        <v>34</v>
      </c>
      <c r="B14" s="47">
        <f>IF(ISNUMBER('KN 2018'!R7),'KN 2018'!R7,"")</f>
        <v>12</v>
      </c>
      <c r="C14" s="47">
        <f>IF(ISNUMBER('KN 2018'!S7),'KN 2018'!S7,"")</f>
        <v>50</v>
      </c>
      <c r="D14" s="47">
        <f>IF(ISNUMBER('KN 2018'!T7),'KN 2018'!T7,"")</f>
        <v>0</v>
      </c>
      <c r="E14" s="47">
        <f>IF(ISNUMBER('KN 2018'!U7),'KN 2018'!U7,"")</f>
        <v>34</v>
      </c>
      <c r="F14" s="47">
        <f>IF(ISNUMBER('KN 2018'!V7),'KN 2018'!V7,"")</f>
        <v>70</v>
      </c>
      <c r="G14" s="47">
        <f>IF(ISNUMBER('KN 2018'!W7),'KN 2018'!W7,"")</f>
        <v>56</v>
      </c>
      <c r="H14" s="47">
        <f>IF(ISNUMBER('KN 2018'!X7),'KN 2018'!X7,"")</f>
        <v>6</v>
      </c>
      <c r="I14" s="47">
        <f>IF(ISNUMBER('KN 2018'!Y7),'KN 2018'!Y7,"")</f>
        <v>19.8</v>
      </c>
      <c r="J14" s="47">
        <f>IF(ISNUMBER('KN 2018'!Z7),'KN 2018'!Z7,"")</f>
        <v>15</v>
      </c>
      <c r="K14" s="47">
        <f>IF(ISNUMBER('KN 2018'!AA7),'KN 2018'!AA7,"")</f>
        <v>27</v>
      </c>
      <c r="L14" s="47">
        <f>IF(ISNUMBER('KN 2018'!AB7),'KN 2018'!AB7,"")</f>
        <v>0</v>
      </c>
      <c r="M14" s="47">
        <f>IF(ISNUMBER('KN 2018'!AC7),'KN 2018'!AC7,"")</f>
        <v>74</v>
      </c>
      <c r="N14" s="47">
        <f>IF(ISNUMBER('KN 2018'!AD7),'KN 2018'!AD7,"")</f>
        <v>0</v>
      </c>
      <c r="O14" s="47">
        <f>IF(ISNUMBER('KN 2018'!AE7),'KN 2018'!AE7,"")</f>
        <v>12</v>
      </c>
      <c r="P14" s="58">
        <f>IF(ISNUMBER('KN 2018'!AF7),'KN 2018'!AF7,"")</f>
        <v>34.163636363636364</v>
      </c>
    </row>
    <row r="15" spans="1:16" ht="15">
      <c r="A15" s="54" t="s">
        <v>35</v>
      </c>
      <c r="B15" s="45">
        <f>IF(ISNUMBER('KN 2018'!BN7),'KN 2018'!BN7,"")</f>
        <v>74.6</v>
      </c>
      <c r="C15" s="45">
        <f>IF(ISNUMBER('KN 2018'!BO7),'KN 2018'!BO7,"")</f>
        <v>67.80375</v>
      </c>
      <c r="D15" s="45">
        <f>IF(ISNUMBER('KN 2018'!BP7),'KN 2018'!BP7,"")</f>
        <v>71.61</v>
      </c>
      <c r="E15" s="45">
        <f>IF(ISNUMBER('KN 2018'!BQ7),'KN 2018'!BQ7,"")</f>
        <v>84</v>
      </c>
      <c r="F15" s="45">
        <f>IF(ISNUMBER('KN 2018'!BR7),'KN 2018'!BR7,"")</f>
        <v>67</v>
      </c>
      <c r="G15" s="45">
        <f>IF(ISNUMBER('KN 2018'!BS7),'KN 2018'!BS7,"")</f>
        <v>55</v>
      </c>
      <c r="H15" s="45">
        <f>IF(ISNUMBER('KN 2018'!BT7),'KN 2018'!BT7,"")</f>
        <v>77.98124740986324</v>
      </c>
      <c r="I15" s="45">
        <f>IF(ISNUMBER('KN 2018'!BU7),'KN 2018'!BU7,"")</f>
        <v>74.27</v>
      </c>
      <c r="J15" s="45">
        <f>IF(ISNUMBER('KN 2018'!BV7),'KN 2018'!BV7,"")</f>
        <v>79.38</v>
      </c>
      <c r="K15" s="45">
        <f>IF(ISNUMBER('KN 2018'!BW7),'KN 2018'!BW7,"")</f>
        <v>72</v>
      </c>
      <c r="L15" s="45">
        <f>IF(ISNUMBER('KN 2018'!BX7),'KN 2018'!BX7,"")</f>
        <v>75.47</v>
      </c>
      <c r="M15" s="45">
        <f>IF(ISNUMBER('KN 2018'!BY7),'KN 2018'!BY7,"")</f>
        <v>72.35999999999999</v>
      </c>
      <c r="N15" s="45">
        <f>IF(ISNUMBER('KN 2018'!BZ7),'KN 2018'!BZ7,"")</f>
        <v>72.57</v>
      </c>
      <c r="O15" s="45">
        <f>IF(ISNUMBER('KN 2018'!CA7),'KN 2018'!CA7,"")</f>
        <v>74.36</v>
      </c>
      <c r="P15" s="59">
        <f>IF(ISNUMBER('KN 2018'!CB7),'KN 2018'!CB7,"")</f>
        <v>72.74321410070452</v>
      </c>
    </row>
    <row r="16" spans="1:16" s="48" customFormat="1" ht="15">
      <c r="A16" s="53" t="s">
        <v>36</v>
      </c>
      <c r="B16" s="4">
        <f>IF(ISNUMBER('KN 2018'!CD7),'KN 2018'!CD7,"")</f>
        <v>33160</v>
      </c>
      <c r="C16" s="4">
        <f>IF(ISNUMBER('KN 2018'!CE7),'KN 2018'!CE7,"")</f>
        <v>34262</v>
      </c>
      <c r="D16" s="4">
        <f>IF(ISNUMBER('KN 2018'!CF7),'KN 2018'!CF7,"")</f>
        <v>31704</v>
      </c>
      <c r="E16" s="4">
        <f>IF(ISNUMBER('KN 2018'!CG7),'KN 2018'!CG7,"")</f>
        <v>31408</v>
      </c>
      <c r="F16" s="4">
        <f>IF(ISNUMBER('KN 2018'!CH7),'KN 2018'!CH7,"")</f>
        <v>30900</v>
      </c>
      <c r="G16" s="4">
        <f>IF(ISNUMBER('KN 2018'!CI7),'KN 2018'!CI7,"")</f>
        <v>30943</v>
      </c>
      <c r="H16" s="4">
        <f>IF(ISNUMBER('KN 2018'!CJ7),'KN 2018'!CJ7,"")</f>
        <v>33640</v>
      </c>
      <c r="I16" s="4">
        <f>IF(ISNUMBER('KN 2018'!CK7),'KN 2018'!CK7,"")</f>
        <v>32696</v>
      </c>
      <c r="J16" s="4">
        <f>IF(ISNUMBER('KN 2018'!CL7),'KN 2018'!CL7,"")</f>
        <v>30804</v>
      </c>
      <c r="K16" s="4">
        <f>IF(ISNUMBER('KN 2018'!CM7),'KN 2018'!CM7,"")</f>
        <v>31069</v>
      </c>
      <c r="L16" s="4">
        <f>IF(ISNUMBER('KN 2018'!CN7),'KN 2018'!CN7,"")</f>
        <v>32235</v>
      </c>
      <c r="M16" s="4">
        <f>IF(ISNUMBER('KN 2018'!CO7),'KN 2018'!CO7,"")</f>
        <v>32506</v>
      </c>
      <c r="N16" s="4">
        <f>IF(ISNUMBER('KN 2018'!CP7),'KN 2018'!CP7,"")</f>
        <v>30598</v>
      </c>
      <c r="O16" s="4">
        <f>IF(ISNUMBER('KN 2018'!CQ7),'KN 2018'!CQ7,"")</f>
        <v>33250</v>
      </c>
      <c r="P16" s="60">
        <f>IF(ISNUMBER('KN 2018'!CR7),'KN 2018'!CR7,"")</f>
        <v>32083.928571428572</v>
      </c>
    </row>
    <row r="17" spans="1:16" ht="15">
      <c r="A17" s="54" t="s">
        <v>37</v>
      </c>
      <c r="B17" s="45">
        <f>IF(ISNUMBER('KN 2018'!CT7),'KN 2018'!CT7,"")</f>
        <v>430</v>
      </c>
      <c r="C17" s="45">
        <f>IF(ISNUMBER('KN 2018'!CU7),'KN 2018'!CU7,"")</f>
        <v>508.20000000000005</v>
      </c>
      <c r="D17" s="45">
        <f>IF(ISNUMBER('KN 2018'!CV7),'KN 2018'!CV7,"")</f>
        <v>478.35</v>
      </c>
      <c r="E17" s="45">
        <f>IF(ISNUMBER('KN 2018'!CW7),'KN 2018'!CW7,"")</f>
        <v>430</v>
      </c>
      <c r="F17" s="45">
        <f>IF(ISNUMBER('KN 2018'!CX7),'KN 2018'!CX7,"")</f>
        <v>210</v>
      </c>
      <c r="G17" s="45">
        <f>IF(ISNUMBER('KN 2018'!CY7),'KN 2018'!CY7,"")</f>
        <v>350</v>
      </c>
      <c r="H17" s="45">
        <f>IF(ISNUMBER('KN 2018'!CZ7),'KN 2018'!CZ7,"")</f>
        <v>521.138961</v>
      </c>
      <c r="I17" s="45">
        <f>IF(ISNUMBER('KN 2018'!DA7),'KN 2018'!DA7,"")</f>
        <v>460.29</v>
      </c>
      <c r="J17" s="45">
        <f>IF(ISNUMBER('KN 2018'!DB7),'KN 2018'!DB7,"")</f>
        <v>493.5</v>
      </c>
      <c r="K17" s="45">
        <f>IF(ISNUMBER('KN 2018'!DC7),'KN 2018'!DC7,"")</f>
        <v>417.1</v>
      </c>
      <c r="L17" s="45">
        <f>IF(ISNUMBER('KN 2018'!DD7),'KN 2018'!DD7,"")</f>
        <v>459</v>
      </c>
      <c r="M17" s="45">
        <f>IF(ISNUMBER('KN 2018'!DE7),'KN 2018'!DE7,"")</f>
        <v>472.34999999999997</v>
      </c>
      <c r="N17" s="45">
        <f>IF(ISNUMBER('KN 2018'!DF7),'KN 2018'!DF7,"")</f>
        <v>540</v>
      </c>
      <c r="O17" s="45">
        <f>IF(ISNUMBER('KN 2018'!DG7),'KN 2018'!DG7,"")</f>
        <v>166.69</v>
      </c>
      <c r="P17" s="59">
        <f>IF(ISNUMBER('KN 2018'!DH7),'KN 2018'!DH7,"")</f>
        <v>424.0442115</v>
      </c>
    </row>
    <row r="18" spans="1:16" s="48" customFormat="1" ht="15.75" thickBot="1">
      <c r="A18" s="55" t="s">
        <v>38</v>
      </c>
      <c r="B18" s="50">
        <f>IF(ISNUMBER('KN 2018'!DJ7),'KN 2018'!DJ7,"")</f>
        <v>21070</v>
      </c>
      <c r="C18" s="50">
        <f>IF(ISNUMBER('KN 2018'!DK7),'KN 2018'!DK7,"")</f>
        <v>20404</v>
      </c>
      <c r="D18" s="50">
        <f>IF(ISNUMBER('KN 2018'!DL7),'KN 2018'!DL7,"")</f>
        <v>18627</v>
      </c>
      <c r="E18" s="50">
        <f>IF(ISNUMBER('KN 2018'!DM7),'KN 2018'!DM7,"")</f>
        <v>19117</v>
      </c>
      <c r="F18" s="50">
        <f>IF(ISNUMBER('KN 2018'!DN7),'KN 2018'!DN7,"")</f>
        <v>16500</v>
      </c>
      <c r="G18" s="50">
        <f>IF(ISNUMBER('KN 2018'!DO7),'KN 2018'!DO7,"")</f>
        <v>16966</v>
      </c>
      <c r="H18" s="50">
        <f>IF(ISNUMBER('KN 2018'!DP7),'KN 2018'!DP7,"")</f>
        <v>17290</v>
      </c>
      <c r="I18" s="50">
        <f>IF(ISNUMBER('KN 2018'!DQ7),'KN 2018'!DQ7,"")</f>
        <v>20446</v>
      </c>
      <c r="J18" s="50">
        <f>IF(ISNUMBER('KN 2018'!DR7),'KN 2018'!DR7,"")</f>
        <v>19753</v>
      </c>
      <c r="K18" s="50">
        <f>IF(ISNUMBER('KN 2018'!DS7),'KN 2018'!DS7,"")</f>
        <v>18587</v>
      </c>
      <c r="L18" s="50">
        <f>IF(ISNUMBER('KN 2018'!DT7),'KN 2018'!DT7,"")</f>
        <v>20674</v>
      </c>
      <c r="M18" s="50">
        <f>IF(ISNUMBER('KN 2018'!DU7),'KN 2018'!DU7,"")</f>
        <v>19429</v>
      </c>
      <c r="N18" s="50">
        <f>IF(ISNUMBER('KN 2018'!DV7),'KN 2018'!DV7,"")</f>
        <v>19572</v>
      </c>
      <c r="O18" s="50">
        <f>IF(ISNUMBER('KN 2018'!DW7),'KN 2018'!DW7,"")</f>
        <v>19920</v>
      </c>
      <c r="P18" s="61">
        <f>IF(ISNUMBER('KN 2018'!DX7),'KN 2018'!DX7,"")</f>
        <v>19168.214285714286</v>
      </c>
    </row>
    <row r="19" spans="1:16" s="52" customFormat="1" ht="19.5" thickBot="1">
      <c r="A19" s="102" t="str">
        <f>'KN 2018'!A8</f>
        <v>Literárně dramatický obor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4"/>
    </row>
    <row r="20" spans="1:16" s="48" customFormat="1" ht="15">
      <c r="A20" s="62" t="s">
        <v>33</v>
      </c>
      <c r="B20" s="63">
        <f>IF(ISNUMBER('KN 2018'!B8),'KN 2018'!B8,"")</f>
        <v>8826.509316770187</v>
      </c>
      <c r="C20" s="63">
        <f>IF(ISNUMBER('KN 2018'!C8),'KN 2018'!C8,"")</f>
        <v>8566.775119553073</v>
      </c>
      <c r="D20" s="63">
        <f>IF(ISNUMBER('KN 2018'!D8),'KN 2018'!D8,"")</f>
        <v>8551.599171450629</v>
      </c>
      <c r="E20" s="63">
        <f>IF(ISNUMBER('KN 2018'!E8),'KN 2018'!E8,"")</f>
        <v>8293.61319908766</v>
      </c>
      <c r="F20" s="63">
        <f>IF(ISNUMBER('KN 2018'!F8),'KN 2018'!F8,"")</f>
        <v>8358.857142857143</v>
      </c>
      <c r="G20" s="63">
        <f>IF(ISNUMBER('KN 2018'!G8),'KN 2018'!G8,"")</f>
        <v>8653.778385093168</v>
      </c>
      <c r="H20" s="63">
        <f>IF(ISNUMBER('KN 2018'!H8),'KN 2018'!H8,"")</f>
        <v>9154.004032803023</v>
      </c>
      <c r="I20" s="63">
        <f>IF(ISNUMBER('KN 2018'!I8),'KN 2018'!I8,"")</f>
        <v>9338.064797413448</v>
      </c>
      <c r="J20" s="63">
        <f>IF(ISNUMBER('KN 2018'!J8),'KN 2018'!J8,"")</f>
        <v>7768.328727719023</v>
      </c>
      <c r="K20" s="63">
        <f>IF(ISNUMBER('KN 2018'!K8),'KN 2018'!K8,"")</f>
        <v>8639.705982300147</v>
      </c>
      <c r="L20" s="63">
        <f>IF(ISNUMBER('KN 2018'!L8),'KN 2018'!L8,"")</f>
        <v>8564.14327838582</v>
      </c>
      <c r="M20" s="63">
        <f>IF(ISNUMBER('KN 2018'!M8),'KN 2018'!M8,"")</f>
        <v>8931.22951385533</v>
      </c>
      <c r="N20" s="63">
        <f>IF(ISNUMBER('KN 2018'!N8),'KN 2018'!N8,"")</f>
        <v>8273.874409336748</v>
      </c>
      <c r="O20" s="63">
        <f>IF(ISNUMBER('KN 2018'!O8),'KN 2018'!O8,"")</f>
        <v>9848.210470272668</v>
      </c>
      <c r="P20" s="57">
        <f>IF(ISNUMBER('KN 2018'!P8),'KN 2018'!P8,"")</f>
        <v>8697.763824778433</v>
      </c>
    </row>
    <row r="21" spans="1:16" s="48" customFormat="1" ht="15">
      <c r="A21" s="53" t="s">
        <v>34</v>
      </c>
      <c r="B21" s="47">
        <f>IF(ISNUMBER('KN 2018'!R8),'KN 2018'!R8,"")</f>
        <v>18</v>
      </c>
      <c r="C21" s="47">
        <f>IF(ISNUMBER('KN 2018'!S8),'KN 2018'!S8,"")</f>
        <v>62</v>
      </c>
      <c r="D21" s="47">
        <f>IF(ISNUMBER('KN 2018'!T8),'KN 2018'!T8,"")</f>
        <v>0</v>
      </c>
      <c r="E21" s="47">
        <f>IF(ISNUMBER('KN 2018'!U8),'KN 2018'!U8,"")</f>
        <v>34</v>
      </c>
      <c r="F21" s="47">
        <f>IF(ISNUMBER('KN 2018'!V8),'KN 2018'!V8,"")</f>
        <v>70</v>
      </c>
      <c r="G21" s="47">
        <f>IF(ISNUMBER('KN 2018'!W8),'KN 2018'!W8,"")</f>
        <v>66</v>
      </c>
      <c r="H21" s="47">
        <f>IF(ISNUMBER('KN 2018'!X8),'KN 2018'!X8,"")</f>
        <v>6</v>
      </c>
      <c r="I21" s="47">
        <f>IF(ISNUMBER('KN 2018'!Y8),'KN 2018'!Y8,"")</f>
        <v>31.7</v>
      </c>
      <c r="J21" s="47">
        <f>IF(ISNUMBER('KN 2018'!Z8),'KN 2018'!Z8,"")</f>
        <v>23</v>
      </c>
      <c r="K21" s="47">
        <f>IF(ISNUMBER('KN 2018'!AA8),'KN 2018'!AA8,"")</f>
        <v>41</v>
      </c>
      <c r="L21" s="47">
        <f>IF(ISNUMBER('KN 2018'!AB8),'KN 2018'!AB8,"")</f>
        <v>0</v>
      </c>
      <c r="M21" s="47">
        <f>IF(ISNUMBER('KN 2018'!AC8),'KN 2018'!AC8,"")</f>
        <v>74</v>
      </c>
      <c r="N21" s="47">
        <f>IF(ISNUMBER('KN 2018'!AD8),'KN 2018'!AD8,"")</f>
        <v>0</v>
      </c>
      <c r="O21" s="47">
        <f>IF(ISNUMBER('KN 2018'!AE8),'KN 2018'!AE8,"")</f>
        <v>12</v>
      </c>
      <c r="P21" s="58">
        <f>IF(ISNUMBER('KN 2018'!AF8),'KN 2018'!AF8,"")</f>
        <v>39.79090909090909</v>
      </c>
    </row>
    <row r="22" spans="1:16" ht="15">
      <c r="A22" s="54" t="s">
        <v>35</v>
      </c>
      <c r="B22" s="45">
        <f>IF(ISNUMBER('KN 2018'!BN8),'KN 2018'!BN8,"")</f>
        <v>48.3</v>
      </c>
      <c r="C22" s="45">
        <f>IF(ISNUMBER('KN 2018'!BO8),'KN 2018'!BO8,"")</f>
        <v>50.8528125</v>
      </c>
      <c r="D22" s="45">
        <f>IF(ISNUMBER('KN 2018'!BP8),'KN 2018'!BP8,"")</f>
        <v>47.06</v>
      </c>
      <c r="E22" s="45">
        <f>IF(ISNUMBER('KN 2018'!BQ8),'KN 2018'!BQ8,"")</f>
        <v>48.53</v>
      </c>
      <c r="F22" s="45">
        <f>IF(ISNUMBER('KN 2018'!BR8),'KN 2018'!BR8,"")</f>
        <v>50</v>
      </c>
      <c r="G22" s="45">
        <f>IF(ISNUMBER('KN 2018'!BS8),'KN 2018'!BS8,"")</f>
        <v>46</v>
      </c>
      <c r="H22" s="45">
        <f>IF(ISNUMBER('KN 2018'!BT8),'KN 2018'!BT8,"")</f>
        <v>46.103896103896105</v>
      </c>
      <c r="I22" s="45">
        <f>IF(ISNUMBER('KN 2018'!BU8),'KN 2018'!BU8,"")</f>
        <v>44.56</v>
      </c>
      <c r="J22" s="45">
        <f>IF(ISNUMBER('KN 2018'!BV8),'KN 2018'!BV8,"")</f>
        <v>50.72</v>
      </c>
      <c r="K22" s="45">
        <f>IF(ISNUMBER('KN 2018'!BW8),'KN 2018'!BW8,"")</f>
        <v>46</v>
      </c>
      <c r="L22" s="45">
        <f>IF(ISNUMBER('KN 2018'!BX8),'KN 2018'!BX8,"")</f>
        <v>48.21</v>
      </c>
      <c r="M22" s="45">
        <f>IF(ISNUMBER('KN 2018'!BY8),'KN 2018'!BY8,"")</f>
        <v>46.23</v>
      </c>
      <c r="N22" s="45">
        <f>IF(ISNUMBER('KN 2018'!BZ8),'KN 2018'!BZ8,"")</f>
        <v>46.84</v>
      </c>
      <c r="O22" s="45">
        <f>IF(ISNUMBER('KN 2018'!CA8),'KN 2018'!CA8,"")</f>
        <v>47.42</v>
      </c>
      <c r="P22" s="59">
        <f>IF(ISNUMBER('KN 2018'!CB8),'KN 2018'!CB8,"")</f>
        <v>47.63047918599258</v>
      </c>
    </row>
    <row r="23" spans="1:16" s="48" customFormat="1" ht="15">
      <c r="A23" s="53" t="s">
        <v>36</v>
      </c>
      <c r="B23" s="4">
        <f>IF(ISNUMBER('KN 2018'!CD8),'KN 2018'!CD8,"")</f>
        <v>33160</v>
      </c>
      <c r="C23" s="4">
        <f>IF(ISNUMBER('KN 2018'!CE8),'KN 2018'!CE8,"")</f>
        <v>34262</v>
      </c>
      <c r="D23" s="4">
        <f>IF(ISNUMBER('KN 2018'!CF8),'KN 2018'!CF8,"")</f>
        <v>31704</v>
      </c>
      <c r="E23" s="4">
        <f>IF(ISNUMBER('KN 2018'!CG8),'KN 2018'!CG8,"")</f>
        <v>31408</v>
      </c>
      <c r="F23" s="4">
        <f>IF(ISNUMBER('KN 2018'!CH8),'KN 2018'!CH8,"")</f>
        <v>30900</v>
      </c>
      <c r="G23" s="4">
        <f>IF(ISNUMBER('KN 2018'!CI8),'KN 2018'!CI8,"")</f>
        <v>30943</v>
      </c>
      <c r="H23" s="4">
        <f>IF(ISNUMBER('KN 2018'!CJ8),'KN 2018'!CJ8,"")</f>
        <v>33640</v>
      </c>
      <c r="I23" s="4">
        <f>IF(ISNUMBER('KN 2018'!CK8),'KN 2018'!CK8,"")</f>
        <v>32696</v>
      </c>
      <c r="J23" s="4">
        <f>IF(ISNUMBER('KN 2018'!CL8),'KN 2018'!CL8,"")</f>
        <v>30804</v>
      </c>
      <c r="K23" s="4">
        <f>IF(ISNUMBER('KN 2018'!CM8),'KN 2018'!CM8,"")</f>
        <v>31069</v>
      </c>
      <c r="L23" s="4">
        <f>IF(ISNUMBER('KN 2018'!CN8),'KN 2018'!CN8,"")</f>
        <v>32235</v>
      </c>
      <c r="M23" s="4">
        <f>IF(ISNUMBER('KN 2018'!CO8),'KN 2018'!CO8,"")</f>
        <v>32506</v>
      </c>
      <c r="N23" s="4">
        <f>IF(ISNUMBER('KN 2018'!CP8),'KN 2018'!CP8,"")</f>
        <v>30598</v>
      </c>
      <c r="O23" s="4">
        <f>IF(ISNUMBER('KN 2018'!CQ8),'KN 2018'!CQ8,"")</f>
        <v>33250</v>
      </c>
      <c r="P23" s="60">
        <f>IF(ISNUMBER('KN 2018'!CR8),'KN 2018'!CR8,"")</f>
        <v>32083.928571428572</v>
      </c>
    </row>
    <row r="24" spans="1:16" ht="15">
      <c r="A24" s="54" t="s">
        <v>37</v>
      </c>
      <c r="B24" s="45">
        <f>IF(ISNUMBER('KN 2018'!CT8),'KN 2018'!CT8,"")</f>
        <v>430</v>
      </c>
      <c r="C24" s="45">
        <f>IF(ISNUMBER('KN 2018'!CU8),'KN 2018'!CU8,"")</f>
        <v>508.2</v>
      </c>
      <c r="D24" s="45">
        <f>IF(ISNUMBER('KN 2018'!CV8),'KN 2018'!CV8,"")</f>
        <v>478.35</v>
      </c>
      <c r="E24" s="45">
        <f>IF(ISNUMBER('KN 2018'!CW8),'KN 2018'!CW8,"")</f>
        <v>435</v>
      </c>
      <c r="F24" s="45">
        <f>IF(ISNUMBER('KN 2018'!CX8),'KN 2018'!CX8,"")</f>
        <v>210</v>
      </c>
      <c r="G24" s="45">
        <f>IF(ISNUMBER('KN 2018'!CY8),'KN 2018'!CY8,"")</f>
        <v>350</v>
      </c>
      <c r="H24" s="45">
        <f>IF(ISNUMBER('KN 2018'!CZ8),'KN 2018'!CZ8,"")</f>
        <v>521.138961</v>
      </c>
      <c r="I24" s="45">
        <f>IF(ISNUMBER('KN 2018'!DA8),'KN 2018'!DA8,"")</f>
        <v>460.29</v>
      </c>
      <c r="J24" s="45">
        <f>IF(ISNUMBER('KN 2018'!DB8),'KN 2018'!DB8,"")</f>
        <v>493.5</v>
      </c>
      <c r="K24" s="45">
        <f>IF(ISNUMBER('KN 2018'!DC8),'KN 2018'!DC8,"")</f>
        <v>417.1</v>
      </c>
      <c r="L24" s="45">
        <f>IF(ISNUMBER('KN 2018'!DD8),'KN 2018'!DD8,"")</f>
        <v>459</v>
      </c>
      <c r="M24" s="45">
        <f>IF(ISNUMBER('KN 2018'!DE8),'KN 2018'!DE8,"")</f>
        <v>472.34999999999997</v>
      </c>
      <c r="N24" s="45">
        <f>IF(ISNUMBER('KN 2018'!DF8),'KN 2018'!DF8,"")</f>
        <v>540</v>
      </c>
      <c r="O24" s="45">
        <f>IF(ISNUMBER('KN 2018'!DG8),'KN 2018'!DG8,"")</f>
        <v>166.69</v>
      </c>
      <c r="P24" s="59">
        <f>IF(ISNUMBER('KN 2018'!DH8),'KN 2018'!DH8,"")</f>
        <v>424.40135435714285</v>
      </c>
    </row>
    <row r="25" spans="1:16" s="48" customFormat="1" ht="15.75" thickBot="1">
      <c r="A25" s="55" t="s">
        <v>38</v>
      </c>
      <c r="B25" s="50">
        <f>IF(ISNUMBER('KN 2018'!DJ8),'KN 2018'!DJ8,"")</f>
        <v>21070</v>
      </c>
      <c r="C25" s="50">
        <f>IF(ISNUMBER('KN 2018'!DK8),'KN 2018'!DK8,"")</f>
        <v>20404</v>
      </c>
      <c r="D25" s="50">
        <f>IF(ISNUMBER('KN 2018'!DL8),'KN 2018'!DL8,"")</f>
        <v>18627</v>
      </c>
      <c r="E25" s="50">
        <f>IF(ISNUMBER('KN 2018'!DM8),'KN 2018'!DM8,"")</f>
        <v>19117</v>
      </c>
      <c r="F25" s="50">
        <f>IF(ISNUMBER('KN 2018'!DN8),'KN 2018'!DN8,"")</f>
        <v>16500</v>
      </c>
      <c r="G25" s="50">
        <f>IF(ISNUMBER('KN 2018'!DO8),'KN 2018'!DO8,"")</f>
        <v>16966</v>
      </c>
      <c r="H25" s="50">
        <f>IF(ISNUMBER('KN 2018'!DP8),'KN 2018'!DP8,"")</f>
        <v>17290</v>
      </c>
      <c r="I25" s="50">
        <f>IF(ISNUMBER('KN 2018'!DQ8),'KN 2018'!DQ8,"")</f>
        <v>20446</v>
      </c>
      <c r="J25" s="50">
        <f>IF(ISNUMBER('KN 2018'!DR8),'KN 2018'!DR8,"")</f>
        <v>19753</v>
      </c>
      <c r="K25" s="50">
        <f>IF(ISNUMBER('KN 2018'!DS8),'KN 2018'!DS8,"")</f>
        <v>18587</v>
      </c>
      <c r="L25" s="50">
        <f>IF(ISNUMBER('KN 2018'!DT8),'KN 2018'!DT8,"")</f>
        <v>20674</v>
      </c>
      <c r="M25" s="50">
        <f>IF(ISNUMBER('KN 2018'!DU8),'KN 2018'!DU8,"")</f>
        <v>19429</v>
      </c>
      <c r="N25" s="50">
        <f>IF(ISNUMBER('KN 2018'!DV8),'KN 2018'!DV8,"")</f>
        <v>19572</v>
      </c>
      <c r="O25" s="50">
        <f>IF(ISNUMBER('KN 2018'!DW8),'KN 2018'!DW8,"")</f>
        <v>19920</v>
      </c>
      <c r="P25" s="61">
        <f>IF(ISNUMBER('KN 2018'!DX8),'KN 2018'!DX8,"")</f>
        <v>19168.214285714286</v>
      </c>
    </row>
    <row r="26" spans="1:16" s="52" customFormat="1" ht="19.5" thickBot="1">
      <c r="A26" s="102" t="str">
        <f>'KN 2018'!A9</f>
        <v>Hudební obor - individuální výuka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4"/>
    </row>
    <row r="27" spans="1:16" s="48" customFormat="1" ht="15">
      <c r="A27" s="62" t="s">
        <v>33</v>
      </c>
      <c r="B27" s="63">
        <f>IF(ISNUMBER('KN 2018'!B9),'KN 2018'!B9,"")</f>
        <v>20443.901116427434</v>
      </c>
      <c r="C27" s="63">
        <f>IF(ISNUMBER('KN 2018'!C9),'KN 2018'!C9,"")</f>
        <v>20067.867927658866</v>
      </c>
      <c r="D27" s="63">
        <f>IF(ISNUMBER('KN 2018'!D9),'KN 2018'!D9,"")</f>
        <v>19795.114419714344</v>
      </c>
      <c r="E27" s="63">
        <f>IF(ISNUMBER('KN 2018'!E9),'KN 2018'!E9,"")</f>
        <v>18929.9140166205</v>
      </c>
      <c r="F27" s="63">
        <f>IF(ISNUMBER('KN 2018'!F9),'KN 2018'!F9,"")</f>
        <v>19482.85714285714</v>
      </c>
      <c r="G27" s="63">
        <f>IF(ISNUMBER('KN 2018'!G9),'KN 2018'!G9,"")</f>
        <v>19189.803174603174</v>
      </c>
      <c r="H27" s="63">
        <f>IF(ISNUMBER('KN 2018'!H9),'KN 2018'!H9,"")</f>
        <v>20872.188074992577</v>
      </c>
      <c r="I27" s="63">
        <f>IF(ISNUMBER('KN 2018'!I9),'KN 2018'!I9,"")</f>
        <v>21056.831738314646</v>
      </c>
      <c r="J27" s="63">
        <f>IF(ISNUMBER('KN 2018'!J9),'KN 2018'!J9,"")</f>
        <v>17995.14438541931</v>
      </c>
      <c r="K27" s="63">
        <f>IF(ISNUMBER('KN 2018'!K9),'KN 2018'!K9,"")</f>
        <v>19147.739285714288</v>
      </c>
      <c r="L27" s="63">
        <f>IF(ISNUMBER('KN 2018'!L9),'KN 2018'!L9,"")</f>
        <v>19560.811967697806</v>
      </c>
      <c r="M27" s="63">
        <f>IF(ISNUMBER('KN 2018'!M9),'KN 2018'!M9,"")</f>
        <v>20856.492537313432</v>
      </c>
      <c r="N27" s="63">
        <f>IF(ISNUMBER('KN 2018'!N9),'KN 2018'!N9,"")</f>
        <v>18333.111819097234</v>
      </c>
      <c r="O27" s="63">
        <f>IF(ISNUMBER('KN 2018'!O9),'KN 2018'!O9,"")</f>
        <v>20461.220922633067</v>
      </c>
      <c r="P27" s="57">
        <f>IF(ISNUMBER('KN 2018'!P9),'KN 2018'!P9,"")</f>
        <v>19728.07132350456</v>
      </c>
    </row>
    <row r="28" spans="1:16" s="48" customFormat="1" ht="15">
      <c r="A28" s="53" t="s">
        <v>34</v>
      </c>
      <c r="B28" s="47">
        <f>IF(ISNUMBER('KN 2018'!R9),'KN 2018'!R9,"")</f>
        <v>42</v>
      </c>
      <c r="C28" s="47">
        <f>IF(ISNUMBER('KN 2018'!S9),'KN 2018'!S9,"")</f>
        <v>141</v>
      </c>
      <c r="D28" s="47">
        <f>IF(ISNUMBER('KN 2018'!T9),'KN 2018'!T9,"")</f>
        <v>0</v>
      </c>
      <c r="E28" s="47">
        <f>IF(ISNUMBER('KN 2018'!U9),'KN 2018'!U9,"")</f>
        <v>34</v>
      </c>
      <c r="F28" s="47">
        <f>IF(ISNUMBER('KN 2018'!V9),'KN 2018'!V9,"")</f>
        <v>70</v>
      </c>
      <c r="G28" s="47">
        <f>IF(ISNUMBER('KN 2018'!W9),'KN 2018'!W9,"")</f>
        <v>147</v>
      </c>
      <c r="H28" s="47">
        <f>IF(ISNUMBER('KN 2018'!X9),'KN 2018'!X9,"")</f>
        <v>6</v>
      </c>
      <c r="I28" s="47">
        <f>IF(ISNUMBER('KN 2018'!Y9),'KN 2018'!Y9,"")</f>
        <v>71.6</v>
      </c>
      <c r="J28" s="47">
        <f>IF(ISNUMBER('KN 2018'!Z9),'KN 2018'!Z9,"")</f>
        <v>54</v>
      </c>
      <c r="K28" s="47">
        <f>IF(ISNUMBER('KN 2018'!AA9),'KN 2018'!AA9,"")</f>
        <v>90</v>
      </c>
      <c r="L28" s="47">
        <f>IF(ISNUMBER('KN 2018'!AB9),'KN 2018'!AB9,"")</f>
        <v>0</v>
      </c>
      <c r="M28" s="47">
        <f>IF(ISNUMBER('KN 2018'!AC9),'KN 2018'!AC9,"")</f>
        <v>74</v>
      </c>
      <c r="N28" s="47">
        <f>IF(ISNUMBER('KN 2018'!AD9),'KN 2018'!AD9,"")</f>
        <v>0</v>
      </c>
      <c r="O28" s="47">
        <f>IF(ISNUMBER('KN 2018'!AE9),'KN 2018'!AE9,"")</f>
        <v>12</v>
      </c>
      <c r="P28" s="58">
        <f>IF(ISNUMBER('KN 2018'!AF9),'KN 2018'!AF9,"")</f>
        <v>67.41818181818182</v>
      </c>
    </row>
    <row r="29" spans="1:16" ht="15">
      <c r="A29" s="54" t="s">
        <v>35</v>
      </c>
      <c r="B29" s="45">
        <f>IF(ISNUMBER('KN 2018'!BN9),'KN 2018'!BN9,"")</f>
        <v>20.9</v>
      </c>
      <c r="C29" s="45">
        <f>IF(ISNUMBER('KN 2018'!BO9),'KN 2018'!BO9,"")</f>
        <v>22.05</v>
      </c>
      <c r="D29" s="45">
        <f>IF(ISNUMBER('KN 2018'!BP9),'KN 2018'!BP9,"")</f>
        <v>20.76</v>
      </c>
      <c r="E29" s="45">
        <f>IF(ISNUMBER('KN 2018'!BQ9),'KN 2018'!BQ9,"")</f>
        <v>21.66</v>
      </c>
      <c r="F29" s="45">
        <f>IF(ISNUMBER('KN 2018'!BR9),'KN 2018'!BR9,"")</f>
        <v>20</v>
      </c>
      <c r="G29" s="45">
        <f>IF(ISNUMBER('KN 2018'!BS9),'KN 2018'!BS9,"")</f>
        <v>21</v>
      </c>
      <c r="H29" s="45">
        <f>IF(ISNUMBER('KN 2018'!BT9),'KN 2018'!BT9,"")</f>
        <v>20.48857584993611</v>
      </c>
      <c r="I29" s="45">
        <f>IF(ISNUMBER('KN 2018'!BU9),'KN 2018'!BU9,"")</f>
        <v>20.15</v>
      </c>
      <c r="J29" s="45">
        <f>IF(ISNUMBER('KN 2018'!BV9),'KN 2018'!BV9,"")</f>
        <v>22.24</v>
      </c>
      <c r="K29" s="45">
        <f>IF(ISNUMBER('KN 2018'!BW9),'KN 2018'!BW9,"")</f>
        <v>21</v>
      </c>
      <c r="L29" s="45">
        <f>IF(ISNUMBER('KN 2018'!BX9),'KN 2018'!BX9,"")</f>
        <v>21.5</v>
      </c>
      <c r="M29" s="45">
        <f>IF(ISNUMBER('KN 2018'!BY9),'KN 2018'!BY9,"")</f>
        <v>20.099999999999998</v>
      </c>
      <c r="N29" s="45">
        <f>IF(ISNUMBER('KN 2018'!BZ9),'KN 2018'!BZ9,"")</f>
        <v>21.48</v>
      </c>
      <c r="O29" s="45">
        <f>IF(ISNUMBER('KN 2018'!CA9),'KN 2018'!CA9,"")</f>
        <v>20.97</v>
      </c>
      <c r="P29" s="59">
        <f>IF(ISNUMBER('KN 2018'!CB9),'KN 2018'!CB9,"")</f>
        <v>21.02132684642401</v>
      </c>
    </row>
    <row r="30" spans="1:16" s="48" customFormat="1" ht="15">
      <c r="A30" s="53" t="s">
        <v>36</v>
      </c>
      <c r="B30" s="4">
        <f>IF(ISNUMBER('KN 2018'!CD9),'KN 2018'!CD9,"")</f>
        <v>33160</v>
      </c>
      <c r="C30" s="4">
        <f>IF(ISNUMBER('KN 2018'!CE9),'KN 2018'!CE9,"")</f>
        <v>34262</v>
      </c>
      <c r="D30" s="4">
        <f>IF(ISNUMBER('KN 2018'!CF9),'KN 2018'!CF9,"")</f>
        <v>31704</v>
      </c>
      <c r="E30" s="4">
        <f>IF(ISNUMBER('KN 2018'!CG9),'KN 2018'!CG9,"")</f>
        <v>31408</v>
      </c>
      <c r="F30" s="4">
        <f>IF(ISNUMBER('KN 2018'!CH9),'KN 2018'!CH9,"")</f>
        <v>30900</v>
      </c>
      <c r="G30" s="4">
        <f>IF(ISNUMBER('KN 2018'!CI9),'KN 2018'!CI9,"")</f>
        <v>30943</v>
      </c>
      <c r="H30" s="4">
        <f>IF(ISNUMBER('KN 2018'!CJ9),'KN 2018'!CJ9,"")</f>
        <v>33640</v>
      </c>
      <c r="I30" s="4">
        <f>IF(ISNUMBER('KN 2018'!CK9),'KN 2018'!CK9,"")</f>
        <v>32696</v>
      </c>
      <c r="J30" s="4">
        <f>IF(ISNUMBER('KN 2018'!CL9),'KN 2018'!CL9,"")</f>
        <v>30804</v>
      </c>
      <c r="K30" s="4">
        <f>IF(ISNUMBER('KN 2018'!CM9),'KN 2018'!CM9,"")</f>
        <v>31069</v>
      </c>
      <c r="L30" s="4">
        <f>IF(ISNUMBER('KN 2018'!CN9),'KN 2018'!CN9,"")</f>
        <v>32235</v>
      </c>
      <c r="M30" s="4">
        <f>IF(ISNUMBER('KN 2018'!CO9),'KN 2018'!CO9,"")</f>
        <v>32506</v>
      </c>
      <c r="N30" s="4">
        <f>IF(ISNUMBER('KN 2018'!CP9),'KN 2018'!CP9,"")</f>
        <v>30598</v>
      </c>
      <c r="O30" s="4">
        <f>IF(ISNUMBER('KN 2018'!CQ9),'KN 2018'!CQ9,"")</f>
        <v>33250</v>
      </c>
      <c r="P30" s="60">
        <f>IF(ISNUMBER('KN 2018'!CR9),'KN 2018'!CR9,"")</f>
        <v>32083.928571428572</v>
      </c>
    </row>
    <row r="31" spans="1:16" ht="15">
      <c r="A31" s="54" t="s">
        <v>37</v>
      </c>
      <c r="B31" s="45">
        <f>IF(ISNUMBER('KN 2018'!CT9),'KN 2018'!CT9,"")</f>
        <v>180</v>
      </c>
      <c r="C31" s="45">
        <f>IF(ISNUMBER('KN 2018'!CU9),'KN 2018'!CU9,"")</f>
        <v>172.20000000000002</v>
      </c>
      <c r="D31" s="45">
        <f>IF(ISNUMBER('KN 2018'!CV9),'KN 2018'!CV9,"")</f>
        <v>152.15</v>
      </c>
      <c r="E31" s="45">
        <f>IF(ISNUMBER('KN 2018'!CW9),'KN 2018'!CW9,"")</f>
        <v>150</v>
      </c>
      <c r="F31" s="45">
        <f>IF(ISNUMBER('KN 2018'!CX9),'KN 2018'!CX9,"")</f>
        <v>210</v>
      </c>
      <c r="G31" s="45">
        <f>IF(ISNUMBER('KN 2018'!CY9),'KN 2018'!CY9,"")</f>
        <v>135</v>
      </c>
      <c r="H31" s="45">
        <f>IF(ISNUMBER('KN 2018'!CZ9),'KN 2018'!CZ9,"")</f>
        <v>177.40900800000003</v>
      </c>
      <c r="I31" s="45">
        <f>IF(ISNUMBER('KN 2018'!DA9),'KN 2018'!DA9,"")</f>
        <v>154.77</v>
      </c>
      <c r="J31" s="45">
        <f>IF(ISNUMBER('KN 2018'!DB9),'KN 2018'!DB9,"")</f>
        <v>172.48</v>
      </c>
      <c r="K31" s="45">
        <f>IF(ISNUMBER('KN 2018'!DC9),'KN 2018'!DC9,"")</f>
        <v>160</v>
      </c>
      <c r="L31" s="45">
        <f>IF(ISNUMBER('KN 2018'!DD9),'KN 2018'!DD9,"")</f>
        <v>158.1</v>
      </c>
      <c r="M31" s="45">
        <f>IF(ISNUMBER('KN 2018'!DE9),'KN 2018'!DE9,"")</f>
        <v>160.79999999999998</v>
      </c>
      <c r="N31" s="45">
        <f>IF(ISNUMBER('KN 2018'!DF9),'KN 2018'!DF9,"")</f>
        <v>189.52</v>
      </c>
      <c r="O31" s="45">
        <f>IF(ISNUMBER('KN 2018'!DG9),'KN 2018'!DG9,"")</f>
        <v>166.69</v>
      </c>
      <c r="P31" s="59">
        <f>IF(ISNUMBER('KN 2018'!DH9),'KN 2018'!DH9,"")</f>
        <v>167.07992914285714</v>
      </c>
    </row>
    <row r="32" spans="1:16" s="48" customFormat="1" ht="15.75" thickBot="1">
      <c r="A32" s="55" t="s">
        <v>38</v>
      </c>
      <c r="B32" s="50">
        <f>IF(ISNUMBER('KN 2018'!DJ9),'KN 2018'!DJ9,"")</f>
        <v>21070</v>
      </c>
      <c r="C32" s="50">
        <f>IF(ISNUMBER('KN 2018'!DK9),'KN 2018'!DK9,"")</f>
        <v>20404</v>
      </c>
      <c r="D32" s="50">
        <f>IF(ISNUMBER('KN 2018'!DL9),'KN 2018'!DL9,"")</f>
        <v>18627</v>
      </c>
      <c r="E32" s="50">
        <f>IF(ISNUMBER('KN 2018'!DM9),'KN 2018'!DM9,"")</f>
        <v>19117</v>
      </c>
      <c r="F32" s="50">
        <f>IF(ISNUMBER('KN 2018'!DN9),'KN 2018'!DN9,"")</f>
        <v>16500</v>
      </c>
      <c r="G32" s="50">
        <f>IF(ISNUMBER('KN 2018'!DO9),'KN 2018'!DO9,"")</f>
        <v>16966</v>
      </c>
      <c r="H32" s="50">
        <f>IF(ISNUMBER('KN 2018'!DP9),'KN 2018'!DP9,"")</f>
        <v>17290</v>
      </c>
      <c r="I32" s="50">
        <f>IF(ISNUMBER('KN 2018'!DQ9),'KN 2018'!DQ9,"")</f>
        <v>20446</v>
      </c>
      <c r="J32" s="50">
        <f>IF(ISNUMBER('KN 2018'!DR9),'KN 2018'!DR9,"")</f>
        <v>19753</v>
      </c>
      <c r="K32" s="50">
        <f>IF(ISNUMBER('KN 2018'!DS9),'KN 2018'!DS9,"")</f>
        <v>18587</v>
      </c>
      <c r="L32" s="50">
        <f>IF(ISNUMBER('KN 2018'!DT9),'KN 2018'!DT9,"")</f>
        <v>20674</v>
      </c>
      <c r="M32" s="50">
        <f>IF(ISNUMBER('KN 2018'!DU9),'KN 2018'!DU9,"")</f>
        <v>19429</v>
      </c>
      <c r="N32" s="50">
        <f>IF(ISNUMBER('KN 2018'!DV9),'KN 2018'!DV9,"")</f>
        <v>19572</v>
      </c>
      <c r="O32" s="50">
        <f>IF(ISNUMBER('KN 2018'!DW9),'KN 2018'!DW9,"")</f>
        <v>19920</v>
      </c>
      <c r="P32" s="61">
        <f>IF(ISNUMBER('KN 2018'!DX9),'KN 2018'!DX9,"")</f>
        <v>19168.214285714286</v>
      </c>
    </row>
    <row r="33" spans="1:16" s="52" customFormat="1" ht="19.5" thickBot="1">
      <c r="A33" s="102" t="str">
        <f>'KN 2018'!A10</f>
        <v>Hudební obor - kolektivní výuka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4"/>
    </row>
    <row r="34" spans="1:16" s="48" customFormat="1" ht="15">
      <c r="A34" s="62" t="s">
        <v>33</v>
      </c>
      <c r="B34" s="63">
        <f>IF(ISNUMBER('KN 2018'!B10),'KN 2018'!B10,"")</f>
        <v>4489.176470588235</v>
      </c>
      <c r="C34" s="63">
        <f>IF(ISNUMBER('KN 2018'!C10),'KN 2018'!C10,"")</f>
        <v>4524.284844310185</v>
      </c>
      <c r="D34" s="63">
        <f>IF(ISNUMBER('KN 2018'!D10),'KN 2018'!D10,"")</f>
        <v>4894.183769507309</v>
      </c>
      <c r="E34" s="63">
        <f>IF(ISNUMBER('KN 2018'!E10),'KN 2018'!E10,"")</f>
        <v>4485.525567650957</v>
      </c>
      <c r="F34" s="63">
        <f>IF(ISNUMBER('KN 2018'!F10),'KN 2018'!F10,"")</f>
        <v>8667.857142857143</v>
      </c>
      <c r="G34" s="63">
        <f>IF(ISNUMBER('KN 2018'!G10),'KN 2018'!G10,"")</f>
        <v>6570.659170506912</v>
      </c>
      <c r="H34" s="63">
        <f>IF(ISNUMBER('KN 2018'!H10),'KN 2018'!H10,"")</f>
        <v>4679.806330901984</v>
      </c>
      <c r="I34" s="63">
        <f>IF(ISNUMBER('KN 2018'!I10),'KN 2018'!I10,"")</f>
        <v>4641.866016975857</v>
      </c>
      <c r="J34" s="63">
        <f>IF(ISNUMBER('KN 2018'!J10),'KN 2018'!J10,"")</f>
        <v>4282.032476978441</v>
      </c>
      <c r="K34" s="63">
        <f>IF(ISNUMBER('KN 2018'!K10),'KN 2018'!K10,"")</f>
        <v>4459.254723718911</v>
      </c>
      <c r="L34" s="63">
        <f>IF(ISNUMBER('KN 2018'!L10),'KN 2018'!L10,"")</f>
        <v>4427.353645209424</v>
      </c>
      <c r="M34" s="63">
        <f>IF(ISNUMBER('KN 2018'!M10),'KN 2018'!M10,"")</f>
        <v>4578.970753378195</v>
      </c>
      <c r="N34" s="63">
        <f>IF(ISNUMBER('KN 2018'!N10),'KN 2018'!N10,"")</f>
        <v>4280.110838831291</v>
      </c>
      <c r="O34" s="63">
        <f>IF(ISNUMBER('KN 2018'!O10),'KN 2018'!O10,"")</f>
        <v>5740.104419052819</v>
      </c>
      <c r="P34" s="57">
        <f>IF(ISNUMBER('KN 2018'!P10),'KN 2018'!P10,"")</f>
        <v>5051.513297890548</v>
      </c>
    </row>
    <row r="35" spans="1:16" s="48" customFormat="1" ht="15">
      <c r="A35" s="53" t="s">
        <v>34</v>
      </c>
      <c r="B35" s="47">
        <f>IF(ISNUMBER('KN 2018'!R10),'KN 2018'!R10,"")</f>
        <v>9</v>
      </c>
      <c r="C35" s="47">
        <f>IF(ISNUMBER('KN 2018'!S10),'KN 2018'!S10,"")</f>
        <v>34</v>
      </c>
      <c r="D35" s="47">
        <f>IF(ISNUMBER('KN 2018'!T10),'KN 2018'!T10,"")</f>
        <v>0</v>
      </c>
      <c r="E35" s="47">
        <f>IF(ISNUMBER('KN 2018'!U10),'KN 2018'!U10,"")</f>
        <v>34</v>
      </c>
      <c r="F35" s="47">
        <f>IF(ISNUMBER('KN 2018'!V10),'KN 2018'!V10,"")</f>
        <v>70</v>
      </c>
      <c r="G35" s="47">
        <f>IF(ISNUMBER('KN 2018'!W10),'KN 2018'!W10,"")</f>
        <v>50</v>
      </c>
      <c r="H35" s="47">
        <f>IF(ISNUMBER('KN 2018'!X10),'KN 2018'!X10,"")</f>
        <v>6</v>
      </c>
      <c r="I35" s="47">
        <f>IF(ISNUMBER('KN 2018'!Y10),'KN 2018'!Y10,"")</f>
        <v>15.8</v>
      </c>
      <c r="J35" s="47">
        <f>IF(ISNUMBER('KN 2018'!Z10),'KN 2018'!Z10,"")</f>
        <v>13</v>
      </c>
      <c r="K35" s="47">
        <f>IF(ISNUMBER('KN 2018'!AA10),'KN 2018'!AA10,"")</f>
        <v>21</v>
      </c>
      <c r="L35" s="47">
        <f>IF(ISNUMBER('KN 2018'!AB10),'KN 2018'!AB10,"")</f>
        <v>0</v>
      </c>
      <c r="M35" s="47">
        <f>IF(ISNUMBER('KN 2018'!AC10),'KN 2018'!AC10,"")</f>
        <v>74</v>
      </c>
      <c r="N35" s="47">
        <f>IF(ISNUMBER('KN 2018'!AD10),'KN 2018'!AD10,"")</f>
        <v>0</v>
      </c>
      <c r="O35" s="47">
        <f>IF(ISNUMBER('KN 2018'!AE10),'KN 2018'!AE10,"")</f>
        <v>12</v>
      </c>
      <c r="P35" s="58">
        <f>IF(ISNUMBER('KN 2018'!AF10),'KN 2018'!AF10,"")</f>
        <v>30.8</v>
      </c>
    </row>
    <row r="36" spans="1:16" ht="15">
      <c r="A36" s="54" t="s">
        <v>35</v>
      </c>
      <c r="B36" s="45">
        <f>IF(ISNUMBER('KN 2018'!BN10),'KN 2018'!BN10,"")</f>
        <v>102</v>
      </c>
      <c r="C36" s="45">
        <f>IF(ISNUMBER('KN 2018'!BO10),'KN 2018'!BO10,"")</f>
        <v>101.705625</v>
      </c>
      <c r="D36" s="45">
        <f>IF(ISNUMBER('KN 2018'!BP10),'KN 2018'!BP10,"")</f>
        <v>85.94</v>
      </c>
      <c r="E36" s="45">
        <f>IF(ISNUMBER('KN 2018'!BQ10),'KN 2018'!BQ10,"")</f>
        <v>95.22</v>
      </c>
      <c r="F36" s="45">
        <f>IF(ISNUMBER('KN 2018'!BR10),'KN 2018'!BR10,"")</f>
        <v>48</v>
      </c>
      <c r="G36" s="45">
        <f>IF(ISNUMBER('KN 2018'!BS10),'KN 2018'!BS10,"")</f>
        <v>62</v>
      </c>
      <c r="H36" s="45">
        <f>IF(ISNUMBER('KN 2018'!BT10),'KN 2018'!BT10,"")</f>
        <v>94.28078584690445</v>
      </c>
      <c r="I36" s="45">
        <f>IF(ISNUMBER('KN 2018'!BU10),'KN 2018'!BU10,"")</f>
        <v>95.49</v>
      </c>
      <c r="J36" s="45">
        <f>IF(ISNUMBER('KN 2018'!BV10),'KN 2018'!BV10,"")</f>
        <v>97.85</v>
      </c>
      <c r="K36" s="45">
        <f>IF(ISNUMBER('KN 2018'!BW10),'KN 2018'!BW10,"")</f>
        <v>95</v>
      </c>
      <c r="L36" s="45">
        <f>IF(ISNUMBER('KN 2018'!BX10),'KN 2018'!BX10,"")</f>
        <v>99.52</v>
      </c>
      <c r="M36" s="45">
        <f>IF(ISNUMBER('KN 2018'!BY10),'KN 2018'!BY10,"")</f>
        <v>95.48</v>
      </c>
      <c r="N36" s="45">
        <f>IF(ISNUMBER('KN 2018'!BZ10),'KN 2018'!BZ10,"")</f>
        <v>95.49</v>
      </c>
      <c r="O36" s="45">
        <f>IF(ISNUMBER('KN 2018'!CA10),'KN 2018'!CA10,"")</f>
        <v>92.66</v>
      </c>
      <c r="P36" s="59">
        <f>IF(ISNUMBER('KN 2018'!CB10),'KN 2018'!CB10,"")</f>
        <v>90.04545791763603</v>
      </c>
    </row>
    <row r="37" spans="1:16" s="48" customFormat="1" ht="15">
      <c r="A37" s="53" t="s">
        <v>36</v>
      </c>
      <c r="B37" s="4">
        <f>IF(ISNUMBER('KN 2018'!CD10),'KN 2018'!CD10,"")</f>
        <v>33160</v>
      </c>
      <c r="C37" s="4">
        <f>IF(ISNUMBER('KN 2018'!CE10),'KN 2018'!CE10,"")</f>
        <v>34262</v>
      </c>
      <c r="D37" s="4">
        <f>IF(ISNUMBER('KN 2018'!CF10),'KN 2018'!CF10,"")</f>
        <v>31704</v>
      </c>
      <c r="E37" s="4">
        <f>IF(ISNUMBER('KN 2018'!CG10),'KN 2018'!CG10,"")</f>
        <v>31408</v>
      </c>
      <c r="F37" s="4">
        <f>IF(ISNUMBER('KN 2018'!CH10),'KN 2018'!CH10,"")</f>
        <v>30900</v>
      </c>
      <c r="G37" s="4">
        <f>IF(ISNUMBER('KN 2018'!CI10),'KN 2018'!CI10,"")</f>
        <v>30943</v>
      </c>
      <c r="H37" s="4">
        <f>IF(ISNUMBER('KN 2018'!CJ10),'KN 2018'!CJ10,"")</f>
        <v>33640</v>
      </c>
      <c r="I37" s="4">
        <f>IF(ISNUMBER('KN 2018'!CK10),'KN 2018'!CK10,"")</f>
        <v>32696</v>
      </c>
      <c r="J37" s="4">
        <f>IF(ISNUMBER('KN 2018'!CL10),'KN 2018'!CL10,"")</f>
        <v>30804</v>
      </c>
      <c r="K37" s="4">
        <f>IF(ISNUMBER('KN 2018'!CM10),'KN 2018'!CM10,"")</f>
        <v>31069</v>
      </c>
      <c r="L37" s="4">
        <f>IF(ISNUMBER('KN 2018'!CN10),'KN 2018'!CN10,"")</f>
        <v>32235</v>
      </c>
      <c r="M37" s="4">
        <f>IF(ISNUMBER('KN 2018'!CO10),'KN 2018'!CO10,"")</f>
        <v>32506</v>
      </c>
      <c r="N37" s="4">
        <f>IF(ISNUMBER('KN 2018'!CP10),'KN 2018'!CP10,"")</f>
        <v>30598</v>
      </c>
      <c r="O37" s="4">
        <f>IF(ISNUMBER('KN 2018'!CQ10),'KN 2018'!CQ10,"")</f>
        <v>33250</v>
      </c>
      <c r="P37" s="60">
        <f>IF(ISNUMBER('KN 2018'!CR10),'KN 2018'!CR10,"")</f>
        <v>32083.928571428572</v>
      </c>
    </row>
    <row r="38" spans="1:16" ht="15">
      <c r="A38" s="54" t="s">
        <v>37</v>
      </c>
      <c r="B38" s="45">
        <f>IF(ISNUMBER('KN 2018'!CT10),'KN 2018'!CT10,"")</f>
        <v>430</v>
      </c>
      <c r="C38" s="45">
        <f>IF(ISNUMBER('KN 2018'!CU10),'KN 2018'!CU10,"")</f>
        <v>508.20000000000005</v>
      </c>
      <c r="D38" s="45">
        <f>IF(ISNUMBER('KN 2018'!CV10),'KN 2018'!CV10,"")</f>
        <v>478.35</v>
      </c>
      <c r="E38" s="45">
        <f>IF(ISNUMBER('KN 2018'!CW10),'KN 2018'!CW10,"")</f>
        <v>435</v>
      </c>
      <c r="F38" s="45">
        <f>IF(ISNUMBER('KN 2018'!CX10),'KN 2018'!CX10,"")</f>
        <v>210</v>
      </c>
      <c r="G38" s="45">
        <f>IF(ISNUMBER('KN 2018'!CY10),'KN 2018'!CY10,"")</f>
        <v>350</v>
      </c>
      <c r="H38" s="45">
        <f>IF(ISNUMBER('KN 2018'!CZ10),'KN 2018'!CZ10,"")</f>
        <v>521.138961</v>
      </c>
      <c r="I38" s="45">
        <f>IF(ISNUMBER('KN 2018'!DA10),'KN 2018'!DA10,"")</f>
        <v>460.29</v>
      </c>
      <c r="J38" s="45">
        <f>IF(ISNUMBER('KN 2018'!DB10),'KN 2018'!DB10,"")</f>
        <v>470</v>
      </c>
      <c r="K38" s="45">
        <f>IF(ISNUMBER('KN 2018'!DC10),'KN 2018'!DC10,"")</f>
        <v>417.1</v>
      </c>
      <c r="L38" s="45">
        <f>IF(ISNUMBER('KN 2018'!DD10),'KN 2018'!DD10,"")</f>
        <v>459</v>
      </c>
      <c r="M38" s="45">
        <f>IF(ISNUMBER('KN 2018'!DE10),'KN 2018'!DE10,"")</f>
        <v>472.34999999999997</v>
      </c>
      <c r="N38" s="45">
        <f>IF(ISNUMBER('KN 2018'!DF10),'KN 2018'!DF10,"")</f>
        <v>540</v>
      </c>
      <c r="O38" s="45">
        <f>IF(ISNUMBER('KN 2018'!DG10),'KN 2018'!DG10,"")</f>
        <v>166.69</v>
      </c>
      <c r="P38" s="59">
        <f>IF(ISNUMBER('KN 2018'!DH10),'KN 2018'!DH10,"")</f>
        <v>422.72278292857146</v>
      </c>
    </row>
    <row r="39" spans="1:16" s="48" customFormat="1" ht="15.75" thickBot="1">
      <c r="A39" s="55" t="s">
        <v>38</v>
      </c>
      <c r="B39" s="50">
        <f>IF(ISNUMBER('KN 2018'!DJ10),'KN 2018'!DJ10,"")</f>
        <v>21070</v>
      </c>
      <c r="C39" s="50">
        <f>IF(ISNUMBER('KN 2018'!DK10),'KN 2018'!DK10,"")</f>
        <v>20404</v>
      </c>
      <c r="D39" s="50">
        <f>IF(ISNUMBER('KN 2018'!DL10),'KN 2018'!DL10,"")</f>
        <v>18627</v>
      </c>
      <c r="E39" s="50">
        <f>IF(ISNUMBER('KN 2018'!DM10),'KN 2018'!DM10,"")</f>
        <v>19117</v>
      </c>
      <c r="F39" s="50">
        <f>IF(ISNUMBER('KN 2018'!DN10),'KN 2018'!DN10,"")</f>
        <v>16500</v>
      </c>
      <c r="G39" s="50">
        <f>IF(ISNUMBER('KN 2018'!DO10),'KN 2018'!DO10,"")</f>
        <v>16966</v>
      </c>
      <c r="H39" s="50">
        <f>IF(ISNUMBER('KN 2018'!DP10),'KN 2018'!DP10,"")</f>
        <v>17290</v>
      </c>
      <c r="I39" s="50">
        <f>IF(ISNUMBER('KN 2018'!DQ10),'KN 2018'!DQ10,"")</f>
        <v>20446</v>
      </c>
      <c r="J39" s="50">
        <f>IF(ISNUMBER('KN 2018'!DR10),'KN 2018'!DR10,"")</f>
        <v>19753</v>
      </c>
      <c r="K39" s="50">
        <f>IF(ISNUMBER('KN 2018'!DS10),'KN 2018'!DS10,"")</f>
        <v>18587</v>
      </c>
      <c r="L39" s="50">
        <f>IF(ISNUMBER('KN 2018'!DT10),'KN 2018'!DT10,"")</f>
        <v>20674</v>
      </c>
      <c r="M39" s="50">
        <f>IF(ISNUMBER('KN 2018'!DU10),'KN 2018'!DU10,"")</f>
        <v>19429</v>
      </c>
      <c r="N39" s="50">
        <f>IF(ISNUMBER('KN 2018'!DV10),'KN 2018'!DV10,"")</f>
        <v>19572</v>
      </c>
      <c r="O39" s="50">
        <f>IF(ISNUMBER('KN 2018'!DW10),'KN 2018'!DW10,"")</f>
        <v>19920</v>
      </c>
      <c r="P39" s="61">
        <f>IF(ISNUMBER('KN 2018'!DX10),'KN 2018'!DX10,"")</f>
        <v>19168.214285714286</v>
      </c>
    </row>
  </sheetData>
  <sheetProtection/>
  <mergeCells count="7">
    <mergeCell ref="A19:P19"/>
    <mergeCell ref="A26:P26"/>
    <mergeCell ref="A33:P33"/>
    <mergeCell ref="A5:P5"/>
    <mergeCell ref="A12:P12"/>
    <mergeCell ref="A1:P1"/>
    <mergeCell ref="A2:P2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2" r:id="rId1"/>
  <headerFooter>
    <oddHeader>&amp;RPříloha č. 7
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AE39"/>
  <sheetViews>
    <sheetView zoomScalePageLayoutView="0" workbookViewId="0" topLeftCell="A13">
      <selection activeCell="B6" sqref="B6"/>
    </sheetView>
  </sheetViews>
  <sheetFormatPr defaultColWidth="9.140625" defaultRowHeight="15"/>
  <cols>
    <col min="1" max="1" width="14.57421875" style="56" customWidth="1"/>
    <col min="2" max="15" width="7.421875" style="1" customWidth="1"/>
    <col min="16" max="16" width="7.140625" style="1" customWidth="1"/>
    <col min="17" max="16384" width="9.140625" style="1" customWidth="1"/>
  </cols>
  <sheetData>
    <row r="1" spans="1:31" ht="21">
      <c r="A1" s="105" t="s">
        <v>43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 ht="21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ht="19.5" thickBot="1">
      <c r="A3" s="96" t="s">
        <v>46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16" ht="84.75" customHeight="1" thickBot="1">
      <c r="A4" s="68"/>
      <c r="B4" s="72" t="s">
        <v>2</v>
      </c>
      <c r="C4" s="73" t="s">
        <v>3</v>
      </c>
      <c r="D4" s="73" t="s">
        <v>0</v>
      </c>
      <c r="E4" s="73" t="s">
        <v>1</v>
      </c>
      <c r="F4" s="73" t="s">
        <v>4</v>
      </c>
      <c r="G4" s="73" t="s">
        <v>5</v>
      </c>
      <c r="H4" s="73" t="s">
        <v>6</v>
      </c>
      <c r="I4" s="73" t="s">
        <v>7</v>
      </c>
      <c r="J4" s="73" t="s">
        <v>8</v>
      </c>
      <c r="K4" s="73" t="s">
        <v>9</v>
      </c>
      <c r="L4" s="73" t="s">
        <v>10</v>
      </c>
      <c r="M4" s="73" t="s">
        <v>11</v>
      </c>
      <c r="N4" s="73" t="s">
        <v>12</v>
      </c>
      <c r="O4" s="74" t="s">
        <v>13</v>
      </c>
      <c r="P4" s="75" t="s">
        <v>14</v>
      </c>
    </row>
    <row r="5" spans="1:16" s="52" customFormat="1" ht="19.5" thickBot="1">
      <c r="A5" s="102" t="str">
        <f>'KN 2018'!A6</f>
        <v>Taneční obor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4"/>
    </row>
    <row r="6" spans="1:16" s="48" customFormat="1" ht="15">
      <c r="A6" s="62" t="s">
        <v>33</v>
      </c>
      <c r="B6" s="83">
        <f>IF(ISNUMBER('Tabulka č. 1'!B6-'KN 2017'!B6),ROUND('Tabulka č. 1'!B6-'KN 2017'!B6,0),"")</f>
        <v>909</v>
      </c>
      <c r="C6" s="83">
        <f>IF(ISNUMBER('Tabulka č. 1'!C6-'KN 2017'!C6),ROUND('Tabulka č. 1'!C6-'KN 2017'!C6,0),"")</f>
        <v>698</v>
      </c>
      <c r="D6" s="83">
        <f>IF(ISNUMBER('Tabulka č. 1'!D6-'KN 2017'!D6),ROUND('Tabulka č. 1'!D6-'KN 2017'!D6,0),"")</f>
        <v>741</v>
      </c>
      <c r="E6" s="83">
        <f>IF(ISNUMBER('Tabulka č. 1'!E6-'KN 2017'!E6),ROUND('Tabulka č. 1'!E6-'KN 2017'!E6,0),"")</f>
        <v>644</v>
      </c>
      <c r="F6" s="83">
        <f>IF(ISNUMBER('Tabulka č. 1'!F6-'KN 2017'!F6),ROUND('Tabulka č. 1'!F6-'KN 2017'!F6,0),"")</f>
        <v>737</v>
      </c>
      <c r="G6" s="83">
        <f>IF(ISNUMBER('Tabulka č. 1'!G6-'KN 2017'!G6),ROUND('Tabulka č. 1'!G6-'KN 2017'!G6,0),"")</f>
        <v>620</v>
      </c>
      <c r="H6" s="83">
        <f>IF(ISNUMBER('Tabulka č. 1'!H6-'KN 2017'!H6),ROUND('Tabulka č. 1'!H6-'KN 2017'!H6,0),"")</f>
        <v>632</v>
      </c>
      <c r="I6" s="83">
        <f>IF(ISNUMBER('Tabulka č. 1'!I6-'KN 2017'!I6),ROUND('Tabulka č. 1'!I6-'KN 2017'!I6,0),"")</f>
        <v>895</v>
      </c>
      <c r="J6" s="83">
        <f>IF(ISNUMBER('Tabulka č. 1'!J6-'KN 2017'!J6),ROUND('Tabulka č. 1'!J6-'KN 2017'!J6,0),"")</f>
        <v>766</v>
      </c>
      <c r="K6" s="83">
        <f>IF(ISNUMBER('Tabulka č. 1'!K6-'KN 2017'!K6),ROUND('Tabulka č. 1'!K6-'KN 2017'!K6,0),"")</f>
        <v>849</v>
      </c>
      <c r="L6" s="83">
        <f>IF(ISNUMBER('Tabulka č. 1'!L6-'KN 2017'!L6),ROUND('Tabulka č. 1'!L6-'KN 2017'!L6,0),"")</f>
        <v>923</v>
      </c>
      <c r="M6" s="83">
        <f>IF(ISNUMBER('Tabulka č. 1'!M6-'KN 2017'!M6),ROUND('Tabulka č. 1'!M6-'KN 2017'!M6,0),"")</f>
        <v>845</v>
      </c>
      <c r="N6" s="83">
        <f>IF(ISNUMBER('Tabulka č. 1'!N6-'KN 2017'!N6),ROUND('Tabulka č. 1'!N6-'KN 2017'!N6,0),"")</f>
        <v>795</v>
      </c>
      <c r="O6" s="84">
        <f>IF(ISNUMBER('Tabulka č. 1'!O6-'KN 2017'!O6),ROUND('Tabulka č. 1'!O6-'KN 2017'!O6,0),"")</f>
        <v>1078</v>
      </c>
      <c r="P6" s="57">
        <f aca="true" t="shared" si="0" ref="P6:P11">IF(ISNUMBER(AVERAGE(B6:O6)),AVERAGE(B6:O6),"")</f>
        <v>795.1428571428571</v>
      </c>
    </row>
    <row r="7" spans="1:16" s="48" customFormat="1" ht="15">
      <c r="A7" s="53" t="s">
        <v>34</v>
      </c>
      <c r="B7" s="85">
        <f>IF(ISNUMBER('Tabulka č. 1'!B7-'KN 2017'!B7),ROUND('Tabulka č. 1'!B7-'KN 2017'!B7,0),"")</f>
        <v>0</v>
      </c>
      <c r="C7" s="85">
        <f>IF(ISNUMBER('Tabulka č. 1'!C7-'KN 2017'!C7),ROUND('Tabulka č. 1'!C7-'KN 2017'!C7,0),"")</f>
        <v>-2</v>
      </c>
      <c r="D7" s="85">
        <f>IF(ISNUMBER('Tabulka č. 1'!D7-'KN 2017'!D7),ROUND('Tabulka č. 1'!D7-'KN 2017'!D7,0),"")</f>
        <v>0</v>
      </c>
      <c r="E7" s="85">
        <f>IF(ISNUMBER('Tabulka č. 1'!E7-'KN 2017'!E7),ROUND('Tabulka č. 1'!E7-'KN 2017'!E7,0),"")</f>
        <v>0</v>
      </c>
      <c r="F7" s="85">
        <f>IF(ISNUMBER('Tabulka č. 1'!F7-'KN 2017'!F7),ROUND('Tabulka č. 1'!F7-'KN 2017'!F7,0),"")</f>
        <v>0</v>
      </c>
      <c r="G7" s="85">
        <f>IF(ISNUMBER('Tabulka č. 1'!G7-'KN 2017'!G7),ROUND('Tabulka č. 1'!G7-'KN 2017'!G7,0),"")</f>
        <v>3</v>
      </c>
      <c r="H7" s="85">
        <f>IF(ISNUMBER('Tabulka č. 1'!H7-'KN 2017'!H7),ROUND('Tabulka č. 1'!H7-'KN 2017'!H7,0),"")</f>
        <v>0</v>
      </c>
      <c r="I7" s="85">
        <f>IF(ISNUMBER('Tabulka č. 1'!I7-'KN 2017'!I7),ROUND('Tabulka č. 1'!I7-'KN 2017'!I7,0),"")</f>
        <v>0</v>
      </c>
      <c r="J7" s="85">
        <f>IF(ISNUMBER('Tabulka č. 1'!J7-'KN 2017'!J7),ROUND('Tabulka č. 1'!J7-'KN 2017'!J7,0),"")</f>
        <v>-4</v>
      </c>
      <c r="K7" s="85">
        <f>IF(ISNUMBER('Tabulka č. 1'!K7-'KN 2017'!K7),ROUND('Tabulka č. 1'!K7-'KN 2017'!K7,0),"")</f>
        <v>-3</v>
      </c>
      <c r="L7" s="85">
        <f>IF(ISNUMBER('Tabulka č. 1'!L7-'KN 2017'!L7),ROUND('Tabulka č. 1'!L7-'KN 2017'!L7,0),"")</f>
        <v>0</v>
      </c>
      <c r="M7" s="85">
        <f>IF(ISNUMBER('Tabulka č. 1'!M7-'KN 2017'!M7),ROUND('Tabulka č. 1'!M7-'KN 2017'!M7,0),"")</f>
        <v>0</v>
      </c>
      <c r="N7" s="85">
        <f>IF(ISNUMBER('Tabulka č. 1'!N7-'KN 2017'!N7),ROUND('Tabulka č. 1'!N7-'KN 2017'!N7,0),"")</f>
        <v>0</v>
      </c>
      <c r="O7" s="86">
        <f>IF(ISNUMBER('Tabulka č. 1'!O7-'KN 2017'!O7),ROUND('Tabulka č. 1'!O7-'KN 2017'!O7,0),"")</f>
        <v>0</v>
      </c>
      <c r="P7" s="58">
        <f t="shared" si="0"/>
        <v>-0.42857142857142855</v>
      </c>
    </row>
    <row r="8" spans="1:16" ht="15">
      <c r="A8" s="54" t="s">
        <v>35</v>
      </c>
      <c r="B8" s="93">
        <f>IF(ISNUMBER('Tabulka č. 1'!B8-'KN 2017'!B8),ROUND('Tabulka č. 1'!B8-'KN 2017'!B8,2),"")</f>
        <v>0</v>
      </c>
      <c r="C8" s="93">
        <f>IF(ISNUMBER('Tabulka č. 1'!C8-'KN 2017'!C8),ROUND('Tabulka č. 1'!C8-'KN 2017'!C8,2),"")</f>
        <v>2.96</v>
      </c>
      <c r="D8" s="93">
        <f>IF(ISNUMBER('Tabulka č. 1'!D8-'KN 2017'!D8),ROUND('Tabulka č. 1'!D8-'KN 2017'!D8,2),"")</f>
        <v>0</v>
      </c>
      <c r="E8" s="93">
        <f>IF(ISNUMBER('Tabulka č. 1'!E8-'KN 2017'!E8),ROUND('Tabulka č. 1'!E8-'KN 2017'!E8,2),"")</f>
        <v>0</v>
      </c>
      <c r="F8" s="93">
        <f>IF(ISNUMBER('Tabulka č. 1'!F8-'KN 2017'!F8),ROUND('Tabulka č. 1'!F8-'KN 2017'!F8,2),"")</f>
        <v>0</v>
      </c>
      <c r="G8" s="94">
        <f>IF(ISNUMBER('Tabulka č. 1'!G8-'KN 2017'!G8),ROUND('Tabulka č. 1'!G8-'KN 2017'!G8,2),"")</f>
        <v>0</v>
      </c>
      <c r="H8" s="93">
        <f>IF(ISNUMBER('Tabulka č. 1'!H8-'KN 2017'!H8),ROUND('Tabulka č. 1'!H8-'KN 2017'!H8,2),"")</f>
        <v>0</v>
      </c>
      <c r="I8" s="93">
        <f>IF(ISNUMBER('Tabulka č. 1'!I8-'KN 2017'!I8),ROUND('Tabulka č. 1'!I8-'KN 2017'!I8,2),"")</f>
        <v>0</v>
      </c>
      <c r="J8" s="93">
        <f>IF(ISNUMBER('Tabulka č. 1'!J8-'KN 2017'!J8),ROUND('Tabulka č. 1'!J8-'KN 2017'!J8,2),"")</f>
        <v>0</v>
      </c>
      <c r="K8" s="93">
        <f>IF(ISNUMBER('Tabulka č. 1'!K8-'KN 2017'!K8),ROUND('Tabulka č. 1'!K8-'KN 2017'!K8,2),"")</f>
        <v>0</v>
      </c>
      <c r="L8" s="93">
        <f>IF(ISNUMBER('Tabulka č. 1'!L8-'KN 2017'!L8),ROUND('Tabulka č. 1'!L8-'KN 2017'!L8,2),"")</f>
        <v>0</v>
      </c>
      <c r="M8" s="93">
        <f>IF(ISNUMBER('Tabulka č. 1'!M8-'KN 2017'!M8),ROUND('Tabulka č. 1'!M8-'KN 2017'!M8,2),"")</f>
        <v>0</v>
      </c>
      <c r="N8" s="93">
        <f>IF(ISNUMBER('Tabulka č. 1'!N8-'KN 2017'!N8),ROUND('Tabulka č. 1'!N8-'KN 2017'!N8,2),"")</f>
        <v>0</v>
      </c>
      <c r="O8" s="95">
        <f>IF(ISNUMBER('Tabulka č. 1'!O8-'KN 2017'!O8),ROUND('Tabulka č. 1'!O8-'KN 2017'!O8,2),"")</f>
        <v>0</v>
      </c>
      <c r="P8" s="59">
        <f t="shared" si="0"/>
        <v>0.21142857142857144</v>
      </c>
    </row>
    <row r="9" spans="1:16" s="48" customFormat="1" ht="15">
      <c r="A9" s="53" t="s">
        <v>36</v>
      </c>
      <c r="B9" s="87">
        <f>IF(ISNUMBER('Tabulka č. 1'!B9-'KN 2017'!B9),ROUND('Tabulka č. 1'!B9-'KN 2017'!B9,0),"")</f>
        <v>3890</v>
      </c>
      <c r="C9" s="87">
        <f>IF(ISNUMBER('Tabulka č. 1'!C9-'KN 2017'!C9),ROUND('Tabulka č. 1'!C9-'KN 2017'!C9,0),"")</f>
        <v>4776</v>
      </c>
      <c r="D9" s="87">
        <f>IF(ISNUMBER('Tabulka č. 1'!D9-'KN 2017'!D9),ROUND('Tabulka č. 1'!D9-'KN 2017'!D9,0),"")</f>
        <v>3139</v>
      </c>
      <c r="E9" s="87">
        <f>IF(ISNUMBER('Tabulka č. 1'!E9-'KN 2017'!E9),ROUND('Tabulka č. 1'!E9-'KN 2017'!E9,0),"")</f>
        <v>3061</v>
      </c>
      <c r="F9" s="87">
        <f>IF(ISNUMBER('Tabulka č. 1'!F9-'KN 2017'!F9),ROUND('Tabulka č. 1'!F9-'KN 2017'!F9,0),"")</f>
        <v>3000</v>
      </c>
      <c r="G9" s="87">
        <f>IF(ISNUMBER('Tabulka č. 1'!G9-'KN 2017'!G9),ROUND('Tabulka č. 1'!G9-'KN 2017'!G9,0),"")</f>
        <v>2555</v>
      </c>
      <c r="H9" s="87">
        <f>IF(ISNUMBER('Tabulka č. 1'!H9-'KN 2017'!H9),ROUND('Tabulka č. 1'!H9-'KN 2017'!H9,0),"")</f>
        <v>3610</v>
      </c>
      <c r="I9" s="87">
        <f>IF(ISNUMBER('Tabulka č. 1'!I9-'KN 2017'!I9),ROUND('Tabulka č. 1'!I9-'KN 2017'!I9,0),"")</f>
        <v>3674</v>
      </c>
      <c r="J9" s="87">
        <f>IF(ISNUMBER('Tabulka č. 1'!J9-'KN 2017'!J9),ROUND('Tabulka č. 1'!J9-'KN 2017'!J9,0),"")</f>
        <v>3348</v>
      </c>
      <c r="K9" s="87">
        <f>IF(ISNUMBER('Tabulka č. 1'!K9-'KN 2017'!K9),ROUND('Tabulka č. 1'!K9-'KN 2017'!K9,0),"")</f>
        <v>3526</v>
      </c>
      <c r="L9" s="88">
        <f>IF(ISNUMBER('Tabulka č. 1'!L9-'KN 2017'!L9),ROUND('Tabulka č. 1'!L9-'KN 2017'!L9,0),"")</f>
        <v>4076</v>
      </c>
      <c r="M9" s="87">
        <f>IF(ISNUMBER('Tabulka č. 1'!M9-'KN 2017'!M9),ROUND('Tabulka č. 1'!M9-'KN 2017'!M9,0),"")</f>
        <v>3560</v>
      </c>
      <c r="N9" s="87">
        <f>IF(ISNUMBER('Tabulka č. 1'!N9-'KN 2017'!N9),ROUND('Tabulka č. 1'!N9-'KN 2017'!N9,0),"")</f>
        <v>3577</v>
      </c>
      <c r="O9" s="89">
        <f>IF(ISNUMBER('Tabulka č. 1'!O9-'KN 2017'!O9),ROUND('Tabulka č. 1'!O9-'KN 2017'!O9,0),"")</f>
        <v>3580</v>
      </c>
      <c r="P9" s="60">
        <f t="shared" si="0"/>
        <v>3526.5714285714284</v>
      </c>
    </row>
    <row r="10" spans="1:16" ht="15">
      <c r="A10" s="54" t="s">
        <v>37</v>
      </c>
      <c r="B10" s="93">
        <f>IF(ISNUMBER('Tabulka č. 1'!B10-'KN 2017'!B10),ROUND('Tabulka č. 1'!B10-'KN 2017'!B10,2),"")</f>
        <v>0</v>
      </c>
      <c r="C10" s="93">
        <f>IF(ISNUMBER('Tabulka č. 1'!C10-'KN 2017'!C10),ROUND('Tabulka č. 1'!C10-'KN 2017'!C10,2),"")</f>
        <v>24.2</v>
      </c>
      <c r="D10" s="93">
        <f>IF(ISNUMBER('Tabulka č. 1'!D10-'KN 2017'!D10),ROUND('Tabulka č. 1'!D10-'KN 2017'!D10,2),"")</f>
        <v>0</v>
      </c>
      <c r="E10" s="93">
        <f>IF(ISNUMBER('Tabulka č. 1'!E10-'KN 2017'!E10),ROUND('Tabulka č. 1'!E10-'KN 2017'!E10,2),"")</f>
        <v>0</v>
      </c>
      <c r="F10" s="93">
        <f>IF(ISNUMBER('Tabulka č. 1'!F10-'KN 2017'!F10),ROUND('Tabulka č. 1'!F10-'KN 2017'!F10,2),"")</f>
        <v>0</v>
      </c>
      <c r="G10" s="94">
        <f>IF(ISNUMBER('Tabulka č. 1'!G10-'KN 2017'!G10),ROUND('Tabulka č. 1'!G10-'KN 2017'!G10,2),"")</f>
        <v>0</v>
      </c>
      <c r="H10" s="93">
        <f>IF(ISNUMBER('Tabulka č. 1'!H10-'KN 2017'!H10),ROUND('Tabulka č. 1'!H10-'KN 2017'!H10,2),"")</f>
        <v>0</v>
      </c>
      <c r="I10" s="93">
        <f>IF(ISNUMBER('Tabulka č. 1'!I10-'KN 2017'!I10),ROUND('Tabulka č. 1'!I10-'KN 2017'!I10,2),"")</f>
        <v>0</v>
      </c>
      <c r="J10" s="93">
        <f>IF(ISNUMBER('Tabulka č. 1'!J10-'KN 2017'!J10),ROUND('Tabulka č. 1'!J10-'KN 2017'!J10,2),"")</f>
        <v>0</v>
      </c>
      <c r="K10" s="93">
        <f>IF(ISNUMBER('Tabulka č. 1'!K10-'KN 2017'!K10),ROUND('Tabulka č. 1'!K10-'KN 2017'!K10,2),"")</f>
        <v>0</v>
      </c>
      <c r="L10" s="93">
        <f>IF(ISNUMBER('Tabulka č. 1'!L10-'KN 2017'!L10),ROUND('Tabulka č. 1'!L10-'KN 2017'!L10,2),"")</f>
        <v>0</v>
      </c>
      <c r="M10" s="93">
        <f>IF(ISNUMBER('Tabulka č. 1'!M10-'KN 2017'!M10),ROUND('Tabulka č. 1'!M10-'KN 2017'!M10,2),"")</f>
        <v>0</v>
      </c>
      <c r="N10" s="93">
        <f>IF(ISNUMBER('Tabulka č. 1'!N10-'KN 2017'!N10),ROUND('Tabulka č. 1'!N10-'KN 2017'!N10,2),"")</f>
        <v>0</v>
      </c>
      <c r="O10" s="95">
        <f>IF(ISNUMBER('Tabulka č. 1'!O10-'KN 2017'!O10),ROUND('Tabulka č. 1'!O10-'KN 2017'!O10,2),"")</f>
        <v>0</v>
      </c>
      <c r="P10" s="59">
        <f t="shared" si="0"/>
        <v>1.7285714285714284</v>
      </c>
    </row>
    <row r="11" spans="1:16" s="48" customFormat="1" ht="15.75" thickBot="1">
      <c r="A11" s="55" t="s">
        <v>38</v>
      </c>
      <c r="B11" s="90">
        <f>IF(ISNUMBER('Tabulka č. 1'!B11-'KN 2017'!B11),ROUND('Tabulka č. 1'!B11-'KN 2017'!B11,0),"")</f>
        <v>3240</v>
      </c>
      <c r="C11" s="90">
        <f>IF(ISNUMBER('Tabulka č. 1'!C11-'KN 2017'!C11),ROUND('Tabulka č. 1'!C11-'KN 2017'!C11,0),"")</f>
        <v>3401</v>
      </c>
      <c r="D11" s="90">
        <f>IF(ISNUMBER('Tabulka č. 1'!D11-'KN 2017'!D11),ROUND('Tabulka č. 1'!D11-'KN 2017'!D11,0),"")</f>
        <v>2828</v>
      </c>
      <c r="E11" s="90">
        <f>IF(ISNUMBER('Tabulka č. 1'!E11-'KN 2017'!E11),ROUND('Tabulka č. 1'!E11-'KN 2017'!E11,0),"")</f>
        <v>3186</v>
      </c>
      <c r="F11" s="90">
        <f>IF(ISNUMBER('Tabulka č. 1'!F11-'KN 2017'!F11),ROUND('Tabulka č. 1'!F11-'KN 2017'!F11,0),"")</f>
        <v>2400</v>
      </c>
      <c r="G11" s="90">
        <f>IF(ISNUMBER('Tabulka č. 1'!G11-'KN 2017'!G11),ROUND('Tabulka č. 1'!G11-'KN 2017'!G11,0),"")</f>
        <v>1818</v>
      </c>
      <c r="H11" s="90">
        <f>IF(ISNUMBER('Tabulka č. 1'!H11-'KN 2017'!H11),ROUND('Tabulka č. 1'!H11-'KN 2017'!H11,0),"")</f>
        <v>1520</v>
      </c>
      <c r="I11" s="90">
        <f>IF(ISNUMBER('Tabulka č. 1'!I11-'KN 2017'!I11),ROUND('Tabulka č. 1'!I11-'KN 2017'!I11,0),"")</f>
        <v>2883</v>
      </c>
      <c r="J11" s="90">
        <f>IF(ISNUMBER('Tabulka č. 1'!J11-'KN 2017'!J11),ROUND('Tabulka č. 1'!J11-'KN 2017'!J11,0),"")</f>
        <v>2770</v>
      </c>
      <c r="K11" s="90">
        <f>IF(ISNUMBER('Tabulka č. 1'!K11-'KN 2017'!K11),ROUND('Tabulka č. 1'!K11-'KN 2017'!K11,0),"")</f>
        <v>2782</v>
      </c>
      <c r="L11" s="91">
        <f>IF(ISNUMBER('Tabulka č. 1'!L11-'KN 2017'!L11),ROUND('Tabulka č. 1'!L11-'KN 2017'!L11,0),"")</f>
        <v>2847</v>
      </c>
      <c r="M11" s="90">
        <f>IF(ISNUMBER('Tabulka č. 1'!M11-'KN 2017'!M11),ROUND('Tabulka č. 1'!M11-'KN 2017'!M11,0),"")</f>
        <v>2823</v>
      </c>
      <c r="N11" s="90">
        <f>IF(ISNUMBER('Tabulka č. 1'!N11-'KN 2017'!N11),ROUND('Tabulka č. 1'!N11-'KN 2017'!N11,0),"")</f>
        <v>2332</v>
      </c>
      <c r="O11" s="92">
        <f>IF(ISNUMBER('Tabulka č. 1'!O11-'KN 2017'!O11),ROUND('Tabulka č. 1'!O11-'KN 2017'!O11,0),"")</f>
        <v>3190</v>
      </c>
      <c r="P11" s="61">
        <f t="shared" si="0"/>
        <v>2715.714285714286</v>
      </c>
    </row>
    <row r="12" spans="1:16" s="52" customFormat="1" ht="19.5" thickBot="1">
      <c r="A12" s="102" t="str">
        <f>'KN 2018'!A7</f>
        <v>Výtvarný obor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4"/>
    </row>
    <row r="13" spans="1:16" s="48" customFormat="1" ht="15">
      <c r="A13" s="62" t="s">
        <v>33</v>
      </c>
      <c r="B13" s="83">
        <f>IF(ISNUMBER('Tabulka č. 1'!B13-'KN 2017'!B13),ROUND('Tabulka č. 1'!B13-'KN 2017'!B13,0),"")</f>
        <v>716</v>
      </c>
      <c r="C13" s="83">
        <f>IF(ISNUMBER('Tabulka č. 1'!C13-'KN 2017'!C13),ROUND('Tabulka č. 1'!C13-'KN 2017'!C13,0),"")</f>
        <v>645</v>
      </c>
      <c r="D13" s="83">
        <f>IF(ISNUMBER('Tabulka č. 1'!D13-'KN 2017'!D13),ROUND('Tabulka č. 1'!D13-'KN 2017'!D13,0),"")</f>
        <v>597</v>
      </c>
      <c r="E13" s="83">
        <f>IF(ISNUMBER('Tabulka č. 1'!E13-'KN 2017'!E13),ROUND('Tabulka č. 1'!E13-'KN 2017'!E13,0),"")</f>
        <v>526</v>
      </c>
      <c r="F13" s="83">
        <f>IF(ISNUMBER('Tabulka č. 1'!F13-'KN 2017'!F13),ROUND('Tabulka č. 1'!F13-'KN 2017'!F13,0),"")</f>
        <v>674</v>
      </c>
      <c r="G13" s="83">
        <f>IF(ISNUMBER('Tabulka č. 1'!G13-'KN 2017'!G13),ROUND('Tabulka č. 1'!G13-'KN 2017'!G13,0),"")</f>
        <v>620</v>
      </c>
      <c r="H13" s="83">
        <f>IF(ISNUMBER('Tabulka č. 1'!H13-'KN 2017'!H13),ROUND('Tabulka č. 1'!H13-'KN 2017'!H13,0),"")</f>
        <v>590</v>
      </c>
      <c r="I13" s="83">
        <f>IF(ISNUMBER('Tabulka č. 1'!I13-'KN 2017'!I13),ROUND('Tabulka č. 1'!I13-'KN 2017'!I13,0),"")</f>
        <v>669</v>
      </c>
      <c r="J13" s="83">
        <f>IF(ISNUMBER('Tabulka č. 1'!J13-'KN 2017'!J13),ROUND('Tabulka č. 1'!J13-'KN 2017'!J13,0),"")</f>
        <v>573</v>
      </c>
      <c r="K13" s="83">
        <f>IF(ISNUMBER('Tabulka č. 1'!K13-'KN 2017'!K13),ROUND('Tabulka č. 1'!K13-'KN 2017'!K13,0),"")</f>
        <v>668</v>
      </c>
      <c r="L13" s="83">
        <f>IF(ISNUMBER('Tabulka č. 1'!L13-'KN 2017'!L13),ROUND('Tabulka č. 1'!L13-'KN 2017'!L13,0),"")</f>
        <v>723</v>
      </c>
      <c r="M13" s="83">
        <f>IF(ISNUMBER('Tabulka č. 1'!M13-'KN 2017'!M13),ROUND('Tabulka č. 1'!M13-'KN 2017'!M13,0),"")</f>
        <v>662</v>
      </c>
      <c r="N13" s="83">
        <f>IF(ISNUMBER('Tabulka č. 1'!N13-'KN 2017'!N13),ROUND('Tabulka č. 1'!N13-'KN 2017'!N13,0),"")</f>
        <v>643</v>
      </c>
      <c r="O13" s="84">
        <f>IF(ISNUMBER('Tabulka č. 1'!O13-'KN 2017'!O13),ROUND('Tabulka č. 1'!O13-'KN 2017'!O13,0),"")</f>
        <v>807</v>
      </c>
      <c r="P13" s="57">
        <f aca="true" t="shared" si="1" ref="P13:P18">IF(ISNUMBER(AVERAGE(B13:O13)),AVERAGE(B13:O13),"")</f>
        <v>650.9285714285714</v>
      </c>
    </row>
    <row r="14" spans="1:16" s="48" customFormat="1" ht="15">
      <c r="A14" s="53" t="s">
        <v>34</v>
      </c>
      <c r="B14" s="85">
        <f>IF(ISNUMBER('Tabulka č. 1'!B14-'KN 2017'!B14),ROUND('Tabulka č. 1'!B14-'KN 2017'!B14,0),"")</f>
        <v>0</v>
      </c>
      <c r="C14" s="85">
        <f>IF(ISNUMBER('Tabulka č. 1'!C14-'KN 2017'!C14),ROUND('Tabulka č. 1'!C14-'KN 2017'!C14,0),"")</f>
        <v>0</v>
      </c>
      <c r="D14" s="85">
        <f>IF(ISNUMBER('Tabulka č. 1'!D14-'KN 2017'!D14),ROUND('Tabulka č. 1'!D14-'KN 2017'!D14,0),"")</f>
        <v>0</v>
      </c>
      <c r="E14" s="85">
        <f>IF(ISNUMBER('Tabulka č. 1'!E14-'KN 2017'!E14),ROUND('Tabulka č. 1'!E14-'KN 2017'!E14,0),"")</f>
        <v>0</v>
      </c>
      <c r="F14" s="85">
        <f>IF(ISNUMBER('Tabulka č. 1'!F14-'KN 2017'!F14),ROUND('Tabulka č. 1'!F14-'KN 2017'!F14,0),"")</f>
        <v>0</v>
      </c>
      <c r="G14" s="85">
        <f>IF(ISNUMBER('Tabulka č. 1'!G14-'KN 2017'!G14),ROUND('Tabulka č. 1'!G14-'KN 2017'!G14,0),"")</f>
        <v>3</v>
      </c>
      <c r="H14" s="85">
        <f>IF(ISNUMBER('Tabulka č. 1'!H14-'KN 2017'!H14),ROUND('Tabulka č. 1'!H14-'KN 2017'!H14,0),"")</f>
        <v>0</v>
      </c>
      <c r="I14" s="85">
        <f>IF(ISNUMBER('Tabulka č. 1'!I14-'KN 2017'!I14),ROUND('Tabulka č. 1'!I14-'KN 2017'!I14,0),"")</f>
        <v>0</v>
      </c>
      <c r="J14" s="85">
        <f>IF(ISNUMBER('Tabulka č. 1'!J14-'KN 2017'!J14),ROUND('Tabulka č. 1'!J14-'KN 2017'!J14,0),"")</f>
        <v>-3</v>
      </c>
      <c r="K14" s="85">
        <f>IF(ISNUMBER('Tabulka č. 1'!K14-'KN 2017'!K14),ROUND('Tabulka č. 1'!K14-'KN 2017'!K14,0),"")</f>
        <v>-2</v>
      </c>
      <c r="L14" s="85">
        <f>IF(ISNUMBER('Tabulka č. 1'!L14-'KN 2017'!L14),ROUND('Tabulka č. 1'!L14-'KN 2017'!L14,0),"")</f>
        <v>0</v>
      </c>
      <c r="M14" s="85">
        <f>IF(ISNUMBER('Tabulka č. 1'!M14-'KN 2017'!M14),ROUND('Tabulka č. 1'!M14-'KN 2017'!M14,0),"")</f>
        <v>0</v>
      </c>
      <c r="N14" s="85">
        <f>IF(ISNUMBER('Tabulka č. 1'!N14-'KN 2017'!N14),ROUND('Tabulka č. 1'!N14-'KN 2017'!N14,0),"")</f>
        <v>0</v>
      </c>
      <c r="O14" s="86">
        <f>IF(ISNUMBER('Tabulka č. 1'!O14-'KN 2017'!O14),ROUND('Tabulka č. 1'!O14-'KN 2017'!O14,0),"")</f>
        <v>0</v>
      </c>
      <c r="P14" s="58">
        <f t="shared" si="1"/>
        <v>-0.14285714285714285</v>
      </c>
    </row>
    <row r="15" spans="1:16" ht="15">
      <c r="A15" s="54" t="s">
        <v>35</v>
      </c>
      <c r="B15" s="93">
        <f>IF(ISNUMBER('Tabulka č. 1'!B15-'KN 2017'!B15),ROUND('Tabulka č. 1'!B15-'KN 2017'!B15,2),"")</f>
        <v>0</v>
      </c>
      <c r="C15" s="93">
        <f>IF(ISNUMBER('Tabulka č. 1'!C15-'KN 2017'!C15),ROUND('Tabulka č. 1'!C15-'KN 2017'!C15,2),"")</f>
        <v>3.23</v>
      </c>
      <c r="D15" s="93">
        <f>IF(ISNUMBER('Tabulka č. 1'!D15-'KN 2017'!D15),ROUND('Tabulka č. 1'!D15-'KN 2017'!D15,2),"")</f>
        <v>0</v>
      </c>
      <c r="E15" s="93">
        <f>IF(ISNUMBER('Tabulka č. 1'!E15-'KN 2017'!E15),ROUND('Tabulka č. 1'!E15-'KN 2017'!E15,2),"")</f>
        <v>0</v>
      </c>
      <c r="F15" s="93">
        <f>IF(ISNUMBER('Tabulka č. 1'!F15-'KN 2017'!F15),ROUND('Tabulka č. 1'!F15-'KN 2017'!F15,2),"")</f>
        <v>0</v>
      </c>
      <c r="G15" s="94">
        <f>IF(ISNUMBER('Tabulka č. 1'!G15-'KN 2017'!G15),ROUND('Tabulka č. 1'!G15-'KN 2017'!G15,2),"")</f>
        <v>0</v>
      </c>
      <c r="H15" s="93">
        <f>IF(ISNUMBER('Tabulka č. 1'!H15-'KN 2017'!H15),ROUND('Tabulka č. 1'!H15-'KN 2017'!H15,2),"")</f>
        <v>0.01</v>
      </c>
      <c r="I15" s="93">
        <f>IF(ISNUMBER('Tabulka č. 1'!I15-'KN 2017'!I15),ROUND('Tabulka č. 1'!I15-'KN 2017'!I15,2),"")</f>
        <v>0</v>
      </c>
      <c r="J15" s="93">
        <f>IF(ISNUMBER('Tabulka č. 1'!J15-'KN 2017'!J15),ROUND('Tabulka č. 1'!J15-'KN 2017'!J15,2),"")</f>
        <v>0</v>
      </c>
      <c r="K15" s="93">
        <f>IF(ISNUMBER('Tabulka č. 1'!K15-'KN 2017'!K15),ROUND('Tabulka č. 1'!K15-'KN 2017'!K15,2),"")</f>
        <v>0</v>
      </c>
      <c r="L15" s="93">
        <f>IF(ISNUMBER('Tabulka č. 1'!L15-'KN 2017'!L15),ROUND('Tabulka č. 1'!L15-'KN 2017'!L15,2),"")</f>
        <v>0</v>
      </c>
      <c r="M15" s="93">
        <f>IF(ISNUMBER('Tabulka č. 1'!M15-'KN 2017'!M15),ROUND('Tabulka č. 1'!M15-'KN 2017'!M15,2),"")</f>
        <v>0</v>
      </c>
      <c r="N15" s="93">
        <f>IF(ISNUMBER('Tabulka č. 1'!N15-'KN 2017'!N15),ROUND('Tabulka č. 1'!N15-'KN 2017'!N15,2),"")</f>
        <v>0</v>
      </c>
      <c r="O15" s="95">
        <f>IF(ISNUMBER('Tabulka č. 1'!O15-'KN 2017'!O15),ROUND('Tabulka č. 1'!O15-'KN 2017'!O15,2),"")</f>
        <v>0</v>
      </c>
      <c r="P15" s="59">
        <f t="shared" si="1"/>
        <v>0.2314285714285714</v>
      </c>
    </row>
    <row r="16" spans="1:16" s="48" customFormat="1" ht="15">
      <c r="A16" s="53" t="s">
        <v>36</v>
      </c>
      <c r="B16" s="87">
        <f>IF(ISNUMBER('Tabulka č. 1'!B16-'KN 2017'!B16),ROUND('Tabulka č. 1'!B16-'KN 2017'!B16,0),"")</f>
        <v>3890</v>
      </c>
      <c r="C16" s="87">
        <f>IF(ISNUMBER('Tabulka č. 1'!C16-'KN 2017'!C16),ROUND('Tabulka č. 1'!C16-'KN 2017'!C16,0),"")</f>
        <v>4776</v>
      </c>
      <c r="D16" s="87">
        <f>IF(ISNUMBER('Tabulka č. 1'!D16-'KN 2017'!D16),ROUND('Tabulka č. 1'!D16-'KN 2017'!D16,0),"")</f>
        <v>3139</v>
      </c>
      <c r="E16" s="87">
        <f>IF(ISNUMBER('Tabulka č. 1'!E16-'KN 2017'!E16),ROUND('Tabulka č. 1'!E16-'KN 2017'!E16,0),"")</f>
        <v>3061</v>
      </c>
      <c r="F16" s="87">
        <f>IF(ISNUMBER('Tabulka č. 1'!F16-'KN 2017'!F16),ROUND('Tabulka č. 1'!F16-'KN 2017'!F16,0),"")</f>
        <v>3000</v>
      </c>
      <c r="G16" s="87">
        <f>IF(ISNUMBER('Tabulka č. 1'!G16-'KN 2017'!G16),ROUND('Tabulka č. 1'!G16-'KN 2017'!G16,0),"")</f>
        <v>2555</v>
      </c>
      <c r="H16" s="87">
        <f>IF(ISNUMBER('Tabulka č. 1'!H16-'KN 2017'!H16),ROUND('Tabulka č. 1'!H16-'KN 2017'!H16,0),"")</f>
        <v>3610</v>
      </c>
      <c r="I16" s="87">
        <f>IF(ISNUMBER('Tabulka č. 1'!I16-'KN 2017'!I16),ROUND('Tabulka č. 1'!I16-'KN 2017'!I16,0),"")</f>
        <v>3674</v>
      </c>
      <c r="J16" s="87">
        <f>IF(ISNUMBER('Tabulka č. 1'!J16-'KN 2017'!J16),ROUND('Tabulka č. 1'!J16-'KN 2017'!J16,0),"")</f>
        <v>3348</v>
      </c>
      <c r="K16" s="87">
        <f>IF(ISNUMBER('Tabulka č. 1'!K16-'KN 2017'!K16),ROUND('Tabulka č. 1'!K16-'KN 2017'!K16,0),"")</f>
        <v>3526</v>
      </c>
      <c r="L16" s="88">
        <f>IF(ISNUMBER('Tabulka č. 1'!L16-'KN 2017'!L16),ROUND('Tabulka č. 1'!L16-'KN 2017'!L16,0),"")</f>
        <v>4076</v>
      </c>
      <c r="M16" s="87">
        <f>IF(ISNUMBER('Tabulka č. 1'!M16-'KN 2017'!M16),ROUND('Tabulka č. 1'!M16-'KN 2017'!M16,0),"")</f>
        <v>3560</v>
      </c>
      <c r="N16" s="87">
        <f>IF(ISNUMBER('Tabulka č. 1'!N16-'KN 2017'!N16),ROUND('Tabulka č. 1'!N16-'KN 2017'!N16,0),"")</f>
        <v>3577</v>
      </c>
      <c r="O16" s="89">
        <f>IF(ISNUMBER('Tabulka č. 1'!O16-'KN 2017'!O16),ROUND('Tabulka č. 1'!O16-'KN 2017'!O16,0),"")</f>
        <v>3580</v>
      </c>
      <c r="P16" s="60">
        <f t="shared" si="1"/>
        <v>3526.5714285714284</v>
      </c>
    </row>
    <row r="17" spans="1:16" ht="15">
      <c r="A17" s="54" t="s">
        <v>37</v>
      </c>
      <c r="B17" s="93">
        <f>IF(ISNUMBER('Tabulka č. 1'!B17-'KN 2017'!B17),ROUND('Tabulka č. 1'!B17-'KN 2017'!B17,2),"")</f>
        <v>0</v>
      </c>
      <c r="C17" s="93">
        <f>IF(ISNUMBER('Tabulka č. 1'!C17-'KN 2017'!C17),ROUND('Tabulka č. 1'!C17-'KN 2017'!C17,2),"")</f>
        <v>24.2</v>
      </c>
      <c r="D17" s="93">
        <f>IF(ISNUMBER('Tabulka č. 1'!D17-'KN 2017'!D17),ROUND('Tabulka č. 1'!D17-'KN 2017'!D17,2),"")</f>
        <v>0</v>
      </c>
      <c r="E17" s="93">
        <f>IF(ISNUMBER('Tabulka č. 1'!E17-'KN 2017'!E17),ROUND('Tabulka č. 1'!E17-'KN 2017'!E17,2),"")</f>
        <v>0</v>
      </c>
      <c r="F17" s="93">
        <f>IF(ISNUMBER('Tabulka č. 1'!F17-'KN 2017'!F17),ROUND('Tabulka č. 1'!F17-'KN 2017'!F17,2),"")</f>
        <v>0</v>
      </c>
      <c r="G17" s="94">
        <f>IF(ISNUMBER('Tabulka č. 1'!G17-'KN 2017'!G17),ROUND('Tabulka č. 1'!G17-'KN 2017'!G17,2),"")</f>
        <v>0</v>
      </c>
      <c r="H17" s="93">
        <f>IF(ISNUMBER('Tabulka č. 1'!H17-'KN 2017'!H17),ROUND('Tabulka č. 1'!H17-'KN 2017'!H17,2),"")</f>
        <v>0</v>
      </c>
      <c r="I17" s="93">
        <f>IF(ISNUMBER('Tabulka č. 1'!I17-'KN 2017'!I17),ROUND('Tabulka č. 1'!I17-'KN 2017'!I17,2),"")</f>
        <v>0</v>
      </c>
      <c r="J17" s="93">
        <f>IF(ISNUMBER('Tabulka č. 1'!J17-'KN 2017'!J17),ROUND('Tabulka č. 1'!J17-'KN 2017'!J17,2),"")</f>
        <v>0</v>
      </c>
      <c r="K17" s="93">
        <f>IF(ISNUMBER('Tabulka č. 1'!K17-'KN 2017'!K17),ROUND('Tabulka č. 1'!K17-'KN 2017'!K17,2),"")</f>
        <v>0</v>
      </c>
      <c r="L17" s="93">
        <f>IF(ISNUMBER('Tabulka č. 1'!L17-'KN 2017'!L17),ROUND('Tabulka č. 1'!L17-'KN 2017'!L17,2),"")</f>
        <v>0</v>
      </c>
      <c r="M17" s="93">
        <f>IF(ISNUMBER('Tabulka č. 1'!M17-'KN 2017'!M17),ROUND('Tabulka č. 1'!M17-'KN 2017'!M17,2),"")</f>
        <v>0</v>
      </c>
      <c r="N17" s="93">
        <f>IF(ISNUMBER('Tabulka č. 1'!N17-'KN 2017'!N17),ROUND('Tabulka č. 1'!N17-'KN 2017'!N17,2),"")</f>
        <v>0</v>
      </c>
      <c r="O17" s="95">
        <f>IF(ISNUMBER('Tabulka č. 1'!O17-'KN 2017'!O17),ROUND('Tabulka č. 1'!O17-'KN 2017'!O17,2),"")</f>
        <v>0</v>
      </c>
      <c r="P17" s="59">
        <f t="shared" si="1"/>
        <v>1.7285714285714284</v>
      </c>
    </row>
    <row r="18" spans="1:16" s="48" customFormat="1" ht="15.75" thickBot="1">
      <c r="A18" s="55" t="s">
        <v>38</v>
      </c>
      <c r="B18" s="90">
        <f>IF(ISNUMBER('Tabulka č. 1'!B18-'KN 2017'!B18),ROUND('Tabulka č. 1'!B18-'KN 2017'!B18,0),"")</f>
        <v>3240</v>
      </c>
      <c r="C18" s="90">
        <f>IF(ISNUMBER('Tabulka č. 1'!C18-'KN 2017'!C18),ROUND('Tabulka č. 1'!C18-'KN 2017'!C18,0),"")</f>
        <v>3401</v>
      </c>
      <c r="D18" s="90">
        <f>IF(ISNUMBER('Tabulka č. 1'!D18-'KN 2017'!D18),ROUND('Tabulka č. 1'!D18-'KN 2017'!D18,0),"")</f>
        <v>2828</v>
      </c>
      <c r="E18" s="90">
        <f>IF(ISNUMBER('Tabulka č. 1'!E18-'KN 2017'!E18),ROUND('Tabulka č. 1'!E18-'KN 2017'!E18,0),"")</f>
        <v>3186</v>
      </c>
      <c r="F18" s="90">
        <f>IF(ISNUMBER('Tabulka č. 1'!F18-'KN 2017'!F18),ROUND('Tabulka č. 1'!F18-'KN 2017'!F18,0),"")</f>
        <v>2400</v>
      </c>
      <c r="G18" s="90">
        <f>IF(ISNUMBER('Tabulka č. 1'!G18-'KN 2017'!G18),ROUND('Tabulka č. 1'!G18-'KN 2017'!G18,0),"")</f>
        <v>1818</v>
      </c>
      <c r="H18" s="90">
        <f>IF(ISNUMBER('Tabulka č. 1'!H18-'KN 2017'!H18),ROUND('Tabulka č. 1'!H18-'KN 2017'!H18,0),"")</f>
        <v>1520</v>
      </c>
      <c r="I18" s="90">
        <f>IF(ISNUMBER('Tabulka č. 1'!I18-'KN 2017'!I18),ROUND('Tabulka č. 1'!I18-'KN 2017'!I18,0),"")</f>
        <v>2883</v>
      </c>
      <c r="J18" s="90">
        <f>IF(ISNUMBER('Tabulka č. 1'!J18-'KN 2017'!J18),ROUND('Tabulka č. 1'!J18-'KN 2017'!J18,0),"")</f>
        <v>2770</v>
      </c>
      <c r="K18" s="90">
        <f>IF(ISNUMBER('Tabulka č. 1'!K18-'KN 2017'!K18),ROUND('Tabulka č. 1'!K18-'KN 2017'!K18,0),"")</f>
        <v>2782</v>
      </c>
      <c r="L18" s="91">
        <f>IF(ISNUMBER('Tabulka č. 1'!L18-'KN 2017'!L18),ROUND('Tabulka č. 1'!L18-'KN 2017'!L18,0),"")</f>
        <v>2847</v>
      </c>
      <c r="M18" s="90">
        <f>IF(ISNUMBER('Tabulka č. 1'!M18-'KN 2017'!M18),ROUND('Tabulka č. 1'!M18-'KN 2017'!M18,0),"")</f>
        <v>2823</v>
      </c>
      <c r="N18" s="90">
        <f>IF(ISNUMBER('Tabulka č. 1'!N18-'KN 2017'!N18),ROUND('Tabulka č. 1'!N18-'KN 2017'!N18,0),"")</f>
        <v>2332</v>
      </c>
      <c r="O18" s="92">
        <f>IF(ISNUMBER('Tabulka č. 1'!O18-'KN 2017'!O18),ROUND('Tabulka č. 1'!O18-'KN 2017'!O18,0),"")</f>
        <v>3190</v>
      </c>
      <c r="P18" s="61">
        <f t="shared" si="1"/>
        <v>2715.714285714286</v>
      </c>
    </row>
    <row r="19" spans="1:16" s="52" customFormat="1" ht="19.5" thickBot="1">
      <c r="A19" s="102" t="str">
        <f>'KN 2018'!A8</f>
        <v>Literárně dramatický obor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4"/>
    </row>
    <row r="20" spans="1:16" s="48" customFormat="1" ht="15">
      <c r="A20" s="62" t="s">
        <v>33</v>
      </c>
      <c r="B20" s="83">
        <f>IF(ISNUMBER('Tabulka č. 1'!B20-'KN 2017'!B20),ROUND('Tabulka č. 1'!B20-'KN 2017'!B20,0),"")</f>
        <v>1057</v>
      </c>
      <c r="C20" s="83">
        <f>IF(ISNUMBER('Tabulka č. 1'!C20-'KN 2017'!C20),ROUND('Tabulka č. 1'!C20-'KN 2017'!C20,0),"")</f>
        <v>839</v>
      </c>
      <c r="D20" s="83">
        <f>IF(ISNUMBER('Tabulka č. 1'!D20-'KN 2017'!D20),ROUND('Tabulka č. 1'!D20-'KN 2017'!D20,0),"")</f>
        <v>871</v>
      </c>
      <c r="E20" s="83">
        <f>IF(ISNUMBER('Tabulka č. 1'!E20-'KN 2017'!E20),ROUND('Tabulka č. 1'!E20-'KN 2017'!E20,0),"")</f>
        <v>845</v>
      </c>
      <c r="F20" s="83">
        <f>IF(ISNUMBER('Tabulka č. 1'!F20-'KN 2017'!F20),ROUND('Tabulka č. 1'!F20-'KN 2017'!F20,0),"")</f>
        <v>857</v>
      </c>
      <c r="G20" s="83">
        <f>IF(ISNUMBER('Tabulka č. 1'!G20-'KN 2017'!G20),ROUND('Tabulka č. 1'!G20-'KN 2017'!G20,0),"")</f>
        <v>729</v>
      </c>
      <c r="H20" s="83">
        <f>IF(ISNUMBER('Tabulka č. 1'!H20-'KN 2017'!H20),ROUND('Tabulka č. 1'!H20-'KN 2017'!H20,0),"")</f>
        <v>975</v>
      </c>
      <c r="I20" s="83">
        <f>IF(ISNUMBER('Tabulka č. 1'!I20-'KN 2017'!I20),ROUND('Tabulka č. 1'!I20-'KN 2017'!I20,0),"")</f>
        <v>1065</v>
      </c>
      <c r="J20" s="83">
        <f>IF(ISNUMBER('Tabulka č. 1'!J20-'KN 2017'!J20),ROUND('Tabulka č. 1'!J20-'KN 2017'!J20,0),"")</f>
        <v>859</v>
      </c>
      <c r="K20" s="83">
        <f>IF(ISNUMBER('Tabulka č. 1'!K20-'KN 2017'!K20),ROUND('Tabulka č. 1'!K20-'KN 2017'!K20,0),"")</f>
        <v>1000</v>
      </c>
      <c r="L20" s="83">
        <f>IF(ISNUMBER('Tabulka č. 1'!L20-'KN 2017'!L20),ROUND('Tabulka č. 1'!L20-'KN 2017'!L20,0),"")</f>
        <v>1089</v>
      </c>
      <c r="M20" s="83">
        <f>IF(ISNUMBER('Tabulka č. 1'!M20-'KN 2017'!M20),ROUND('Tabulka č. 1'!M20-'KN 2017'!M20,0),"")</f>
        <v>996</v>
      </c>
      <c r="N20" s="83">
        <f>IF(ISNUMBER('Tabulka č. 1'!N20-'KN 2017'!N20),ROUND('Tabulka č. 1'!N20-'KN 2017'!N20,0),"")</f>
        <v>968</v>
      </c>
      <c r="O20" s="84">
        <f>IF(ISNUMBER('Tabulka č. 1'!O20-'KN 2017'!O20),ROUND('Tabulka č. 1'!O20-'KN 2017'!O20,0),"")</f>
        <v>1136</v>
      </c>
      <c r="P20" s="57">
        <f aca="true" t="shared" si="2" ref="P20:P25">IF(ISNUMBER(AVERAGE(B20:O20)),AVERAGE(B20:O20),"")</f>
        <v>949</v>
      </c>
    </row>
    <row r="21" spans="1:16" s="48" customFormat="1" ht="15">
      <c r="A21" s="53" t="s">
        <v>34</v>
      </c>
      <c r="B21" s="85">
        <f>IF(ISNUMBER('Tabulka č. 1'!B21-'KN 2017'!B21),ROUND('Tabulka č. 1'!B21-'KN 2017'!B21,0),"")</f>
        <v>0</v>
      </c>
      <c r="C21" s="85">
        <f>IF(ISNUMBER('Tabulka č. 1'!C21-'KN 2017'!C21),ROUND('Tabulka č. 1'!C21-'KN 2017'!C21,0),"")</f>
        <v>-1</v>
      </c>
      <c r="D21" s="85">
        <f>IF(ISNUMBER('Tabulka č. 1'!D21-'KN 2017'!D21),ROUND('Tabulka č. 1'!D21-'KN 2017'!D21,0),"")</f>
        <v>0</v>
      </c>
      <c r="E21" s="85">
        <f>IF(ISNUMBER('Tabulka č. 1'!E21-'KN 2017'!E21),ROUND('Tabulka č. 1'!E21-'KN 2017'!E21,0),"")</f>
        <v>0</v>
      </c>
      <c r="F21" s="85">
        <f>IF(ISNUMBER('Tabulka č. 1'!F21-'KN 2017'!F21),ROUND('Tabulka č. 1'!F21-'KN 2017'!F21,0),"")</f>
        <v>0</v>
      </c>
      <c r="G21" s="85">
        <f>IF(ISNUMBER('Tabulka č. 1'!G21-'KN 2017'!G21),ROUND('Tabulka č. 1'!G21-'KN 2017'!G21,0),"")</f>
        <v>3</v>
      </c>
      <c r="H21" s="85">
        <f>IF(ISNUMBER('Tabulka č. 1'!H21-'KN 2017'!H21),ROUND('Tabulka č. 1'!H21-'KN 2017'!H21,0),"")</f>
        <v>0</v>
      </c>
      <c r="I21" s="85">
        <f>IF(ISNUMBER('Tabulka č. 1'!I21-'KN 2017'!I21),ROUND('Tabulka č. 1'!I21-'KN 2017'!I21,0),"")</f>
        <v>0</v>
      </c>
      <c r="J21" s="85">
        <f>IF(ISNUMBER('Tabulka č. 1'!J21-'KN 2017'!J21),ROUND('Tabulka č. 1'!J21-'KN 2017'!J21,0),"")</f>
        <v>-5</v>
      </c>
      <c r="K21" s="85">
        <f>IF(ISNUMBER('Tabulka č. 1'!K21-'KN 2017'!K21),ROUND('Tabulka č. 1'!K21-'KN 2017'!K21,0),"")</f>
        <v>-3</v>
      </c>
      <c r="L21" s="85">
        <f>IF(ISNUMBER('Tabulka č. 1'!L21-'KN 2017'!L21),ROUND('Tabulka č. 1'!L21-'KN 2017'!L21,0),"")</f>
        <v>0</v>
      </c>
      <c r="M21" s="85">
        <f>IF(ISNUMBER('Tabulka č. 1'!M21-'KN 2017'!M21),ROUND('Tabulka č. 1'!M21-'KN 2017'!M21,0),"")</f>
        <v>0</v>
      </c>
      <c r="N21" s="85">
        <f>IF(ISNUMBER('Tabulka č. 1'!N21-'KN 2017'!N21),ROUND('Tabulka č. 1'!N21-'KN 2017'!N21,0),"")</f>
        <v>0</v>
      </c>
      <c r="O21" s="86">
        <f>IF(ISNUMBER('Tabulka č. 1'!O21-'KN 2017'!O21),ROUND('Tabulka č. 1'!O21-'KN 2017'!O21,0),"")</f>
        <v>0</v>
      </c>
      <c r="P21" s="58">
        <f t="shared" si="2"/>
        <v>-0.42857142857142855</v>
      </c>
    </row>
    <row r="22" spans="1:16" ht="15">
      <c r="A22" s="54" t="s">
        <v>35</v>
      </c>
      <c r="B22" s="93">
        <f>IF(ISNUMBER('Tabulka č. 1'!B22-'KN 2017'!B22),ROUND('Tabulka č. 1'!B22-'KN 2017'!B22,2),"")</f>
        <v>0</v>
      </c>
      <c r="C22" s="93">
        <f>IF(ISNUMBER('Tabulka č. 1'!C22-'KN 2017'!C22),ROUND('Tabulka č. 1'!C22-'KN 2017'!C22,2),"")</f>
        <v>2.42</v>
      </c>
      <c r="D22" s="93">
        <f>IF(ISNUMBER('Tabulka č. 1'!D22-'KN 2017'!D22),ROUND('Tabulka č. 1'!D22-'KN 2017'!D22,2),"")</f>
        <v>0</v>
      </c>
      <c r="E22" s="93">
        <f>IF(ISNUMBER('Tabulka č. 1'!E22-'KN 2017'!E22),ROUND('Tabulka č. 1'!E22-'KN 2017'!E22,2),"")</f>
        <v>0</v>
      </c>
      <c r="F22" s="93">
        <f>IF(ISNUMBER('Tabulka č. 1'!F22-'KN 2017'!F22),ROUND('Tabulka č. 1'!F22-'KN 2017'!F22,2),"")</f>
        <v>0</v>
      </c>
      <c r="G22" s="94">
        <f>IF(ISNUMBER('Tabulka č. 1'!G22-'KN 2017'!G22),ROUND('Tabulka č. 1'!G22-'KN 2017'!G22,2),"")</f>
        <v>0</v>
      </c>
      <c r="H22" s="93">
        <f>IF(ISNUMBER('Tabulka č. 1'!H22-'KN 2017'!H22),ROUND('Tabulka č. 1'!H22-'KN 2017'!H22,2),"")</f>
        <v>0</v>
      </c>
      <c r="I22" s="93">
        <f>IF(ISNUMBER('Tabulka č. 1'!I22-'KN 2017'!I22),ROUND('Tabulka č. 1'!I22-'KN 2017'!I22,2),"")</f>
        <v>0</v>
      </c>
      <c r="J22" s="93">
        <f>IF(ISNUMBER('Tabulka č. 1'!J22-'KN 2017'!J22),ROUND('Tabulka č. 1'!J22-'KN 2017'!J22,2),"")</f>
        <v>0</v>
      </c>
      <c r="K22" s="93">
        <f>IF(ISNUMBER('Tabulka č. 1'!K22-'KN 2017'!K22),ROUND('Tabulka č. 1'!K22-'KN 2017'!K22,2),"")</f>
        <v>0</v>
      </c>
      <c r="L22" s="93">
        <f>IF(ISNUMBER('Tabulka č. 1'!L22-'KN 2017'!L22),ROUND('Tabulka č. 1'!L22-'KN 2017'!L22,2),"")</f>
        <v>0</v>
      </c>
      <c r="M22" s="93">
        <f>IF(ISNUMBER('Tabulka č. 1'!M22-'KN 2017'!M22),ROUND('Tabulka č. 1'!M22-'KN 2017'!M22,2),"")</f>
        <v>0</v>
      </c>
      <c r="N22" s="93">
        <f>IF(ISNUMBER('Tabulka č. 1'!N22-'KN 2017'!N22),ROUND('Tabulka č. 1'!N22-'KN 2017'!N22,2),"")</f>
        <v>0</v>
      </c>
      <c r="O22" s="95">
        <f>IF(ISNUMBER('Tabulka č. 1'!O22-'KN 2017'!O22),ROUND('Tabulka č. 1'!O22-'KN 2017'!O22,2),"")</f>
        <v>0</v>
      </c>
      <c r="P22" s="59">
        <f t="shared" si="2"/>
        <v>0.17285714285714285</v>
      </c>
    </row>
    <row r="23" spans="1:16" s="48" customFormat="1" ht="15">
      <c r="A23" s="53" t="s">
        <v>36</v>
      </c>
      <c r="B23" s="87">
        <f>IF(ISNUMBER('Tabulka č. 1'!B23-'KN 2017'!B23),ROUND('Tabulka č. 1'!B23-'KN 2017'!B23,0),"")</f>
        <v>3890</v>
      </c>
      <c r="C23" s="87">
        <f>IF(ISNUMBER('Tabulka č. 1'!C23-'KN 2017'!C23),ROUND('Tabulka č. 1'!C23-'KN 2017'!C23,0),"")</f>
        <v>4776</v>
      </c>
      <c r="D23" s="87">
        <f>IF(ISNUMBER('Tabulka č. 1'!D23-'KN 2017'!D23),ROUND('Tabulka č. 1'!D23-'KN 2017'!D23,0),"")</f>
        <v>3139</v>
      </c>
      <c r="E23" s="87">
        <f>IF(ISNUMBER('Tabulka č. 1'!E23-'KN 2017'!E23),ROUND('Tabulka č. 1'!E23-'KN 2017'!E23,0),"")</f>
        <v>3061</v>
      </c>
      <c r="F23" s="87">
        <f>IF(ISNUMBER('Tabulka č. 1'!F23-'KN 2017'!F23),ROUND('Tabulka č. 1'!F23-'KN 2017'!F23,0),"")</f>
        <v>3000</v>
      </c>
      <c r="G23" s="87">
        <f>IF(ISNUMBER('Tabulka č. 1'!G23-'KN 2017'!G23),ROUND('Tabulka č. 1'!G23-'KN 2017'!G23,0),"")</f>
        <v>2555</v>
      </c>
      <c r="H23" s="87">
        <f>IF(ISNUMBER('Tabulka č. 1'!H23-'KN 2017'!H23),ROUND('Tabulka č. 1'!H23-'KN 2017'!H23,0),"")</f>
        <v>3610</v>
      </c>
      <c r="I23" s="87">
        <f>IF(ISNUMBER('Tabulka č. 1'!I23-'KN 2017'!I23),ROUND('Tabulka č. 1'!I23-'KN 2017'!I23,0),"")</f>
        <v>3674</v>
      </c>
      <c r="J23" s="87">
        <f>IF(ISNUMBER('Tabulka č. 1'!J23-'KN 2017'!J23),ROUND('Tabulka č. 1'!J23-'KN 2017'!J23,0),"")</f>
        <v>3348</v>
      </c>
      <c r="K23" s="87">
        <f>IF(ISNUMBER('Tabulka č. 1'!K23-'KN 2017'!K23),ROUND('Tabulka č. 1'!K23-'KN 2017'!K23,0),"")</f>
        <v>3526</v>
      </c>
      <c r="L23" s="88">
        <f>IF(ISNUMBER('Tabulka č. 1'!L23-'KN 2017'!L23),ROUND('Tabulka č. 1'!L23-'KN 2017'!L23,0),"")</f>
        <v>4076</v>
      </c>
      <c r="M23" s="87">
        <f>IF(ISNUMBER('Tabulka č. 1'!M23-'KN 2017'!M23),ROUND('Tabulka č. 1'!M23-'KN 2017'!M23,0),"")</f>
        <v>3560</v>
      </c>
      <c r="N23" s="87">
        <f>IF(ISNUMBER('Tabulka č. 1'!N23-'KN 2017'!N23),ROUND('Tabulka č. 1'!N23-'KN 2017'!N23,0),"")</f>
        <v>3577</v>
      </c>
      <c r="O23" s="89">
        <f>IF(ISNUMBER('Tabulka č. 1'!O23-'KN 2017'!O23),ROUND('Tabulka č. 1'!O23-'KN 2017'!O23,0),"")</f>
        <v>3580</v>
      </c>
      <c r="P23" s="60">
        <f t="shared" si="2"/>
        <v>3526.5714285714284</v>
      </c>
    </row>
    <row r="24" spans="1:16" ht="15">
      <c r="A24" s="54" t="s">
        <v>37</v>
      </c>
      <c r="B24" s="93">
        <f>IF(ISNUMBER('Tabulka č. 1'!B24-'KN 2017'!B24),ROUND('Tabulka č. 1'!B24-'KN 2017'!B24,2),"")</f>
        <v>0</v>
      </c>
      <c r="C24" s="93">
        <f>IF(ISNUMBER('Tabulka č. 1'!C24-'KN 2017'!C24),ROUND('Tabulka č. 1'!C24-'KN 2017'!C24,2),"")</f>
        <v>24.2</v>
      </c>
      <c r="D24" s="93">
        <f>IF(ISNUMBER('Tabulka č. 1'!D24-'KN 2017'!D24),ROUND('Tabulka č. 1'!D24-'KN 2017'!D24,2),"")</f>
        <v>0</v>
      </c>
      <c r="E24" s="93">
        <f>IF(ISNUMBER('Tabulka č. 1'!E24-'KN 2017'!E24),ROUND('Tabulka č. 1'!E24-'KN 2017'!E24,2),"")</f>
        <v>0</v>
      </c>
      <c r="F24" s="93">
        <f>IF(ISNUMBER('Tabulka č. 1'!F24-'KN 2017'!F24),ROUND('Tabulka č. 1'!F24-'KN 2017'!F24,2),"")</f>
        <v>0</v>
      </c>
      <c r="G24" s="94">
        <f>IF(ISNUMBER('Tabulka č. 1'!G24-'KN 2017'!G24),ROUND('Tabulka č. 1'!G24-'KN 2017'!G24,2),"")</f>
        <v>0</v>
      </c>
      <c r="H24" s="93">
        <f>IF(ISNUMBER('Tabulka č. 1'!H24-'KN 2017'!H24),ROUND('Tabulka č. 1'!H24-'KN 2017'!H24,2),"")</f>
        <v>0</v>
      </c>
      <c r="I24" s="93">
        <f>IF(ISNUMBER('Tabulka č. 1'!I24-'KN 2017'!I24),ROUND('Tabulka č. 1'!I24-'KN 2017'!I24,2),"")</f>
        <v>0</v>
      </c>
      <c r="J24" s="93">
        <f>IF(ISNUMBER('Tabulka č. 1'!J24-'KN 2017'!J24),ROUND('Tabulka č. 1'!J24-'KN 2017'!J24,2),"")</f>
        <v>0</v>
      </c>
      <c r="K24" s="93">
        <f>IF(ISNUMBER('Tabulka č. 1'!K24-'KN 2017'!K24),ROUND('Tabulka č. 1'!K24-'KN 2017'!K24,2),"")</f>
        <v>0</v>
      </c>
      <c r="L24" s="93">
        <f>IF(ISNUMBER('Tabulka č. 1'!L24-'KN 2017'!L24),ROUND('Tabulka č. 1'!L24-'KN 2017'!L24,2),"")</f>
        <v>0</v>
      </c>
      <c r="M24" s="93">
        <f>IF(ISNUMBER('Tabulka č. 1'!M24-'KN 2017'!M24),ROUND('Tabulka č. 1'!M24-'KN 2017'!M24,2),"")</f>
        <v>0</v>
      </c>
      <c r="N24" s="93">
        <f>IF(ISNUMBER('Tabulka č. 1'!N24-'KN 2017'!N24),ROUND('Tabulka č. 1'!N24-'KN 2017'!N24,2),"")</f>
        <v>0</v>
      </c>
      <c r="O24" s="95">
        <f>IF(ISNUMBER('Tabulka č. 1'!O24-'KN 2017'!O24),ROUND('Tabulka č. 1'!O24-'KN 2017'!O24,2),"")</f>
        <v>0</v>
      </c>
      <c r="P24" s="59">
        <f t="shared" si="2"/>
        <v>1.7285714285714284</v>
      </c>
    </row>
    <row r="25" spans="1:16" s="48" customFormat="1" ht="15.75" thickBot="1">
      <c r="A25" s="55" t="s">
        <v>38</v>
      </c>
      <c r="B25" s="90">
        <f>IF(ISNUMBER('Tabulka č. 1'!B25-'KN 2017'!B25),ROUND('Tabulka č. 1'!B25-'KN 2017'!B25,0),"")</f>
        <v>3240</v>
      </c>
      <c r="C25" s="90">
        <f>IF(ISNUMBER('Tabulka č. 1'!C25-'KN 2017'!C25),ROUND('Tabulka č. 1'!C25-'KN 2017'!C25,0),"")</f>
        <v>3401</v>
      </c>
      <c r="D25" s="90">
        <f>IF(ISNUMBER('Tabulka č. 1'!D25-'KN 2017'!D25),ROUND('Tabulka č. 1'!D25-'KN 2017'!D25,0),"")</f>
        <v>2828</v>
      </c>
      <c r="E25" s="90">
        <f>IF(ISNUMBER('Tabulka č. 1'!E25-'KN 2017'!E25),ROUND('Tabulka č. 1'!E25-'KN 2017'!E25,0),"")</f>
        <v>3186</v>
      </c>
      <c r="F25" s="90">
        <f>IF(ISNUMBER('Tabulka č. 1'!F25-'KN 2017'!F25),ROUND('Tabulka č. 1'!F25-'KN 2017'!F25,0),"")</f>
        <v>2400</v>
      </c>
      <c r="G25" s="90">
        <f>IF(ISNUMBER('Tabulka č. 1'!G25-'KN 2017'!G25),ROUND('Tabulka č. 1'!G25-'KN 2017'!G25,0),"")</f>
        <v>1818</v>
      </c>
      <c r="H25" s="90">
        <f>IF(ISNUMBER('Tabulka č. 1'!H25-'KN 2017'!H25),ROUND('Tabulka č. 1'!H25-'KN 2017'!H25,0),"")</f>
        <v>1520</v>
      </c>
      <c r="I25" s="90">
        <f>IF(ISNUMBER('Tabulka č. 1'!I25-'KN 2017'!I25),ROUND('Tabulka č. 1'!I25-'KN 2017'!I25,0),"")</f>
        <v>2883</v>
      </c>
      <c r="J25" s="90">
        <f>IF(ISNUMBER('Tabulka č. 1'!J25-'KN 2017'!J25),ROUND('Tabulka č. 1'!J25-'KN 2017'!J25,0),"")</f>
        <v>2770</v>
      </c>
      <c r="K25" s="90">
        <f>IF(ISNUMBER('Tabulka č. 1'!K25-'KN 2017'!K25),ROUND('Tabulka č. 1'!K25-'KN 2017'!K25,0),"")</f>
        <v>2782</v>
      </c>
      <c r="L25" s="91">
        <f>IF(ISNUMBER('Tabulka č. 1'!L25-'KN 2017'!L25),ROUND('Tabulka č. 1'!L25-'KN 2017'!L25,0),"")</f>
        <v>2847</v>
      </c>
      <c r="M25" s="90">
        <f>IF(ISNUMBER('Tabulka č. 1'!M25-'KN 2017'!M25),ROUND('Tabulka č. 1'!M25-'KN 2017'!M25,0),"")</f>
        <v>2823</v>
      </c>
      <c r="N25" s="90">
        <f>IF(ISNUMBER('Tabulka č. 1'!N25-'KN 2017'!N25),ROUND('Tabulka č. 1'!N25-'KN 2017'!N25,0),"")</f>
        <v>2332</v>
      </c>
      <c r="O25" s="92">
        <f>IF(ISNUMBER('Tabulka č. 1'!O25-'KN 2017'!O25),ROUND('Tabulka č. 1'!O25-'KN 2017'!O25,0),"")</f>
        <v>3190</v>
      </c>
      <c r="P25" s="61">
        <f t="shared" si="2"/>
        <v>2715.714285714286</v>
      </c>
    </row>
    <row r="26" spans="1:16" s="52" customFormat="1" ht="19.5" thickBot="1">
      <c r="A26" s="102" t="str">
        <f>'KN 2018'!A9</f>
        <v>Hudební obor - individuální výuka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4"/>
    </row>
    <row r="27" spans="1:16" s="48" customFormat="1" ht="15">
      <c r="A27" s="62" t="s">
        <v>33</v>
      </c>
      <c r="B27" s="83">
        <f>IF(ISNUMBER('Tabulka č. 1'!B27-'KN 2017'!B27),ROUND('Tabulka č. 1'!B27-'KN 2017'!B27,0),"")</f>
        <v>2449</v>
      </c>
      <c r="C27" s="83">
        <f>IF(ISNUMBER('Tabulka č. 1'!C27-'KN 2017'!C27),ROUND('Tabulka č. 1'!C27-'KN 2017'!C27,0),"")</f>
        <v>2228</v>
      </c>
      <c r="D27" s="83">
        <f>IF(ISNUMBER('Tabulka č. 1'!D27-'KN 2017'!D27),ROUND('Tabulka č. 1'!D27-'KN 2017'!D27,0),"")</f>
        <v>2041</v>
      </c>
      <c r="E27" s="83">
        <f>IF(ISNUMBER('Tabulka č. 1'!E27-'KN 2017'!E27),ROUND('Tabulka č. 1'!E27-'KN 2017'!E27,0),"")</f>
        <v>1951</v>
      </c>
      <c r="F27" s="83">
        <f>IF(ISNUMBER('Tabulka č. 1'!F27-'KN 2017'!F27),ROUND('Tabulka č. 1'!F27-'KN 2017'!F27,0),"")</f>
        <v>1937</v>
      </c>
      <c r="G27" s="83">
        <f>IF(ISNUMBER('Tabulka č. 1'!G27-'KN 2017'!G27),ROUND('Tabulka č. 1'!G27-'KN 2017'!G27,0),"")</f>
        <v>1622</v>
      </c>
      <c r="H27" s="83">
        <f>IF(ISNUMBER('Tabulka č. 1'!H27-'KN 2017'!H27),ROUND('Tabulka č. 1'!H27-'KN 2017'!H27,0),"")</f>
        <v>2195</v>
      </c>
      <c r="I27" s="83">
        <f>IF(ISNUMBER('Tabulka č. 1'!I27-'KN 2017'!I27),ROUND('Tabulka č. 1'!I27-'KN 2017'!I27,0),"")</f>
        <v>2412</v>
      </c>
      <c r="J27" s="83">
        <f>IF(ISNUMBER('Tabulka č. 1'!J27-'KN 2017'!J27),ROUND('Tabulka č. 1'!J27-'KN 2017'!J27,0),"")</f>
        <v>1999</v>
      </c>
      <c r="K27" s="83">
        <f>IF(ISNUMBER('Tabulka č. 1'!K27-'KN 2017'!K27),ROUND('Tabulka č. 1'!K27-'KN 2017'!K27,0),"")</f>
        <v>2224</v>
      </c>
      <c r="L27" s="83">
        <f>IF(ISNUMBER('Tabulka č. 1'!L27-'KN 2017'!L27),ROUND('Tabulka č. 1'!L27-'KN 2017'!L27,0),"")</f>
        <v>2491</v>
      </c>
      <c r="M27" s="83">
        <f>IF(ISNUMBER('Tabulka č. 1'!M27-'KN 2017'!M27),ROUND('Tabulka č. 1'!M27-'KN 2017'!M27,0),"")</f>
        <v>2336</v>
      </c>
      <c r="N27" s="83">
        <f>IF(ISNUMBER('Tabulka č. 1'!N27-'KN 2017'!N27),ROUND('Tabulka č. 1'!N27-'KN 2017'!N27,0),"")</f>
        <v>2146</v>
      </c>
      <c r="O27" s="84">
        <f>IF(ISNUMBER('Tabulka č. 1'!O27-'KN 2017'!O27),ROUND('Tabulka č. 1'!O27-'KN 2017'!O27,0),"")</f>
        <v>2278</v>
      </c>
      <c r="P27" s="57">
        <f aca="true" t="shared" si="3" ref="P27:P32">IF(ISNUMBER(AVERAGE(B27:O27)),AVERAGE(B27:O27),"")</f>
        <v>2164.9285714285716</v>
      </c>
    </row>
    <row r="28" spans="1:16" s="48" customFormat="1" ht="15">
      <c r="A28" s="53" t="s">
        <v>34</v>
      </c>
      <c r="B28" s="85">
        <f>IF(ISNUMBER('Tabulka č. 1'!B28-'KN 2017'!B28),ROUND('Tabulka č. 1'!B28-'KN 2017'!B28,0),"")</f>
        <v>0</v>
      </c>
      <c r="C28" s="85">
        <f>IF(ISNUMBER('Tabulka č. 1'!C28-'KN 2017'!C28),ROUND('Tabulka č. 1'!C28-'KN 2017'!C28,0),"")</f>
        <v>-1</v>
      </c>
      <c r="D28" s="85">
        <f>IF(ISNUMBER('Tabulka č. 1'!D28-'KN 2017'!D28),ROUND('Tabulka č. 1'!D28-'KN 2017'!D28,0),"")</f>
        <v>0</v>
      </c>
      <c r="E28" s="85">
        <f>IF(ISNUMBER('Tabulka č. 1'!E28-'KN 2017'!E28),ROUND('Tabulka č. 1'!E28-'KN 2017'!E28,0),"")</f>
        <v>0</v>
      </c>
      <c r="F28" s="85">
        <f>IF(ISNUMBER('Tabulka č. 1'!F28-'KN 2017'!F28),ROUND('Tabulka č. 1'!F28-'KN 2017'!F28,0),"")</f>
        <v>0</v>
      </c>
      <c r="G28" s="85">
        <f>IF(ISNUMBER('Tabulka č. 1'!G28-'KN 2017'!G28),ROUND('Tabulka č. 1'!G28-'KN 2017'!G28,0),"")</f>
        <v>7</v>
      </c>
      <c r="H28" s="85">
        <f>IF(ISNUMBER('Tabulka č. 1'!H28-'KN 2017'!H28),ROUND('Tabulka č. 1'!H28-'KN 2017'!H28,0),"")</f>
        <v>0</v>
      </c>
      <c r="I28" s="85">
        <f>IF(ISNUMBER('Tabulka č. 1'!I28-'KN 2017'!I28),ROUND('Tabulka č. 1'!I28-'KN 2017'!I28,0),"")</f>
        <v>1</v>
      </c>
      <c r="J28" s="85">
        <f>IF(ISNUMBER('Tabulka č. 1'!J28-'KN 2017'!J28),ROUND('Tabulka č. 1'!J28-'KN 2017'!J28,0),"")</f>
        <v>-10</v>
      </c>
      <c r="K28" s="85">
        <f>IF(ISNUMBER('Tabulka č. 1'!K28-'KN 2017'!K28),ROUND('Tabulka č. 1'!K28-'KN 2017'!K28,0),"")</f>
        <v>-6</v>
      </c>
      <c r="L28" s="85">
        <f>IF(ISNUMBER('Tabulka č. 1'!L28-'KN 2017'!L28),ROUND('Tabulka č. 1'!L28-'KN 2017'!L28,0),"")</f>
        <v>0</v>
      </c>
      <c r="M28" s="85">
        <f>IF(ISNUMBER('Tabulka č. 1'!M28-'KN 2017'!M28),ROUND('Tabulka č. 1'!M28-'KN 2017'!M28,0),"")</f>
        <v>0</v>
      </c>
      <c r="N28" s="85">
        <f>IF(ISNUMBER('Tabulka č. 1'!N28-'KN 2017'!N28),ROUND('Tabulka č. 1'!N28-'KN 2017'!N28,0),"")</f>
        <v>0</v>
      </c>
      <c r="O28" s="86">
        <f>IF(ISNUMBER('Tabulka č. 1'!O28-'KN 2017'!O28),ROUND('Tabulka č. 1'!O28-'KN 2017'!O28,0),"")</f>
        <v>0</v>
      </c>
      <c r="P28" s="58">
        <f t="shared" si="3"/>
        <v>-0.6428571428571429</v>
      </c>
    </row>
    <row r="29" spans="1:16" ht="15">
      <c r="A29" s="54" t="s">
        <v>35</v>
      </c>
      <c r="B29" s="93">
        <f>IF(ISNUMBER('Tabulka č. 1'!B29-'KN 2017'!B29),ROUND('Tabulka č. 1'!B29-'KN 2017'!B29,2),"")</f>
        <v>0</v>
      </c>
      <c r="C29" s="93">
        <f>IF(ISNUMBER('Tabulka č. 1'!C29-'KN 2017'!C29),ROUND('Tabulka č. 1'!C29-'KN 2017'!C29,2),"")</f>
        <v>0.73</v>
      </c>
      <c r="D29" s="93">
        <f>IF(ISNUMBER('Tabulka č. 1'!D29-'KN 2017'!D29),ROUND('Tabulka č. 1'!D29-'KN 2017'!D29,2),"")</f>
        <v>0</v>
      </c>
      <c r="E29" s="93">
        <f>IF(ISNUMBER('Tabulka č. 1'!E29-'KN 2017'!E29),ROUND('Tabulka č. 1'!E29-'KN 2017'!E29,2),"")</f>
        <v>0</v>
      </c>
      <c r="F29" s="93">
        <f>IF(ISNUMBER('Tabulka č. 1'!F29-'KN 2017'!F29),ROUND('Tabulka č. 1'!F29-'KN 2017'!F29,2),"")</f>
        <v>0</v>
      </c>
      <c r="G29" s="94">
        <f>IF(ISNUMBER('Tabulka č. 1'!G29-'KN 2017'!G29),ROUND('Tabulka č. 1'!G29-'KN 2017'!G29,2),"")</f>
        <v>0</v>
      </c>
      <c r="H29" s="93">
        <f>IF(ISNUMBER('Tabulka č. 1'!H29-'KN 2017'!H29),ROUND('Tabulka č. 1'!H29-'KN 2017'!H29,2),"")</f>
        <v>0.03</v>
      </c>
      <c r="I29" s="93">
        <f>IF(ISNUMBER('Tabulka č. 1'!I29-'KN 2017'!I29),ROUND('Tabulka č. 1'!I29-'KN 2017'!I29,2),"")</f>
        <v>0</v>
      </c>
      <c r="J29" s="93">
        <f>IF(ISNUMBER('Tabulka č. 1'!J29-'KN 2017'!J29),ROUND('Tabulka č. 1'!J29-'KN 2017'!J29,2),"")</f>
        <v>0</v>
      </c>
      <c r="K29" s="93">
        <f>IF(ISNUMBER('Tabulka č. 1'!K29-'KN 2017'!K29),ROUND('Tabulka č. 1'!K29-'KN 2017'!K29,2),"")</f>
        <v>0</v>
      </c>
      <c r="L29" s="93">
        <f>IF(ISNUMBER('Tabulka č. 1'!L29-'KN 2017'!L29),ROUND('Tabulka č. 1'!L29-'KN 2017'!L29,2),"")</f>
        <v>0</v>
      </c>
      <c r="M29" s="93">
        <f>IF(ISNUMBER('Tabulka č. 1'!M29-'KN 2017'!M29),ROUND('Tabulka č. 1'!M29-'KN 2017'!M29,2),"")</f>
        <v>0</v>
      </c>
      <c r="N29" s="93">
        <f>IF(ISNUMBER('Tabulka č. 1'!N29-'KN 2017'!N29),ROUND('Tabulka č. 1'!N29-'KN 2017'!N29,2),"")</f>
        <v>0</v>
      </c>
      <c r="O29" s="95">
        <f>IF(ISNUMBER('Tabulka č. 1'!O29-'KN 2017'!O29),ROUND('Tabulka č. 1'!O29-'KN 2017'!O29,2),"")</f>
        <v>0</v>
      </c>
      <c r="P29" s="59">
        <f t="shared" si="3"/>
        <v>0.054285714285714284</v>
      </c>
    </row>
    <row r="30" spans="1:16" s="48" customFormat="1" ht="15">
      <c r="A30" s="53" t="s">
        <v>36</v>
      </c>
      <c r="B30" s="87">
        <f>IF(ISNUMBER('Tabulka č. 1'!B30-'KN 2017'!B30),ROUND('Tabulka č. 1'!B30-'KN 2017'!B30,0),"")</f>
        <v>3890</v>
      </c>
      <c r="C30" s="87">
        <f>IF(ISNUMBER('Tabulka č. 1'!C30-'KN 2017'!C30),ROUND('Tabulka č. 1'!C30-'KN 2017'!C30,0),"")</f>
        <v>4776</v>
      </c>
      <c r="D30" s="87">
        <f>IF(ISNUMBER('Tabulka č. 1'!D30-'KN 2017'!D30),ROUND('Tabulka č. 1'!D30-'KN 2017'!D30,0),"")</f>
        <v>3139</v>
      </c>
      <c r="E30" s="87">
        <f>IF(ISNUMBER('Tabulka č. 1'!E30-'KN 2017'!E30),ROUND('Tabulka č. 1'!E30-'KN 2017'!E30,0),"")</f>
        <v>3061</v>
      </c>
      <c r="F30" s="87">
        <f>IF(ISNUMBER('Tabulka č. 1'!F30-'KN 2017'!F30),ROUND('Tabulka č. 1'!F30-'KN 2017'!F30,0),"")</f>
        <v>3000</v>
      </c>
      <c r="G30" s="87">
        <f>IF(ISNUMBER('Tabulka č. 1'!G30-'KN 2017'!G30),ROUND('Tabulka č. 1'!G30-'KN 2017'!G30,0),"")</f>
        <v>2555</v>
      </c>
      <c r="H30" s="87">
        <f>IF(ISNUMBER('Tabulka č. 1'!H30-'KN 2017'!H30),ROUND('Tabulka č. 1'!H30-'KN 2017'!H30,0),"")</f>
        <v>3610</v>
      </c>
      <c r="I30" s="87">
        <f>IF(ISNUMBER('Tabulka č. 1'!I30-'KN 2017'!I30),ROUND('Tabulka č. 1'!I30-'KN 2017'!I30,0),"")</f>
        <v>3674</v>
      </c>
      <c r="J30" s="87">
        <f>IF(ISNUMBER('Tabulka č. 1'!J30-'KN 2017'!J30),ROUND('Tabulka č. 1'!J30-'KN 2017'!J30,0),"")</f>
        <v>3348</v>
      </c>
      <c r="K30" s="87">
        <f>IF(ISNUMBER('Tabulka č. 1'!K30-'KN 2017'!K30),ROUND('Tabulka č. 1'!K30-'KN 2017'!K30,0),"")</f>
        <v>3526</v>
      </c>
      <c r="L30" s="88">
        <f>IF(ISNUMBER('Tabulka č. 1'!L30-'KN 2017'!L30),ROUND('Tabulka č. 1'!L30-'KN 2017'!L30,0),"")</f>
        <v>4076</v>
      </c>
      <c r="M30" s="87">
        <f>IF(ISNUMBER('Tabulka č. 1'!M30-'KN 2017'!M30),ROUND('Tabulka č. 1'!M30-'KN 2017'!M30,0),"")</f>
        <v>3560</v>
      </c>
      <c r="N30" s="87">
        <f>IF(ISNUMBER('Tabulka č. 1'!N30-'KN 2017'!N30),ROUND('Tabulka č. 1'!N30-'KN 2017'!N30,0),"")</f>
        <v>3577</v>
      </c>
      <c r="O30" s="89">
        <f>IF(ISNUMBER('Tabulka č. 1'!O30-'KN 2017'!O30),ROUND('Tabulka č. 1'!O30-'KN 2017'!O30,0),"")</f>
        <v>3580</v>
      </c>
      <c r="P30" s="60">
        <f t="shared" si="3"/>
        <v>3526.5714285714284</v>
      </c>
    </row>
    <row r="31" spans="1:16" ht="15">
      <c r="A31" s="54" t="s">
        <v>37</v>
      </c>
      <c r="B31" s="93">
        <f>IF(ISNUMBER('Tabulka č. 1'!B31-'KN 2017'!B31),ROUND('Tabulka č. 1'!B31-'KN 2017'!B31,2),"")</f>
        <v>0</v>
      </c>
      <c r="C31" s="93">
        <f>IF(ISNUMBER('Tabulka č. 1'!C31-'KN 2017'!C31),ROUND('Tabulka č. 1'!C31-'KN 2017'!C31,2),"")</f>
        <v>8.2</v>
      </c>
      <c r="D31" s="93">
        <f>IF(ISNUMBER('Tabulka č. 1'!D31-'KN 2017'!D31),ROUND('Tabulka č. 1'!D31-'KN 2017'!D31,2),"")</f>
        <v>0</v>
      </c>
      <c r="E31" s="93">
        <f>IF(ISNUMBER('Tabulka č. 1'!E31-'KN 2017'!E31),ROUND('Tabulka č. 1'!E31-'KN 2017'!E31,2),"")</f>
        <v>0</v>
      </c>
      <c r="F31" s="93">
        <f>IF(ISNUMBER('Tabulka č. 1'!F31-'KN 2017'!F31),ROUND('Tabulka č. 1'!F31-'KN 2017'!F31,2),"")</f>
        <v>0</v>
      </c>
      <c r="G31" s="94">
        <f>IF(ISNUMBER('Tabulka č. 1'!G31-'KN 2017'!G31),ROUND('Tabulka č. 1'!G31-'KN 2017'!G31,2),"")</f>
        <v>0</v>
      </c>
      <c r="H31" s="93">
        <f>IF(ISNUMBER('Tabulka č. 1'!H31-'KN 2017'!H31),ROUND('Tabulka č. 1'!H31-'KN 2017'!H31,2),"")</f>
        <v>0</v>
      </c>
      <c r="I31" s="93">
        <f>IF(ISNUMBER('Tabulka č. 1'!I31-'KN 2017'!I31),ROUND('Tabulka č. 1'!I31-'KN 2017'!I31,2),"")</f>
        <v>0</v>
      </c>
      <c r="J31" s="93">
        <f>IF(ISNUMBER('Tabulka č. 1'!J31-'KN 2017'!J31),ROUND('Tabulka č. 1'!J31-'KN 2017'!J31,2),"")</f>
        <v>0</v>
      </c>
      <c r="K31" s="93">
        <f>IF(ISNUMBER('Tabulka č. 1'!K31-'KN 2017'!K31),ROUND('Tabulka č. 1'!K31-'KN 2017'!K31,2),"")</f>
        <v>0</v>
      </c>
      <c r="L31" s="93">
        <f>IF(ISNUMBER('Tabulka č. 1'!L31-'KN 2017'!L31),ROUND('Tabulka č. 1'!L31-'KN 2017'!L31,2),"")</f>
        <v>0</v>
      </c>
      <c r="M31" s="93">
        <f>IF(ISNUMBER('Tabulka č. 1'!M31-'KN 2017'!M31),ROUND('Tabulka č. 1'!M31-'KN 2017'!M31,2),"")</f>
        <v>0</v>
      </c>
      <c r="N31" s="93">
        <f>IF(ISNUMBER('Tabulka č. 1'!N31-'KN 2017'!N31),ROUND('Tabulka č. 1'!N31-'KN 2017'!N31,2),"")</f>
        <v>0</v>
      </c>
      <c r="O31" s="95">
        <f>IF(ISNUMBER('Tabulka č. 1'!O31-'KN 2017'!O31),ROUND('Tabulka č. 1'!O31-'KN 2017'!O31,2),"")</f>
        <v>0</v>
      </c>
      <c r="P31" s="59">
        <f t="shared" si="3"/>
        <v>0.5857142857142856</v>
      </c>
    </row>
    <row r="32" spans="1:16" s="48" customFormat="1" ht="15.75" thickBot="1">
      <c r="A32" s="55" t="s">
        <v>38</v>
      </c>
      <c r="B32" s="90">
        <f>IF(ISNUMBER('Tabulka č. 1'!B32-'KN 2017'!B32),ROUND('Tabulka č. 1'!B32-'KN 2017'!B32,0),"")</f>
        <v>3240</v>
      </c>
      <c r="C32" s="90">
        <f>IF(ISNUMBER('Tabulka č. 1'!C32-'KN 2017'!C32),ROUND('Tabulka č. 1'!C32-'KN 2017'!C32,0),"")</f>
        <v>3401</v>
      </c>
      <c r="D32" s="90">
        <f>IF(ISNUMBER('Tabulka č. 1'!D32-'KN 2017'!D32),ROUND('Tabulka č. 1'!D32-'KN 2017'!D32,0),"")</f>
        <v>2828</v>
      </c>
      <c r="E32" s="90">
        <f>IF(ISNUMBER('Tabulka č. 1'!E32-'KN 2017'!E32),ROUND('Tabulka č. 1'!E32-'KN 2017'!E32,0),"")</f>
        <v>3186</v>
      </c>
      <c r="F32" s="90">
        <f>IF(ISNUMBER('Tabulka č. 1'!F32-'KN 2017'!F32),ROUND('Tabulka č. 1'!F32-'KN 2017'!F32,0),"")</f>
        <v>2400</v>
      </c>
      <c r="G32" s="90">
        <f>IF(ISNUMBER('Tabulka č. 1'!G32-'KN 2017'!G32),ROUND('Tabulka č. 1'!G32-'KN 2017'!G32,0),"")</f>
        <v>1818</v>
      </c>
      <c r="H32" s="90">
        <f>IF(ISNUMBER('Tabulka č. 1'!H32-'KN 2017'!H32),ROUND('Tabulka č. 1'!H32-'KN 2017'!H32,0),"")</f>
        <v>1520</v>
      </c>
      <c r="I32" s="90">
        <f>IF(ISNUMBER('Tabulka č. 1'!I32-'KN 2017'!I32),ROUND('Tabulka č. 1'!I32-'KN 2017'!I32,0),"")</f>
        <v>2883</v>
      </c>
      <c r="J32" s="90">
        <f>IF(ISNUMBER('Tabulka č. 1'!J32-'KN 2017'!J32),ROUND('Tabulka č. 1'!J32-'KN 2017'!J32,0),"")</f>
        <v>2770</v>
      </c>
      <c r="K32" s="90">
        <f>IF(ISNUMBER('Tabulka č. 1'!K32-'KN 2017'!K32),ROUND('Tabulka č. 1'!K32-'KN 2017'!K32,0),"")</f>
        <v>2782</v>
      </c>
      <c r="L32" s="91">
        <f>IF(ISNUMBER('Tabulka č. 1'!L32-'KN 2017'!L32),ROUND('Tabulka č. 1'!L32-'KN 2017'!L32,0),"")</f>
        <v>2847</v>
      </c>
      <c r="M32" s="90">
        <f>IF(ISNUMBER('Tabulka č. 1'!M32-'KN 2017'!M32),ROUND('Tabulka č. 1'!M32-'KN 2017'!M32,0),"")</f>
        <v>2823</v>
      </c>
      <c r="N32" s="90">
        <f>IF(ISNUMBER('Tabulka č. 1'!N32-'KN 2017'!N32),ROUND('Tabulka č. 1'!N32-'KN 2017'!N32,0),"")</f>
        <v>2332</v>
      </c>
      <c r="O32" s="92">
        <f>IF(ISNUMBER('Tabulka č. 1'!O32-'KN 2017'!O32),ROUND('Tabulka č. 1'!O32-'KN 2017'!O32,0),"")</f>
        <v>3190</v>
      </c>
      <c r="P32" s="61">
        <f t="shared" si="3"/>
        <v>2715.714285714286</v>
      </c>
    </row>
    <row r="33" spans="1:16" s="52" customFormat="1" ht="19.5" thickBot="1">
      <c r="A33" s="102" t="str">
        <f>'KN 2018'!A10</f>
        <v>Hudební obor - kolektivní výuka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4"/>
    </row>
    <row r="34" spans="1:16" s="48" customFormat="1" ht="15">
      <c r="A34" s="62" t="s">
        <v>33</v>
      </c>
      <c r="B34" s="83">
        <f>IF(ISNUMBER('Tabulka č. 1'!B34-'KN 2017'!B34),ROUND('Tabulka č. 1'!B34-'KN 2017'!B34,0),"")</f>
        <v>548</v>
      </c>
      <c r="C34" s="83">
        <f>IF(ISNUMBER('Tabulka č. 1'!C34-'KN 2017'!C34),ROUND('Tabulka č. 1'!C34-'KN 2017'!C34,0),"")</f>
        <v>450</v>
      </c>
      <c r="D34" s="83">
        <f>IF(ISNUMBER('Tabulka č. 1'!D34-'KN 2017'!D34),ROUND('Tabulka č. 1'!D34-'KN 2017'!D34,0),"")</f>
        <v>509</v>
      </c>
      <c r="E34" s="83">
        <f>IF(ISNUMBER('Tabulka č. 1'!E34-'KN 2017'!E34),ROUND('Tabulka č. 1'!E34-'KN 2017'!E34,0),"")</f>
        <v>474</v>
      </c>
      <c r="F34" s="83">
        <f>IF(ISNUMBER('Tabulka č. 1'!F34-'KN 2017'!F34),ROUND('Tabulka č. 1'!F34-'KN 2017'!F34,0),"")</f>
        <v>887</v>
      </c>
      <c r="G34" s="83">
        <f>IF(ISNUMBER('Tabulka č. 1'!G34-'KN 2017'!G34),ROUND('Tabulka č. 1'!G34-'KN 2017'!G34,0),"")</f>
        <v>557</v>
      </c>
      <c r="H34" s="83">
        <f>IF(ISNUMBER('Tabulka č. 1'!H34-'KN 2017'!H34),ROUND('Tabulka č. 1'!H34-'KN 2017'!H34,0),"")</f>
        <v>494</v>
      </c>
      <c r="I34" s="83">
        <f>IF(ISNUMBER('Tabulka č. 1'!I34-'KN 2017'!I34),ROUND('Tabulka č. 1'!I34-'KN 2017'!I34,0),"")</f>
        <v>537</v>
      </c>
      <c r="J34" s="83">
        <f>IF(ISNUMBER('Tabulka č. 1'!J34-'KN 2017'!J34),ROUND('Tabulka č. 1'!J34-'KN 2017'!J34,0),"")</f>
        <v>481</v>
      </c>
      <c r="K34" s="83">
        <f>IF(ISNUMBER('Tabulka č. 1'!K34-'KN 2017'!K34),ROUND('Tabulka č. 1'!K34-'KN 2017'!K34,0),"")</f>
        <v>525</v>
      </c>
      <c r="L34" s="83">
        <f>IF(ISNUMBER('Tabulka č. 1'!L34-'KN 2017'!L34),ROUND('Tabulka č. 1'!L34-'KN 2017'!L34,0),"")</f>
        <v>566</v>
      </c>
      <c r="M34" s="83">
        <f>IF(ISNUMBER('Tabulka č. 1'!M34-'KN 2017'!M34),ROUND('Tabulka č. 1'!M34-'KN 2017'!M34,0),"")</f>
        <v>519</v>
      </c>
      <c r="N34" s="83">
        <f>IF(ISNUMBER('Tabulka č. 1'!N34-'KN 2017'!N34),ROUND('Tabulka č. 1'!N34-'KN 2017'!N34,0),"")</f>
        <v>501</v>
      </c>
      <c r="O34" s="84">
        <f>IF(ISNUMBER('Tabulka č. 1'!O34-'KN 2017'!O34),ROUND('Tabulka č. 1'!O34-'KN 2017'!O34,0),"")</f>
        <v>693</v>
      </c>
      <c r="P34" s="57">
        <f aca="true" t="shared" si="4" ref="P34:P39">IF(ISNUMBER(AVERAGE(B34:O34)),AVERAGE(B34:O34),"")</f>
        <v>552.9285714285714</v>
      </c>
    </row>
    <row r="35" spans="1:16" s="48" customFormat="1" ht="15">
      <c r="A35" s="53" t="s">
        <v>34</v>
      </c>
      <c r="B35" s="85">
        <f>IF(ISNUMBER('Tabulka č. 1'!B35-'KN 2017'!B35),ROUND('Tabulka č. 1'!B35-'KN 2017'!B35,0),"")</f>
        <v>0</v>
      </c>
      <c r="C35" s="85">
        <f>IF(ISNUMBER('Tabulka č. 1'!C35-'KN 2017'!C35),ROUND('Tabulka č. 1'!C35-'KN 2017'!C35,0),"")</f>
        <v>0</v>
      </c>
      <c r="D35" s="85">
        <f>IF(ISNUMBER('Tabulka č. 1'!D35-'KN 2017'!D35),ROUND('Tabulka č. 1'!D35-'KN 2017'!D35,0),"")</f>
        <v>0</v>
      </c>
      <c r="E35" s="85">
        <f>IF(ISNUMBER('Tabulka č. 1'!E35-'KN 2017'!E35),ROUND('Tabulka č. 1'!E35-'KN 2017'!E35,0),"")</f>
        <v>0</v>
      </c>
      <c r="F35" s="85">
        <f>IF(ISNUMBER('Tabulka č. 1'!F35-'KN 2017'!F35),ROUND('Tabulka č. 1'!F35-'KN 2017'!F35,0),"")</f>
        <v>0</v>
      </c>
      <c r="G35" s="85">
        <f>IF(ISNUMBER('Tabulka č. 1'!G35-'KN 2017'!G35),ROUND('Tabulka č. 1'!G35-'KN 2017'!G35,0),"")</f>
        <v>3</v>
      </c>
      <c r="H35" s="85">
        <f>IF(ISNUMBER('Tabulka č. 1'!H35-'KN 2017'!H35),ROUND('Tabulka č. 1'!H35-'KN 2017'!H35,0),"")</f>
        <v>0</v>
      </c>
      <c r="I35" s="85">
        <f>IF(ISNUMBER('Tabulka č. 1'!I35-'KN 2017'!I35),ROUND('Tabulka č. 1'!I35-'KN 2017'!I35,0),"")</f>
        <v>0</v>
      </c>
      <c r="J35" s="85">
        <f>IF(ISNUMBER('Tabulka č. 1'!J35-'KN 2017'!J35),ROUND('Tabulka č. 1'!J35-'KN 2017'!J35,0),"")</f>
        <v>-2</v>
      </c>
      <c r="K35" s="85">
        <f>IF(ISNUMBER('Tabulka č. 1'!K35-'KN 2017'!K35),ROUND('Tabulka č. 1'!K35-'KN 2017'!K35,0),"")</f>
        <v>-1</v>
      </c>
      <c r="L35" s="85">
        <f>IF(ISNUMBER('Tabulka č. 1'!L35-'KN 2017'!L35),ROUND('Tabulka č. 1'!L35-'KN 2017'!L35,0),"")</f>
        <v>0</v>
      </c>
      <c r="M35" s="85">
        <f>IF(ISNUMBER('Tabulka č. 1'!M35-'KN 2017'!M35),ROUND('Tabulka č. 1'!M35-'KN 2017'!M35,0),"")</f>
        <v>0</v>
      </c>
      <c r="N35" s="85">
        <f>IF(ISNUMBER('Tabulka č. 1'!N35-'KN 2017'!N35),ROUND('Tabulka č. 1'!N35-'KN 2017'!N35,0),"")</f>
        <v>0</v>
      </c>
      <c r="O35" s="86">
        <f>IF(ISNUMBER('Tabulka č. 1'!O35-'KN 2017'!O35),ROUND('Tabulka č. 1'!O35-'KN 2017'!O35,0),"")</f>
        <v>0</v>
      </c>
      <c r="P35" s="58">
        <f t="shared" si="4"/>
        <v>0</v>
      </c>
    </row>
    <row r="36" spans="1:16" ht="15">
      <c r="A36" s="54" t="s">
        <v>35</v>
      </c>
      <c r="B36" s="93">
        <f>IF(ISNUMBER('Tabulka č. 1'!B36-'KN 2017'!B36),ROUND('Tabulka č. 1'!B36-'KN 2017'!B36,2),"")</f>
        <v>0</v>
      </c>
      <c r="C36" s="93">
        <f>IF(ISNUMBER('Tabulka č. 1'!C36-'KN 2017'!C36),ROUND('Tabulka č. 1'!C36-'KN 2017'!C36,2),"")</f>
        <v>4.84</v>
      </c>
      <c r="D36" s="93">
        <f>IF(ISNUMBER('Tabulka č. 1'!D36-'KN 2017'!D36),ROUND('Tabulka č. 1'!D36-'KN 2017'!D36,2),"")</f>
        <v>0</v>
      </c>
      <c r="E36" s="93">
        <f>IF(ISNUMBER('Tabulka č. 1'!E36-'KN 2017'!E36),ROUND('Tabulka č. 1'!E36-'KN 2017'!E36,2),"")</f>
        <v>0</v>
      </c>
      <c r="F36" s="93">
        <f>IF(ISNUMBER('Tabulka č. 1'!F36-'KN 2017'!F36),ROUND('Tabulka č. 1'!F36-'KN 2017'!F36,2),"")</f>
        <v>0</v>
      </c>
      <c r="G36" s="94">
        <f>IF(ISNUMBER('Tabulka č. 1'!G36-'KN 2017'!G36),ROUND('Tabulka č. 1'!G36-'KN 2017'!G36,2),"")</f>
        <v>0</v>
      </c>
      <c r="H36" s="93">
        <f>IF(ISNUMBER('Tabulka č. 1'!H36-'KN 2017'!H36),ROUND('Tabulka č. 1'!H36-'KN 2017'!H36,2),"")</f>
        <v>0</v>
      </c>
      <c r="I36" s="93">
        <f>IF(ISNUMBER('Tabulka č. 1'!I36-'KN 2017'!I36),ROUND('Tabulka č. 1'!I36-'KN 2017'!I36,2),"")</f>
        <v>0</v>
      </c>
      <c r="J36" s="93">
        <f>IF(ISNUMBER('Tabulka č. 1'!J36-'KN 2017'!J36),ROUND('Tabulka č. 1'!J36-'KN 2017'!J36,2),"")</f>
        <v>0</v>
      </c>
      <c r="K36" s="93">
        <f>IF(ISNUMBER('Tabulka č. 1'!K36-'KN 2017'!K36),ROUND('Tabulka č. 1'!K36-'KN 2017'!K36,2),"")</f>
        <v>0</v>
      </c>
      <c r="L36" s="93">
        <f>IF(ISNUMBER('Tabulka č. 1'!L36-'KN 2017'!L36),ROUND('Tabulka č. 1'!L36-'KN 2017'!L36,2),"")</f>
        <v>0</v>
      </c>
      <c r="M36" s="93">
        <f>IF(ISNUMBER('Tabulka č. 1'!M36-'KN 2017'!M36),ROUND('Tabulka č. 1'!M36-'KN 2017'!M36,2),"")</f>
        <v>0</v>
      </c>
      <c r="N36" s="93">
        <f>IF(ISNUMBER('Tabulka č. 1'!N36-'KN 2017'!N36),ROUND('Tabulka č. 1'!N36-'KN 2017'!N36,2),"")</f>
        <v>0</v>
      </c>
      <c r="O36" s="95">
        <f>IF(ISNUMBER('Tabulka č. 1'!O36-'KN 2017'!O36),ROUND('Tabulka č. 1'!O36-'KN 2017'!O36,2),"")</f>
        <v>0</v>
      </c>
      <c r="P36" s="59">
        <f t="shared" si="4"/>
        <v>0.3457142857142857</v>
      </c>
    </row>
    <row r="37" spans="1:16" s="48" customFormat="1" ht="15">
      <c r="A37" s="53" t="s">
        <v>36</v>
      </c>
      <c r="B37" s="87">
        <f>IF(ISNUMBER('Tabulka č. 1'!B37-'KN 2017'!B37),ROUND('Tabulka č. 1'!B37-'KN 2017'!B37,0),"")</f>
        <v>3890</v>
      </c>
      <c r="C37" s="87">
        <f>IF(ISNUMBER('Tabulka č. 1'!C37-'KN 2017'!C37),ROUND('Tabulka č. 1'!C37-'KN 2017'!C37,0),"")</f>
        <v>4776</v>
      </c>
      <c r="D37" s="87">
        <f>IF(ISNUMBER('Tabulka č. 1'!D37-'KN 2017'!D37),ROUND('Tabulka č. 1'!D37-'KN 2017'!D37,0),"")</f>
        <v>3139</v>
      </c>
      <c r="E37" s="87">
        <f>IF(ISNUMBER('Tabulka č. 1'!E37-'KN 2017'!E37),ROUND('Tabulka č. 1'!E37-'KN 2017'!E37,0),"")</f>
        <v>3061</v>
      </c>
      <c r="F37" s="87">
        <f>IF(ISNUMBER('Tabulka č. 1'!F37-'KN 2017'!F37),ROUND('Tabulka č. 1'!F37-'KN 2017'!F37,0),"")</f>
        <v>3000</v>
      </c>
      <c r="G37" s="87">
        <f>IF(ISNUMBER('Tabulka č. 1'!G37-'KN 2017'!G37),ROUND('Tabulka č. 1'!G37-'KN 2017'!G37,0),"")</f>
        <v>2555</v>
      </c>
      <c r="H37" s="87">
        <f>IF(ISNUMBER('Tabulka č. 1'!H37-'KN 2017'!H37),ROUND('Tabulka č. 1'!H37-'KN 2017'!H37,0),"")</f>
        <v>3610</v>
      </c>
      <c r="I37" s="87">
        <f>IF(ISNUMBER('Tabulka č. 1'!I37-'KN 2017'!I37),ROUND('Tabulka č. 1'!I37-'KN 2017'!I37,0),"")</f>
        <v>3674</v>
      </c>
      <c r="J37" s="87">
        <f>IF(ISNUMBER('Tabulka č. 1'!J37-'KN 2017'!J37),ROUND('Tabulka č. 1'!J37-'KN 2017'!J37,0),"")</f>
        <v>3348</v>
      </c>
      <c r="K37" s="87">
        <f>IF(ISNUMBER('Tabulka č. 1'!K37-'KN 2017'!K37),ROUND('Tabulka č. 1'!K37-'KN 2017'!K37,0),"")</f>
        <v>3526</v>
      </c>
      <c r="L37" s="88">
        <f>IF(ISNUMBER('Tabulka č. 1'!L37-'KN 2017'!L37),ROUND('Tabulka č. 1'!L37-'KN 2017'!L37,0),"")</f>
        <v>4076</v>
      </c>
      <c r="M37" s="87">
        <f>IF(ISNUMBER('Tabulka č. 1'!M37-'KN 2017'!M37),ROUND('Tabulka č. 1'!M37-'KN 2017'!M37,0),"")</f>
        <v>3560</v>
      </c>
      <c r="N37" s="87">
        <f>IF(ISNUMBER('Tabulka č. 1'!N37-'KN 2017'!N37),ROUND('Tabulka č. 1'!N37-'KN 2017'!N37,0),"")</f>
        <v>3577</v>
      </c>
      <c r="O37" s="89">
        <f>IF(ISNUMBER('Tabulka č. 1'!O37-'KN 2017'!O37),ROUND('Tabulka č. 1'!O37-'KN 2017'!O37,0),"")</f>
        <v>3580</v>
      </c>
      <c r="P37" s="60">
        <f t="shared" si="4"/>
        <v>3526.5714285714284</v>
      </c>
    </row>
    <row r="38" spans="1:16" ht="15">
      <c r="A38" s="54" t="s">
        <v>37</v>
      </c>
      <c r="B38" s="93">
        <f>IF(ISNUMBER('Tabulka č. 1'!B38-'KN 2017'!B38),ROUND('Tabulka č. 1'!B38-'KN 2017'!B38,2),"")</f>
        <v>250</v>
      </c>
      <c r="C38" s="93">
        <f>IF(ISNUMBER('Tabulka č. 1'!C38-'KN 2017'!C38),ROUND('Tabulka č. 1'!C38-'KN 2017'!C38,2),"")</f>
        <v>344.2</v>
      </c>
      <c r="D38" s="93">
        <f>IF(ISNUMBER('Tabulka č. 1'!D38-'KN 2017'!D38),ROUND('Tabulka č. 1'!D38-'KN 2017'!D38,2),"")</f>
        <v>326.2</v>
      </c>
      <c r="E38" s="93">
        <f>IF(ISNUMBER('Tabulka č. 1'!E38-'KN 2017'!E38),ROUND('Tabulka č. 1'!E38-'KN 2017'!E38,2),"")</f>
        <v>285</v>
      </c>
      <c r="F38" s="93">
        <f>IF(ISNUMBER('Tabulka č. 1'!F38-'KN 2017'!F38),ROUND('Tabulka č. 1'!F38-'KN 2017'!F38,2),"")</f>
        <v>0</v>
      </c>
      <c r="G38" s="94">
        <f>IF(ISNUMBER('Tabulka č. 1'!G38-'KN 2017'!G38),ROUND('Tabulka č. 1'!G38-'KN 2017'!G38,2),"")</f>
        <v>215</v>
      </c>
      <c r="H38" s="93">
        <f>IF(ISNUMBER('Tabulka č. 1'!H38-'KN 2017'!H38),ROUND('Tabulka č. 1'!H38-'KN 2017'!H38,2),"")</f>
        <v>343.73</v>
      </c>
      <c r="I38" s="93">
        <f>IF(ISNUMBER('Tabulka č. 1'!I38-'KN 2017'!I38),ROUND('Tabulka č. 1'!I38-'KN 2017'!I38,2),"")</f>
        <v>305.52</v>
      </c>
      <c r="J38" s="93">
        <f>IF(ISNUMBER('Tabulka č. 1'!J38-'KN 2017'!J38),ROUND('Tabulka č. 1'!J38-'KN 2017'!J38,2),"")</f>
        <v>297.52</v>
      </c>
      <c r="K38" s="93">
        <f>IF(ISNUMBER('Tabulka č. 1'!K38-'KN 2017'!K38),ROUND('Tabulka č. 1'!K38-'KN 2017'!K38,2),"")</f>
        <v>257.1</v>
      </c>
      <c r="L38" s="93">
        <f>IF(ISNUMBER('Tabulka č. 1'!L38-'KN 2017'!L38),ROUND('Tabulka č. 1'!L38-'KN 2017'!L38,2),"")</f>
        <v>300.9</v>
      </c>
      <c r="M38" s="93">
        <f>IF(ISNUMBER('Tabulka č. 1'!M38-'KN 2017'!M38),ROUND('Tabulka č. 1'!M38-'KN 2017'!M38,2),"")</f>
        <v>311.55</v>
      </c>
      <c r="N38" s="93">
        <f>IF(ISNUMBER('Tabulka č. 1'!N38-'KN 2017'!N38),ROUND('Tabulka č. 1'!N38-'KN 2017'!N38,2),"")</f>
        <v>350.48</v>
      </c>
      <c r="O38" s="95">
        <f>IF(ISNUMBER('Tabulka č. 1'!O38-'KN 2017'!O38),ROUND('Tabulka č. 1'!O38-'KN 2017'!O38,2),"")</f>
        <v>0</v>
      </c>
      <c r="P38" s="59">
        <f t="shared" si="4"/>
        <v>256.22857142857146</v>
      </c>
    </row>
    <row r="39" spans="1:16" s="48" customFormat="1" ht="15.75" thickBot="1">
      <c r="A39" s="55" t="s">
        <v>38</v>
      </c>
      <c r="B39" s="90">
        <f>IF(ISNUMBER('Tabulka č. 1'!B39-'KN 2017'!B39),ROUND('Tabulka č. 1'!B39-'KN 2017'!B39,0),"")</f>
        <v>3240</v>
      </c>
      <c r="C39" s="90">
        <f>IF(ISNUMBER('Tabulka č. 1'!C39-'KN 2017'!C39),ROUND('Tabulka č. 1'!C39-'KN 2017'!C39,0),"")</f>
        <v>3401</v>
      </c>
      <c r="D39" s="90">
        <f>IF(ISNUMBER('Tabulka č. 1'!D39-'KN 2017'!D39),ROUND('Tabulka č. 1'!D39-'KN 2017'!D39,0),"")</f>
        <v>2828</v>
      </c>
      <c r="E39" s="90">
        <f>IF(ISNUMBER('Tabulka č. 1'!E39-'KN 2017'!E39),ROUND('Tabulka č. 1'!E39-'KN 2017'!E39,0),"")</f>
        <v>3186</v>
      </c>
      <c r="F39" s="90">
        <f>IF(ISNUMBER('Tabulka č. 1'!F39-'KN 2017'!F39),ROUND('Tabulka č. 1'!F39-'KN 2017'!F39,0),"")</f>
        <v>2400</v>
      </c>
      <c r="G39" s="90">
        <f>IF(ISNUMBER('Tabulka č. 1'!G39-'KN 2017'!G39),ROUND('Tabulka č. 1'!G39-'KN 2017'!G39,0),"")</f>
        <v>1818</v>
      </c>
      <c r="H39" s="90">
        <f>IF(ISNUMBER('Tabulka č. 1'!H39-'KN 2017'!H39),ROUND('Tabulka č. 1'!H39-'KN 2017'!H39,0),"")</f>
        <v>1520</v>
      </c>
      <c r="I39" s="90">
        <f>IF(ISNUMBER('Tabulka č. 1'!I39-'KN 2017'!I39),ROUND('Tabulka č. 1'!I39-'KN 2017'!I39,0),"")</f>
        <v>2883</v>
      </c>
      <c r="J39" s="90">
        <f>IF(ISNUMBER('Tabulka č. 1'!J39-'KN 2017'!J39),ROUND('Tabulka č. 1'!J39-'KN 2017'!J39,0),"")</f>
        <v>2770</v>
      </c>
      <c r="K39" s="90">
        <f>IF(ISNUMBER('Tabulka č. 1'!K39-'KN 2017'!K39),ROUND('Tabulka č. 1'!K39-'KN 2017'!K39,0),"")</f>
        <v>2782</v>
      </c>
      <c r="L39" s="91">
        <f>IF(ISNUMBER('Tabulka č. 1'!L39-'KN 2017'!L39),ROUND('Tabulka č. 1'!L39-'KN 2017'!L39,0),"")</f>
        <v>2847</v>
      </c>
      <c r="M39" s="90">
        <f>IF(ISNUMBER('Tabulka č. 1'!M39-'KN 2017'!M39),ROUND('Tabulka č. 1'!M39-'KN 2017'!M39,0),"")</f>
        <v>2823</v>
      </c>
      <c r="N39" s="90">
        <f>IF(ISNUMBER('Tabulka č. 1'!N39-'KN 2017'!N39),ROUND('Tabulka č. 1'!N39-'KN 2017'!N39,0),"")</f>
        <v>2332</v>
      </c>
      <c r="O39" s="92">
        <f>IF(ISNUMBER('Tabulka č. 1'!O39-'KN 2017'!O39),ROUND('Tabulka č. 1'!O39-'KN 2017'!O39,0),"")</f>
        <v>3190</v>
      </c>
      <c r="P39" s="61">
        <f t="shared" si="4"/>
        <v>2715.714285714286</v>
      </c>
    </row>
  </sheetData>
  <sheetProtection/>
  <mergeCells count="7">
    <mergeCell ref="A33:P33"/>
    <mergeCell ref="A1:P1"/>
    <mergeCell ref="A2:P2"/>
    <mergeCell ref="A5:P5"/>
    <mergeCell ref="A12:P12"/>
    <mergeCell ref="A19:P19"/>
    <mergeCell ref="A26:P26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9" r:id="rId1"/>
  <headerFooter>
    <oddHeader>&amp;RPříloha č. 7
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"/>
  <dimension ref="A1:DX2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S28" sqref="DS28"/>
    </sheetView>
  </sheetViews>
  <sheetFormatPr defaultColWidth="9.140625" defaultRowHeight="15"/>
  <cols>
    <col min="1" max="1" width="31.00390625" style="1" customWidth="1"/>
    <col min="2" max="16" width="7.7109375" style="1" customWidth="1"/>
    <col min="17" max="17" width="9.140625" style="1" customWidth="1"/>
    <col min="18" max="32" width="7.8515625" style="1" customWidth="1"/>
    <col min="33" max="33" width="9.140625" style="1" customWidth="1"/>
    <col min="34" max="48" width="6.140625" style="1" customWidth="1"/>
    <col min="49" max="49" width="9.140625" style="1" customWidth="1"/>
    <col min="50" max="64" width="6.8515625" style="1" customWidth="1"/>
    <col min="65" max="65" width="9.140625" style="1" customWidth="1"/>
    <col min="66" max="80" width="7.7109375" style="1" customWidth="1"/>
    <col min="81" max="16384" width="9.140625" style="1" customWidth="1"/>
  </cols>
  <sheetData>
    <row r="1" spans="1:128" ht="18.75">
      <c r="A1" s="44"/>
      <c r="B1" s="109" t="s">
        <v>44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44"/>
      <c r="R1" s="109" t="str">
        <f>$B$1</f>
        <v>Krajské normativy ZUŠ v roce 2018</v>
      </c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44"/>
      <c r="AH1" s="109" t="str">
        <f>$B$1</f>
        <v>Krajské normativy ZUŠ v roce 2018</v>
      </c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44"/>
      <c r="AX1" s="109" t="str">
        <f>$B$1</f>
        <v>Krajské normativy ZUŠ v roce 2018</v>
      </c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44"/>
      <c r="BN1" s="109" t="str">
        <f>$B$1</f>
        <v>Krajské normativy ZUŠ v roce 2018</v>
      </c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44"/>
      <c r="CD1" s="109" t="str">
        <f>$B$1</f>
        <v>Krajské normativy ZUŠ v roce 2018</v>
      </c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44"/>
      <c r="CT1" s="109" t="str">
        <f>$B$1</f>
        <v>Krajské normativy ZUŠ v roce 2018</v>
      </c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44"/>
      <c r="DJ1" s="109" t="str">
        <f>$B$1</f>
        <v>Krajské normativy ZUŠ v roce 2018</v>
      </c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</row>
    <row r="2" spans="2:128" ht="15.75">
      <c r="B2" s="110" t="s">
        <v>30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R2" s="110" t="s">
        <v>30</v>
      </c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H2" s="110" t="s">
        <v>30</v>
      </c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X2" s="110" t="s">
        <v>30</v>
      </c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D2" s="110" t="s">
        <v>26</v>
      </c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DJ2" s="110" t="s">
        <v>26</v>
      </c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</row>
    <row r="3" spans="1:16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28" s="7" customFormat="1" ht="15.75">
      <c r="A4" s="41"/>
      <c r="B4" s="116" t="s">
        <v>15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8"/>
      <c r="R4" s="117" t="s">
        <v>16</v>
      </c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0"/>
      <c r="AH4" s="111" t="s">
        <v>22</v>
      </c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9"/>
      <c r="AX4" s="113" t="s">
        <v>23</v>
      </c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27"/>
      <c r="BN4" s="114" t="s">
        <v>17</v>
      </c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"/>
      <c r="CD4" s="112" t="s">
        <v>18</v>
      </c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2"/>
      <c r="CT4" s="107" t="s">
        <v>24</v>
      </c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28"/>
      <c r="DJ4" s="108" t="s">
        <v>25</v>
      </c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29"/>
    </row>
    <row r="5" spans="1:128" s="15" customFormat="1" ht="60.75" customHeight="1">
      <c r="A5" s="42"/>
      <c r="B5" s="30" t="s">
        <v>2</v>
      </c>
      <c r="C5" s="13" t="s">
        <v>3</v>
      </c>
      <c r="D5" s="13" t="s">
        <v>0</v>
      </c>
      <c r="E5" s="13" t="s">
        <v>1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3" t="s">
        <v>12</v>
      </c>
      <c r="O5" s="13" t="s">
        <v>13</v>
      </c>
      <c r="P5" s="14" t="s">
        <v>14</v>
      </c>
      <c r="R5" s="18" t="s">
        <v>2</v>
      </c>
      <c r="S5" s="18" t="s">
        <v>3</v>
      </c>
      <c r="T5" s="18" t="s">
        <v>0</v>
      </c>
      <c r="U5" s="18" t="s">
        <v>1</v>
      </c>
      <c r="V5" s="18" t="s">
        <v>4</v>
      </c>
      <c r="W5" s="18" t="s">
        <v>5</v>
      </c>
      <c r="X5" s="18" t="s">
        <v>6</v>
      </c>
      <c r="Y5" s="18" t="s">
        <v>7</v>
      </c>
      <c r="Z5" s="18" t="s">
        <v>8</v>
      </c>
      <c r="AA5" s="18" t="s">
        <v>9</v>
      </c>
      <c r="AB5" s="18" t="s">
        <v>10</v>
      </c>
      <c r="AC5" s="18" t="s">
        <v>11</v>
      </c>
      <c r="AD5" s="18" t="s">
        <v>12</v>
      </c>
      <c r="AE5" s="18" t="s">
        <v>13</v>
      </c>
      <c r="AF5" s="19" t="s">
        <v>14</v>
      </c>
      <c r="AH5" s="16" t="s">
        <v>2</v>
      </c>
      <c r="AI5" s="16" t="s">
        <v>3</v>
      </c>
      <c r="AJ5" s="16" t="s">
        <v>0</v>
      </c>
      <c r="AK5" s="16" t="s">
        <v>1</v>
      </c>
      <c r="AL5" s="16" t="s">
        <v>4</v>
      </c>
      <c r="AM5" s="16" t="s">
        <v>5</v>
      </c>
      <c r="AN5" s="16" t="s">
        <v>6</v>
      </c>
      <c r="AO5" s="16" t="s">
        <v>7</v>
      </c>
      <c r="AP5" s="16" t="s">
        <v>8</v>
      </c>
      <c r="AQ5" s="16" t="s">
        <v>9</v>
      </c>
      <c r="AR5" s="16" t="s">
        <v>10</v>
      </c>
      <c r="AS5" s="16" t="s">
        <v>11</v>
      </c>
      <c r="AT5" s="16" t="s">
        <v>12</v>
      </c>
      <c r="AU5" s="16" t="s">
        <v>13</v>
      </c>
      <c r="AV5" s="17" t="s">
        <v>14</v>
      </c>
      <c r="AX5" s="31" t="s">
        <v>2</v>
      </c>
      <c r="AY5" s="31" t="s">
        <v>3</v>
      </c>
      <c r="AZ5" s="31" t="s">
        <v>0</v>
      </c>
      <c r="BA5" s="31" t="s">
        <v>1</v>
      </c>
      <c r="BB5" s="31" t="s">
        <v>4</v>
      </c>
      <c r="BC5" s="31" t="s">
        <v>5</v>
      </c>
      <c r="BD5" s="31" t="s">
        <v>6</v>
      </c>
      <c r="BE5" s="31" t="s">
        <v>7</v>
      </c>
      <c r="BF5" s="31" t="s">
        <v>8</v>
      </c>
      <c r="BG5" s="31" t="s">
        <v>9</v>
      </c>
      <c r="BH5" s="31" t="s">
        <v>10</v>
      </c>
      <c r="BI5" s="31" t="s">
        <v>11</v>
      </c>
      <c r="BJ5" s="31" t="s">
        <v>12</v>
      </c>
      <c r="BK5" s="31" t="s">
        <v>13</v>
      </c>
      <c r="BL5" s="32" t="s">
        <v>14</v>
      </c>
      <c r="BN5" s="20" t="s">
        <v>2</v>
      </c>
      <c r="BO5" s="20" t="s">
        <v>3</v>
      </c>
      <c r="BP5" s="20" t="s">
        <v>0</v>
      </c>
      <c r="BQ5" s="20" t="s">
        <v>1</v>
      </c>
      <c r="BR5" s="20" t="s">
        <v>4</v>
      </c>
      <c r="BS5" s="20" t="s">
        <v>5</v>
      </c>
      <c r="BT5" s="20" t="s">
        <v>6</v>
      </c>
      <c r="BU5" s="20" t="s">
        <v>7</v>
      </c>
      <c r="BV5" s="20" t="s">
        <v>8</v>
      </c>
      <c r="BW5" s="20" t="s">
        <v>9</v>
      </c>
      <c r="BX5" s="20" t="s">
        <v>10</v>
      </c>
      <c r="BY5" s="20" t="s">
        <v>11</v>
      </c>
      <c r="BZ5" s="20" t="s">
        <v>12</v>
      </c>
      <c r="CA5" s="20" t="s">
        <v>13</v>
      </c>
      <c r="CB5" s="21" t="s">
        <v>14</v>
      </c>
      <c r="CD5" s="22" t="s">
        <v>2</v>
      </c>
      <c r="CE5" s="22" t="s">
        <v>3</v>
      </c>
      <c r="CF5" s="22" t="s">
        <v>0</v>
      </c>
      <c r="CG5" s="22" t="s">
        <v>1</v>
      </c>
      <c r="CH5" s="22" t="s">
        <v>4</v>
      </c>
      <c r="CI5" s="22" t="s">
        <v>5</v>
      </c>
      <c r="CJ5" s="22" t="s">
        <v>6</v>
      </c>
      <c r="CK5" s="22" t="s">
        <v>7</v>
      </c>
      <c r="CL5" s="22" t="s">
        <v>8</v>
      </c>
      <c r="CM5" s="22" t="s">
        <v>9</v>
      </c>
      <c r="CN5" s="22" t="s">
        <v>10</v>
      </c>
      <c r="CO5" s="22" t="s">
        <v>11</v>
      </c>
      <c r="CP5" s="22" t="s">
        <v>12</v>
      </c>
      <c r="CQ5" s="22" t="s">
        <v>13</v>
      </c>
      <c r="CR5" s="23" t="s">
        <v>14</v>
      </c>
      <c r="CT5" s="33" t="s">
        <v>2</v>
      </c>
      <c r="CU5" s="33" t="s">
        <v>3</v>
      </c>
      <c r="CV5" s="33" t="s">
        <v>0</v>
      </c>
      <c r="CW5" s="33" t="s">
        <v>1</v>
      </c>
      <c r="CX5" s="33" t="s">
        <v>4</v>
      </c>
      <c r="CY5" s="33" t="s">
        <v>5</v>
      </c>
      <c r="CZ5" s="33" t="s">
        <v>6</v>
      </c>
      <c r="DA5" s="33" t="s">
        <v>7</v>
      </c>
      <c r="DB5" s="33" t="s">
        <v>8</v>
      </c>
      <c r="DC5" s="33" t="s">
        <v>9</v>
      </c>
      <c r="DD5" s="33" t="s">
        <v>10</v>
      </c>
      <c r="DE5" s="33" t="s">
        <v>11</v>
      </c>
      <c r="DF5" s="33" t="s">
        <v>12</v>
      </c>
      <c r="DG5" s="33" t="s">
        <v>13</v>
      </c>
      <c r="DH5" s="34" t="s">
        <v>14</v>
      </c>
      <c r="DJ5" s="35" t="s">
        <v>2</v>
      </c>
      <c r="DK5" s="35" t="s">
        <v>3</v>
      </c>
      <c r="DL5" s="35" t="s">
        <v>0</v>
      </c>
      <c r="DM5" s="35" t="s">
        <v>1</v>
      </c>
      <c r="DN5" s="35" t="s">
        <v>4</v>
      </c>
      <c r="DO5" s="35" t="s">
        <v>5</v>
      </c>
      <c r="DP5" s="35" t="s">
        <v>6</v>
      </c>
      <c r="DQ5" s="35" t="s">
        <v>7</v>
      </c>
      <c r="DR5" s="35" t="s">
        <v>8</v>
      </c>
      <c r="DS5" s="35" t="s">
        <v>9</v>
      </c>
      <c r="DT5" s="35" t="s">
        <v>10</v>
      </c>
      <c r="DU5" s="35" t="s">
        <v>11</v>
      </c>
      <c r="DV5" s="35" t="s">
        <v>12</v>
      </c>
      <c r="DW5" s="35" t="s">
        <v>13</v>
      </c>
      <c r="DX5" s="36" t="s">
        <v>14</v>
      </c>
    </row>
    <row r="6" spans="1:128" ht="15">
      <c r="A6" s="2" t="s">
        <v>20</v>
      </c>
      <c r="B6" s="4">
        <f>IF(ISNUMBER(AH6+AX6),AH6+AX6,"")</f>
        <v>7569.0526315789475</v>
      </c>
      <c r="C6" s="4">
        <f aca="true" t="shared" si="0" ref="C6:O6">IF(ISNUMBER(AI6+AY6),AI6+AY6,"")</f>
        <v>7096.778655828387</v>
      </c>
      <c r="D6" s="4">
        <f t="shared" si="0"/>
        <v>7229.599089565012</v>
      </c>
      <c r="E6" s="4">
        <f t="shared" si="0"/>
        <v>6237.910971786834</v>
      </c>
      <c r="F6" s="4">
        <f t="shared" si="0"/>
        <v>7122.857142857143</v>
      </c>
      <c r="G6" s="4">
        <f t="shared" si="0"/>
        <v>7332.891428571428</v>
      </c>
      <c r="H6" s="4">
        <f t="shared" si="0"/>
        <v>5964.050672587468</v>
      </c>
      <c r="I6" s="4">
        <f t="shared" si="0"/>
        <v>7831.252153145688</v>
      </c>
      <c r="J6" s="4">
        <f t="shared" si="0"/>
        <v>6905.163083724786</v>
      </c>
      <c r="K6" s="4">
        <f t="shared" si="0"/>
        <v>7313.440369651926</v>
      </c>
      <c r="L6" s="4">
        <f t="shared" si="0"/>
        <v>7253.79072716672</v>
      </c>
      <c r="M6" s="4">
        <f t="shared" si="0"/>
        <v>7549.886840698745</v>
      </c>
      <c r="N6" s="4">
        <f t="shared" si="0"/>
        <v>6789.658151609553</v>
      </c>
      <c r="O6" s="4">
        <f t="shared" si="0"/>
        <v>9311.630547439056</v>
      </c>
      <c r="P6" s="5">
        <f>IF(ISNUMBER(SUMIF(B6:O6,"&gt;0")/COUNTIF(B6:O6,"&gt;0")),SUMIF(B6:O6,"&gt;0")/COUNTIF(B6:O6,"&gt;0"),"")</f>
        <v>7250.568747586549</v>
      </c>
      <c r="R6" s="4">
        <v>15</v>
      </c>
      <c r="S6" s="4">
        <v>50</v>
      </c>
      <c r="T6" s="4">
        <v>0</v>
      </c>
      <c r="U6" s="4">
        <v>34</v>
      </c>
      <c r="V6" s="4">
        <v>70</v>
      </c>
      <c r="W6" s="4">
        <v>56</v>
      </c>
      <c r="X6" s="4">
        <v>6</v>
      </c>
      <c r="Y6" s="4">
        <v>26.6</v>
      </c>
      <c r="Z6" s="4">
        <v>21</v>
      </c>
      <c r="AA6" s="4">
        <v>34</v>
      </c>
      <c r="AB6" s="4">
        <v>0</v>
      </c>
      <c r="AC6" s="4">
        <v>74</v>
      </c>
      <c r="AD6" s="4">
        <v>0</v>
      </c>
      <c r="AE6" s="4">
        <v>12</v>
      </c>
      <c r="AF6" s="5">
        <f>IF(ISNUMBER(SUMIF(R6:AE6,"&gt;0")/COUNTIF(R6:AE6,"&gt;0")),SUMIF(R6:AE6,"&gt;0")/COUNTIF(R6:AE6,"&gt;0"),"")</f>
        <v>36.23636363636364</v>
      </c>
      <c r="AH6" s="4">
        <f aca="true" t="shared" si="1" ref="AH6:AU10">IF(ISNUMBER(12*CD6/BN6),12*CD6/BN6,"")</f>
        <v>6981.0526315789475</v>
      </c>
      <c r="AI6" s="4">
        <f t="shared" si="1"/>
        <v>6614.984086761091</v>
      </c>
      <c r="AJ6" s="4">
        <f t="shared" si="1"/>
        <v>6762.317810167082</v>
      </c>
      <c r="AK6" s="4">
        <f t="shared" si="1"/>
        <v>5710.545454545455</v>
      </c>
      <c r="AL6" s="4">
        <f t="shared" si="1"/>
        <v>6180</v>
      </c>
      <c r="AM6" s="4">
        <f t="shared" si="1"/>
        <v>6751.2</v>
      </c>
      <c r="AN6" s="4">
        <f t="shared" si="1"/>
        <v>5565.922696122473</v>
      </c>
      <c r="AO6" s="4">
        <f t="shared" si="1"/>
        <v>7298.214285714286</v>
      </c>
      <c r="AP6" s="4">
        <f t="shared" si="1"/>
        <v>6400.831168831169</v>
      </c>
      <c r="AQ6" s="4">
        <f t="shared" si="1"/>
        <v>6778.690909090909</v>
      </c>
      <c r="AR6" s="4">
        <f t="shared" si="1"/>
        <v>6713.293995140576</v>
      </c>
      <c r="AS6" s="4">
        <f t="shared" si="1"/>
        <v>7056.29522431259</v>
      </c>
      <c r="AT6" s="4">
        <f t="shared" si="1"/>
        <v>6354.72481827622</v>
      </c>
      <c r="AU6" s="4">
        <f t="shared" si="1"/>
        <v>7877.591312931886</v>
      </c>
      <c r="AV6" s="5">
        <f>IF(ISNUMBER(SUMIF(AH6:AU6,"&gt;0")/COUNTIF(AH6:AU6,"&gt;0")),SUMIF(AH6:AU6,"&gt;0")/COUNTIF(AH6:AU6,"&gt;0"),"")</f>
        <v>6646.118885248049</v>
      </c>
      <c r="AX6" s="4">
        <f aca="true" t="shared" si="2" ref="AX6:BK10">IF(ISNUMBER(12*DJ6/CT6),12*DJ6/CT6,"")</f>
        <v>588</v>
      </c>
      <c r="AY6" s="4">
        <f t="shared" si="2"/>
        <v>481.7945690672963</v>
      </c>
      <c r="AZ6" s="4">
        <f t="shared" si="2"/>
        <v>467.28127939793035</v>
      </c>
      <c r="BA6" s="4">
        <f t="shared" si="2"/>
        <v>527.3655172413793</v>
      </c>
      <c r="BB6" s="4">
        <f t="shared" si="2"/>
        <v>942.8571428571429</v>
      </c>
      <c r="BC6" s="4">
        <f t="shared" si="2"/>
        <v>581.6914285714286</v>
      </c>
      <c r="BD6" s="4">
        <f t="shared" si="2"/>
        <v>398.12797646499513</v>
      </c>
      <c r="BE6" s="4">
        <f t="shared" si="2"/>
        <v>533.0378674314019</v>
      </c>
      <c r="BF6" s="4">
        <f t="shared" si="2"/>
        <v>504.331914893617</v>
      </c>
      <c r="BG6" s="4">
        <f t="shared" si="2"/>
        <v>534.7494605610165</v>
      </c>
      <c r="BH6" s="4">
        <f t="shared" si="2"/>
        <v>540.4967320261438</v>
      </c>
      <c r="BI6" s="4">
        <f t="shared" si="2"/>
        <v>493.5916163861544</v>
      </c>
      <c r="BJ6" s="4">
        <f t="shared" si="2"/>
        <v>434.93333333333334</v>
      </c>
      <c r="BK6" s="4">
        <f t="shared" si="2"/>
        <v>1434.039234507169</v>
      </c>
      <c r="BL6" s="5">
        <f>IF(ISNUMBER(SUMIF(AX6:BK6,"&gt;0")/COUNTIF(AX6:BK6,"&gt;0")),SUMIF(AX6:BK6,"&gt;0")/COUNTIF(AX6:BK6,"&gt;0"),"")</f>
        <v>604.4498623385007</v>
      </c>
      <c r="BN6" s="24">
        <v>57</v>
      </c>
      <c r="BO6" s="24">
        <v>62.153437499999995</v>
      </c>
      <c r="BP6" s="24">
        <v>56.26</v>
      </c>
      <c r="BQ6" s="24">
        <v>66</v>
      </c>
      <c r="BR6" s="24">
        <v>60</v>
      </c>
      <c r="BS6" s="25">
        <v>55</v>
      </c>
      <c r="BT6" s="24">
        <v>72.52705832246387</v>
      </c>
      <c r="BU6" s="24">
        <v>53.76</v>
      </c>
      <c r="BV6" s="24">
        <v>57.75</v>
      </c>
      <c r="BW6" s="24">
        <v>55</v>
      </c>
      <c r="BX6" s="24">
        <v>57.62</v>
      </c>
      <c r="BY6" s="24">
        <v>55.28</v>
      </c>
      <c r="BZ6" s="24">
        <v>57.78</v>
      </c>
      <c r="CA6" s="24">
        <v>50.65</v>
      </c>
      <c r="CB6" s="25">
        <f>IF(ISNUMBER(SUMIF(BN6:CA6,"&gt;0")/COUNTIF(BN6:CA6,"&gt;0")),SUMIF(BN6:CA6,"&gt;0")/COUNTIF(BN6:CA6,"&gt;0"),"")</f>
        <v>58.34146398731884</v>
      </c>
      <c r="CD6" s="4">
        <v>33160</v>
      </c>
      <c r="CE6" s="4">
        <v>34262</v>
      </c>
      <c r="CF6" s="4">
        <v>31704</v>
      </c>
      <c r="CG6" s="4">
        <v>31408</v>
      </c>
      <c r="CH6" s="4">
        <v>30900</v>
      </c>
      <c r="CI6" s="4">
        <v>30943</v>
      </c>
      <c r="CJ6" s="4">
        <v>33640</v>
      </c>
      <c r="CK6" s="4">
        <v>32696</v>
      </c>
      <c r="CL6" s="4">
        <v>30804</v>
      </c>
      <c r="CM6" s="4">
        <v>31069</v>
      </c>
      <c r="CN6" s="5">
        <v>32235</v>
      </c>
      <c r="CO6" s="4">
        <v>32506</v>
      </c>
      <c r="CP6" s="4">
        <v>30598</v>
      </c>
      <c r="CQ6" s="4">
        <v>33250</v>
      </c>
      <c r="CR6" s="5">
        <f>IF(ISNUMBER(SUMIF(CD6:CQ6,"&gt;0")/COUNTIF(CD6:CQ6,"&gt;0")),SUMIF(CD6:CQ6,"&gt;0")/COUNTIF(CD6:CQ6,"&gt;0"),"")</f>
        <v>32083.928571428572</v>
      </c>
      <c r="CT6" s="24">
        <v>430</v>
      </c>
      <c r="CU6" s="24">
        <v>508.20000000000005</v>
      </c>
      <c r="CV6" s="24">
        <v>478.35</v>
      </c>
      <c r="CW6" s="24">
        <v>435</v>
      </c>
      <c r="CX6" s="24">
        <v>210</v>
      </c>
      <c r="CY6" s="25">
        <v>350</v>
      </c>
      <c r="CZ6" s="24">
        <v>521.138961</v>
      </c>
      <c r="DA6" s="24">
        <v>460.29</v>
      </c>
      <c r="DB6" s="24">
        <v>470</v>
      </c>
      <c r="DC6" s="24">
        <v>417.1</v>
      </c>
      <c r="DD6" s="24">
        <v>459</v>
      </c>
      <c r="DE6" s="24">
        <v>472.34999999999997</v>
      </c>
      <c r="DF6" s="24">
        <v>540</v>
      </c>
      <c r="DG6" s="24">
        <v>166.69</v>
      </c>
      <c r="DH6" s="25">
        <f>IF(ISNUMBER(SUMIF(CT6:DG6,"&gt;0")/COUNTIF(CT6:DG6,"&gt;0")),SUMIF(CT6:DG6,"&gt;0")/COUNTIF(CT6:DG6,"&gt;0"),"")</f>
        <v>422.72278292857146</v>
      </c>
      <c r="DJ6" s="99">
        <v>21070</v>
      </c>
      <c r="DK6" s="4">
        <v>20404</v>
      </c>
      <c r="DL6" s="4">
        <v>18627</v>
      </c>
      <c r="DM6" s="4">
        <v>19117</v>
      </c>
      <c r="DN6" s="4">
        <v>16500</v>
      </c>
      <c r="DO6" s="4">
        <v>16966</v>
      </c>
      <c r="DP6" s="4">
        <v>17290</v>
      </c>
      <c r="DQ6" s="4">
        <v>20446</v>
      </c>
      <c r="DR6" s="4">
        <v>19753</v>
      </c>
      <c r="DS6" s="4">
        <v>18587</v>
      </c>
      <c r="DT6" s="5">
        <v>20674</v>
      </c>
      <c r="DU6" s="4">
        <v>19429</v>
      </c>
      <c r="DV6" s="4">
        <v>19572</v>
      </c>
      <c r="DW6" s="4">
        <v>19920</v>
      </c>
      <c r="DX6" s="5">
        <f>IF(ISNUMBER(SUMIF(DJ6:DW6,"&gt;0")/COUNTIF(DJ6:DW6,"&gt;0")),SUMIF(DJ6:DW6,"&gt;0")/COUNTIF(DJ6:DW6,"&gt;0"),"")</f>
        <v>19168.214285714286</v>
      </c>
    </row>
    <row r="7" spans="1:128" ht="15">
      <c r="A7" s="2" t="s">
        <v>21</v>
      </c>
      <c r="B7" s="4">
        <f>IF(ISNUMBER(AH7+AX7),AH7+AX7,"")</f>
        <v>5922.048257372655</v>
      </c>
      <c r="C7" s="4">
        <f aca="true" t="shared" si="3" ref="C7:O10">IF(ISNUMBER(AI7+AY7),AI7+AY7,"")</f>
        <v>6545.529981931629</v>
      </c>
      <c r="D7" s="4">
        <f t="shared" si="3"/>
        <v>5780.0588244335395</v>
      </c>
      <c r="E7" s="4">
        <f t="shared" si="3"/>
        <v>5020.354817275747</v>
      </c>
      <c r="F7" s="4">
        <f t="shared" si="3"/>
        <v>6477.185501066098</v>
      </c>
      <c r="G7" s="4">
        <f t="shared" si="3"/>
        <v>7332.891428571428</v>
      </c>
      <c r="H7" s="4">
        <f t="shared" si="3"/>
        <v>5574.757145761172</v>
      </c>
      <c r="I7" s="4">
        <f t="shared" si="3"/>
        <v>5815.816916845701</v>
      </c>
      <c r="J7" s="4">
        <f t="shared" si="3"/>
        <v>5137.00545182612</v>
      </c>
      <c r="K7" s="4">
        <f t="shared" si="3"/>
        <v>5712.916127227683</v>
      </c>
      <c r="L7" s="4">
        <f t="shared" si="3"/>
        <v>5665.977055333418</v>
      </c>
      <c r="M7" s="4">
        <f t="shared" si="3"/>
        <v>5884.304717547018</v>
      </c>
      <c r="N7" s="4">
        <f t="shared" si="3"/>
        <v>5494.5447430067525</v>
      </c>
      <c r="O7" s="4">
        <f t="shared" si="3"/>
        <v>6799.82729260292</v>
      </c>
      <c r="P7" s="5">
        <f>IF(ISNUMBER(SUMIF(B7:O7,"&gt;0")/COUNTIF(B7:O7,"&gt;0")),SUMIF(B7:O7,"&gt;0")/COUNTIF(B7:O7,"&gt;0"),"")</f>
        <v>5940.229875771563</v>
      </c>
      <c r="R7" s="4">
        <v>12</v>
      </c>
      <c r="S7" s="4">
        <v>50</v>
      </c>
      <c r="T7" s="4">
        <v>0</v>
      </c>
      <c r="U7" s="4">
        <v>34</v>
      </c>
      <c r="V7" s="4">
        <v>70</v>
      </c>
      <c r="W7" s="4">
        <v>56</v>
      </c>
      <c r="X7" s="4">
        <v>6</v>
      </c>
      <c r="Y7" s="4">
        <v>19.8</v>
      </c>
      <c r="Z7" s="4">
        <v>15</v>
      </c>
      <c r="AA7" s="4">
        <v>27</v>
      </c>
      <c r="AB7" s="4">
        <v>0</v>
      </c>
      <c r="AC7" s="4">
        <v>74</v>
      </c>
      <c r="AD7" s="4">
        <v>0</v>
      </c>
      <c r="AE7" s="4">
        <v>12</v>
      </c>
      <c r="AF7" s="5">
        <f>IF(ISNUMBER(SUMIF(R7:AE7,"&gt;0")/COUNTIF(R7:AE7,"&gt;0")),SUMIF(R7:AE7,"&gt;0")/COUNTIF(R7:AE7,"&gt;0"),"")</f>
        <v>34.163636363636364</v>
      </c>
      <c r="AH7" s="4">
        <f t="shared" si="1"/>
        <v>5334.048257372655</v>
      </c>
      <c r="AI7" s="4">
        <f t="shared" si="1"/>
        <v>6063.735412864333</v>
      </c>
      <c r="AJ7" s="4">
        <f t="shared" si="1"/>
        <v>5312.777545035609</v>
      </c>
      <c r="AK7" s="4">
        <f t="shared" si="1"/>
        <v>4486.857142857143</v>
      </c>
      <c r="AL7" s="4">
        <f t="shared" si="1"/>
        <v>5534.328358208955</v>
      </c>
      <c r="AM7" s="4">
        <f t="shared" si="1"/>
        <v>6751.2</v>
      </c>
      <c r="AN7" s="4">
        <f t="shared" si="1"/>
        <v>5176.629169296177</v>
      </c>
      <c r="AO7" s="4">
        <f t="shared" si="1"/>
        <v>5282.779049414299</v>
      </c>
      <c r="AP7" s="4">
        <f t="shared" si="1"/>
        <v>4656.689342403628</v>
      </c>
      <c r="AQ7" s="4">
        <f t="shared" si="1"/>
        <v>5178.166666666667</v>
      </c>
      <c r="AR7" s="4">
        <f t="shared" si="1"/>
        <v>5125.480323307274</v>
      </c>
      <c r="AS7" s="4">
        <f t="shared" si="1"/>
        <v>5390.7131011608635</v>
      </c>
      <c r="AT7" s="4">
        <f t="shared" si="1"/>
        <v>5059.611409673419</v>
      </c>
      <c r="AU7" s="4">
        <f t="shared" si="1"/>
        <v>5365.788058095751</v>
      </c>
      <c r="AV7" s="5">
        <f>IF(ISNUMBER(SUMIF(AH7:AU7,"&gt;0")/COUNTIF(AH7:AU7,"&gt;0")),SUMIF(AH7:AU7,"&gt;0")/COUNTIF(AH7:AU7,"&gt;0"),"")</f>
        <v>5337.057416882627</v>
      </c>
      <c r="AX7" s="4">
        <f t="shared" si="2"/>
        <v>588</v>
      </c>
      <c r="AY7" s="4">
        <f t="shared" si="2"/>
        <v>481.7945690672963</v>
      </c>
      <c r="AZ7" s="4">
        <f t="shared" si="2"/>
        <v>467.28127939793035</v>
      </c>
      <c r="BA7" s="4">
        <f t="shared" si="2"/>
        <v>533.4976744186047</v>
      </c>
      <c r="BB7" s="4">
        <f t="shared" si="2"/>
        <v>942.8571428571429</v>
      </c>
      <c r="BC7" s="4">
        <f t="shared" si="2"/>
        <v>581.6914285714286</v>
      </c>
      <c r="BD7" s="4">
        <f t="shared" si="2"/>
        <v>398.12797646499513</v>
      </c>
      <c r="BE7" s="4">
        <f t="shared" si="2"/>
        <v>533.0378674314019</v>
      </c>
      <c r="BF7" s="4">
        <f t="shared" si="2"/>
        <v>480.3161094224924</v>
      </c>
      <c r="BG7" s="4">
        <f t="shared" si="2"/>
        <v>534.7494605610165</v>
      </c>
      <c r="BH7" s="4">
        <f t="shared" si="2"/>
        <v>540.4967320261438</v>
      </c>
      <c r="BI7" s="4">
        <f t="shared" si="2"/>
        <v>493.5916163861544</v>
      </c>
      <c r="BJ7" s="4">
        <f t="shared" si="2"/>
        <v>434.93333333333334</v>
      </c>
      <c r="BK7" s="4">
        <f t="shared" si="2"/>
        <v>1434.039234507169</v>
      </c>
      <c r="BL7" s="5">
        <f>IF(ISNUMBER(SUMIF(AX7:BK7,"&gt;0")/COUNTIF(AX7:BK7,"&gt;0")),SUMIF(AX7:BK7,"&gt;0")/COUNTIF(AX7:BK7,"&gt;0"),"")</f>
        <v>603.1724588889364</v>
      </c>
      <c r="BN7" s="24">
        <v>74.6</v>
      </c>
      <c r="BO7" s="24">
        <v>67.80375</v>
      </c>
      <c r="BP7" s="24">
        <v>71.61</v>
      </c>
      <c r="BQ7" s="24">
        <v>84</v>
      </c>
      <c r="BR7" s="24">
        <v>67</v>
      </c>
      <c r="BS7" s="25">
        <v>55</v>
      </c>
      <c r="BT7" s="24">
        <v>77.98124740986324</v>
      </c>
      <c r="BU7" s="25">
        <v>74.27</v>
      </c>
      <c r="BV7" s="24">
        <v>79.38</v>
      </c>
      <c r="BW7" s="25">
        <v>72</v>
      </c>
      <c r="BX7" s="25">
        <v>75.47</v>
      </c>
      <c r="BY7" s="24">
        <v>72.35999999999999</v>
      </c>
      <c r="BZ7" s="24">
        <v>72.57</v>
      </c>
      <c r="CA7" s="24">
        <v>74.36</v>
      </c>
      <c r="CB7" s="25">
        <f>IF(ISNUMBER(SUMIF(BN7:CA7,"&gt;0")/COUNTIF(BN7:CA7,"&gt;0")),SUMIF(BN7:CA7,"&gt;0")/COUNTIF(BN7:CA7,"&gt;0"),"")</f>
        <v>72.74321410070452</v>
      </c>
      <c r="CD7" s="4">
        <v>33160</v>
      </c>
      <c r="CE7" s="4">
        <v>34262</v>
      </c>
      <c r="CF7" s="4">
        <v>31704</v>
      </c>
      <c r="CG7" s="4">
        <v>31408</v>
      </c>
      <c r="CH7" s="4">
        <v>30900</v>
      </c>
      <c r="CI7" s="4">
        <v>30943</v>
      </c>
      <c r="CJ7" s="4">
        <v>33640</v>
      </c>
      <c r="CK7" s="4">
        <v>32696</v>
      </c>
      <c r="CL7" s="4">
        <v>30804</v>
      </c>
      <c r="CM7" s="4">
        <v>31069</v>
      </c>
      <c r="CN7" s="5">
        <v>32235</v>
      </c>
      <c r="CO7" s="4">
        <v>32506</v>
      </c>
      <c r="CP7" s="4">
        <v>30598</v>
      </c>
      <c r="CQ7" s="4">
        <v>33250</v>
      </c>
      <c r="CR7" s="5">
        <f>IF(ISNUMBER(SUMIF(CD7:CQ7,"&gt;0")/COUNTIF(CD7:CQ7,"&gt;0")),SUMIF(CD7:CQ7,"&gt;0")/COUNTIF(CD7:CQ7,"&gt;0"),"")</f>
        <v>32083.928571428572</v>
      </c>
      <c r="CT7" s="24">
        <v>430</v>
      </c>
      <c r="CU7" s="24">
        <v>508.20000000000005</v>
      </c>
      <c r="CV7" s="24">
        <v>478.35</v>
      </c>
      <c r="CW7" s="24">
        <v>430</v>
      </c>
      <c r="CX7" s="24">
        <v>210</v>
      </c>
      <c r="CY7" s="25">
        <v>350</v>
      </c>
      <c r="CZ7" s="24">
        <v>521.138961</v>
      </c>
      <c r="DA7" s="25">
        <v>460.29</v>
      </c>
      <c r="DB7" s="24">
        <v>493.5</v>
      </c>
      <c r="DC7" s="24">
        <v>417.1</v>
      </c>
      <c r="DD7" s="24">
        <v>459</v>
      </c>
      <c r="DE7" s="24">
        <v>472.34999999999997</v>
      </c>
      <c r="DF7" s="24">
        <v>540</v>
      </c>
      <c r="DG7" s="24">
        <v>166.69</v>
      </c>
      <c r="DH7" s="25">
        <f>IF(ISNUMBER(SUMIF(CT7:DG7,"&gt;0")/COUNTIF(CT7:DG7,"&gt;0")),SUMIF(CT7:DG7,"&gt;0")/COUNTIF(CT7:DG7,"&gt;0"),"")</f>
        <v>424.0442115</v>
      </c>
      <c r="DJ7" s="100">
        <v>21070</v>
      </c>
      <c r="DK7" s="4">
        <v>20404</v>
      </c>
      <c r="DL7" s="4">
        <v>18627</v>
      </c>
      <c r="DM7" s="4">
        <v>19117</v>
      </c>
      <c r="DN7" s="4">
        <v>16500</v>
      </c>
      <c r="DO7" s="4">
        <v>16966</v>
      </c>
      <c r="DP7" s="4">
        <v>17290</v>
      </c>
      <c r="DQ7" s="4">
        <v>20446</v>
      </c>
      <c r="DR7" s="4">
        <v>19753</v>
      </c>
      <c r="DS7" s="4">
        <v>18587</v>
      </c>
      <c r="DT7" s="5">
        <v>20674</v>
      </c>
      <c r="DU7" s="4">
        <v>19429</v>
      </c>
      <c r="DV7" s="4">
        <v>19572</v>
      </c>
      <c r="DW7" s="4">
        <v>19920</v>
      </c>
      <c r="DX7" s="5">
        <f>IF(ISNUMBER(SUMIF(DJ7:DW7,"&gt;0")/COUNTIF(DJ7:DW7,"&gt;0")),SUMIF(DJ7:DW7,"&gt;0")/COUNTIF(DJ7:DW7,"&gt;0"),"")</f>
        <v>19168.214285714286</v>
      </c>
    </row>
    <row r="8" spans="1:128" ht="15">
      <c r="A8" s="2" t="s">
        <v>19</v>
      </c>
      <c r="B8" s="4">
        <f>IF(ISNUMBER(AH8+AX8),AH8+AX8,"")</f>
        <v>8826.509316770187</v>
      </c>
      <c r="C8" s="4">
        <f t="shared" si="3"/>
        <v>8566.775119553073</v>
      </c>
      <c r="D8" s="4">
        <f t="shared" si="3"/>
        <v>8551.599171450629</v>
      </c>
      <c r="E8" s="4">
        <f t="shared" si="3"/>
        <v>8293.61319908766</v>
      </c>
      <c r="F8" s="4">
        <f t="shared" si="3"/>
        <v>8358.857142857143</v>
      </c>
      <c r="G8" s="4">
        <f t="shared" si="3"/>
        <v>8653.778385093168</v>
      </c>
      <c r="H8" s="4">
        <f t="shared" si="3"/>
        <v>9154.004032803023</v>
      </c>
      <c r="I8" s="4">
        <f t="shared" si="3"/>
        <v>9338.064797413448</v>
      </c>
      <c r="J8" s="4">
        <f t="shared" si="3"/>
        <v>7768.328727719023</v>
      </c>
      <c r="K8" s="4">
        <f t="shared" si="3"/>
        <v>8639.705982300147</v>
      </c>
      <c r="L8" s="4">
        <f t="shared" si="3"/>
        <v>8564.14327838582</v>
      </c>
      <c r="M8" s="4">
        <f t="shared" si="3"/>
        <v>8931.22951385533</v>
      </c>
      <c r="N8" s="4">
        <f t="shared" si="3"/>
        <v>8273.874409336748</v>
      </c>
      <c r="O8" s="4">
        <f t="shared" si="3"/>
        <v>9848.210470272668</v>
      </c>
      <c r="P8" s="5">
        <f>IF(ISNUMBER(SUMIF(B8:O8,"&gt;0")/COUNTIF(B8:O8,"&gt;0")),SUMIF(B8:O8,"&gt;0")/COUNTIF(B8:O8,"&gt;0"),"")</f>
        <v>8697.763824778433</v>
      </c>
      <c r="R8" s="4">
        <v>18</v>
      </c>
      <c r="S8" s="4">
        <v>62</v>
      </c>
      <c r="T8" s="4">
        <v>0</v>
      </c>
      <c r="U8" s="4">
        <v>34</v>
      </c>
      <c r="V8" s="4">
        <v>70</v>
      </c>
      <c r="W8" s="4">
        <v>66</v>
      </c>
      <c r="X8" s="4">
        <v>6</v>
      </c>
      <c r="Y8" s="4">
        <v>31.7</v>
      </c>
      <c r="Z8" s="4">
        <v>23</v>
      </c>
      <c r="AA8" s="4">
        <v>41</v>
      </c>
      <c r="AB8" s="4">
        <v>0</v>
      </c>
      <c r="AC8" s="4">
        <v>74</v>
      </c>
      <c r="AD8" s="4">
        <v>0</v>
      </c>
      <c r="AE8" s="4">
        <v>12</v>
      </c>
      <c r="AF8" s="5">
        <f>IF(ISNUMBER(SUMIF(R8:AE8,"&gt;0")/COUNTIF(R8:AE8,"&gt;0")),SUMIF(R8:AE8,"&gt;0")/COUNTIF(R8:AE8,"&gt;0"),"")</f>
        <v>39.79090909090909</v>
      </c>
      <c r="AH8" s="4">
        <f t="shared" si="1"/>
        <v>8238.509316770187</v>
      </c>
      <c r="AI8" s="4">
        <f t="shared" si="1"/>
        <v>8084.980550485777</v>
      </c>
      <c r="AJ8" s="4">
        <f t="shared" si="1"/>
        <v>8084.317892052698</v>
      </c>
      <c r="AK8" s="4">
        <f t="shared" si="1"/>
        <v>7766.24768184628</v>
      </c>
      <c r="AL8" s="4">
        <f t="shared" si="1"/>
        <v>7416</v>
      </c>
      <c r="AM8" s="4">
        <f t="shared" si="1"/>
        <v>8072.086956521739</v>
      </c>
      <c r="AN8" s="4">
        <f t="shared" si="1"/>
        <v>8755.876056338027</v>
      </c>
      <c r="AO8" s="4">
        <f t="shared" si="1"/>
        <v>8805.026929982047</v>
      </c>
      <c r="AP8" s="4">
        <f t="shared" si="1"/>
        <v>7288.0126182965305</v>
      </c>
      <c r="AQ8" s="4">
        <f t="shared" si="1"/>
        <v>8104.95652173913</v>
      </c>
      <c r="AR8" s="4">
        <f t="shared" si="1"/>
        <v>8023.646546359676</v>
      </c>
      <c r="AS8" s="4">
        <f t="shared" si="1"/>
        <v>8437.637897469176</v>
      </c>
      <c r="AT8" s="4">
        <f t="shared" si="1"/>
        <v>7838.941076003415</v>
      </c>
      <c r="AU8" s="4">
        <f t="shared" si="1"/>
        <v>8414.1712357655</v>
      </c>
      <c r="AV8" s="5">
        <f>IF(ISNUMBER(SUMIF(AH8:AU8,"&gt;0")/COUNTIF(AH8:AU8,"&gt;0")),SUMIF(AH8:AU8,"&gt;0")/COUNTIF(AH8:AU8,"&gt;0"),"")</f>
        <v>8095.0293771164415</v>
      </c>
      <c r="AX8" s="4">
        <f t="shared" si="2"/>
        <v>588</v>
      </c>
      <c r="AY8" s="4">
        <f t="shared" si="2"/>
        <v>481.7945690672964</v>
      </c>
      <c r="AZ8" s="4">
        <f t="shared" si="2"/>
        <v>467.28127939793035</v>
      </c>
      <c r="BA8" s="4">
        <f t="shared" si="2"/>
        <v>527.3655172413793</v>
      </c>
      <c r="BB8" s="4">
        <f t="shared" si="2"/>
        <v>942.8571428571429</v>
      </c>
      <c r="BC8" s="4">
        <f t="shared" si="2"/>
        <v>581.6914285714286</v>
      </c>
      <c r="BD8" s="4">
        <f t="shared" si="2"/>
        <v>398.12797646499513</v>
      </c>
      <c r="BE8" s="4">
        <f t="shared" si="2"/>
        <v>533.0378674314019</v>
      </c>
      <c r="BF8" s="4">
        <f t="shared" si="2"/>
        <v>480.3161094224924</v>
      </c>
      <c r="BG8" s="4">
        <f t="shared" si="2"/>
        <v>534.7494605610165</v>
      </c>
      <c r="BH8" s="4">
        <f t="shared" si="2"/>
        <v>540.4967320261438</v>
      </c>
      <c r="BI8" s="4">
        <f t="shared" si="2"/>
        <v>493.5916163861544</v>
      </c>
      <c r="BJ8" s="4">
        <f t="shared" si="2"/>
        <v>434.93333333333334</v>
      </c>
      <c r="BK8" s="4">
        <f t="shared" si="2"/>
        <v>1434.039234507169</v>
      </c>
      <c r="BL8" s="5">
        <f>IF(ISNUMBER(SUMIF(AX8:BK8,"&gt;0")/COUNTIF(AX8:BK8,"&gt;0")),SUMIF(AX8:BK8,"&gt;0")/COUNTIF(AX8:BK8,"&gt;0"),"")</f>
        <v>602.7344476619918</v>
      </c>
      <c r="BN8" s="24">
        <v>48.3</v>
      </c>
      <c r="BO8" s="24">
        <v>50.8528125</v>
      </c>
      <c r="BP8" s="24">
        <v>47.06</v>
      </c>
      <c r="BQ8" s="24">
        <v>48.53</v>
      </c>
      <c r="BR8" s="24">
        <v>50</v>
      </c>
      <c r="BS8" s="25">
        <v>46</v>
      </c>
      <c r="BT8" s="24">
        <v>46.103896103896105</v>
      </c>
      <c r="BU8" s="25">
        <v>44.56</v>
      </c>
      <c r="BV8" s="24">
        <v>50.72</v>
      </c>
      <c r="BW8" s="25">
        <v>46</v>
      </c>
      <c r="BX8" s="25">
        <v>48.21</v>
      </c>
      <c r="BY8" s="24">
        <v>46.23</v>
      </c>
      <c r="BZ8" s="24">
        <v>46.84</v>
      </c>
      <c r="CA8" s="24">
        <v>47.42</v>
      </c>
      <c r="CB8" s="25">
        <f>IF(ISNUMBER(SUMIF(BN8:CA8,"&gt;0")/COUNTIF(BN8:CA8,"&gt;0")),SUMIF(BN8:CA8,"&gt;0")/COUNTIF(BN8:CA8,"&gt;0"),"")</f>
        <v>47.63047918599258</v>
      </c>
      <c r="CD8" s="4">
        <v>33160</v>
      </c>
      <c r="CE8" s="4">
        <v>34262</v>
      </c>
      <c r="CF8" s="4">
        <v>31704</v>
      </c>
      <c r="CG8" s="4">
        <v>31408</v>
      </c>
      <c r="CH8" s="4">
        <v>30900</v>
      </c>
      <c r="CI8" s="4">
        <v>30943</v>
      </c>
      <c r="CJ8" s="4">
        <v>33640</v>
      </c>
      <c r="CK8" s="4">
        <v>32696</v>
      </c>
      <c r="CL8" s="4">
        <v>30804</v>
      </c>
      <c r="CM8" s="4">
        <v>31069</v>
      </c>
      <c r="CN8" s="5">
        <v>32235</v>
      </c>
      <c r="CO8" s="4">
        <v>32506</v>
      </c>
      <c r="CP8" s="4">
        <v>30598</v>
      </c>
      <c r="CQ8" s="4">
        <v>33250</v>
      </c>
      <c r="CR8" s="5">
        <f>IF(ISNUMBER(SUMIF(CD8:CQ8,"&gt;0")/COUNTIF(CD8:CQ8,"&gt;0")),SUMIF(CD8:CQ8,"&gt;0")/COUNTIF(CD8:CQ8,"&gt;0"),"")</f>
        <v>32083.928571428572</v>
      </c>
      <c r="CT8" s="24">
        <v>430</v>
      </c>
      <c r="CU8" s="24">
        <v>508.2</v>
      </c>
      <c r="CV8" s="24">
        <v>478.35</v>
      </c>
      <c r="CW8" s="24">
        <v>435</v>
      </c>
      <c r="CX8" s="24">
        <v>210</v>
      </c>
      <c r="CY8" s="25">
        <v>350</v>
      </c>
      <c r="CZ8" s="24">
        <v>521.138961</v>
      </c>
      <c r="DA8" s="25">
        <v>460.29</v>
      </c>
      <c r="DB8" s="24">
        <v>493.5</v>
      </c>
      <c r="DC8" s="24">
        <v>417.1</v>
      </c>
      <c r="DD8" s="24">
        <v>459</v>
      </c>
      <c r="DE8" s="24">
        <v>472.34999999999997</v>
      </c>
      <c r="DF8" s="24">
        <v>540</v>
      </c>
      <c r="DG8" s="24">
        <v>166.69</v>
      </c>
      <c r="DH8" s="25">
        <f>IF(ISNUMBER(SUMIF(CT8:DG8,"&gt;0")/COUNTIF(CT8:DG8,"&gt;0")),SUMIF(CT8:DG8,"&gt;0")/COUNTIF(CT8:DG8,"&gt;0"),"")</f>
        <v>424.40135435714285</v>
      </c>
      <c r="DJ8" s="100">
        <v>21070</v>
      </c>
      <c r="DK8" s="4">
        <v>20404</v>
      </c>
      <c r="DL8" s="4">
        <v>18627</v>
      </c>
      <c r="DM8" s="4">
        <v>19117</v>
      </c>
      <c r="DN8" s="4">
        <v>16500</v>
      </c>
      <c r="DO8" s="4">
        <v>16966</v>
      </c>
      <c r="DP8" s="4">
        <v>17290</v>
      </c>
      <c r="DQ8" s="4">
        <v>20446</v>
      </c>
      <c r="DR8" s="4">
        <v>19753</v>
      </c>
      <c r="DS8" s="4">
        <v>18587</v>
      </c>
      <c r="DT8" s="5">
        <v>20674</v>
      </c>
      <c r="DU8" s="4">
        <v>19429</v>
      </c>
      <c r="DV8" s="4">
        <v>19572</v>
      </c>
      <c r="DW8" s="4">
        <v>19920</v>
      </c>
      <c r="DX8" s="5">
        <f>IF(ISNUMBER(SUMIF(DJ8:DW8,"&gt;0")/COUNTIF(DJ8:DW8,"&gt;0")),SUMIF(DJ8:DW8,"&gt;0")/COUNTIF(DJ8:DW8,"&gt;0"),"")</f>
        <v>19168.214285714286</v>
      </c>
    </row>
    <row r="9" spans="1:128" ht="15">
      <c r="A9" s="43" t="s">
        <v>31</v>
      </c>
      <c r="B9" s="4">
        <f>IF(ISNUMBER(AH9+AX9),AH9+AX9,"")</f>
        <v>20443.901116427434</v>
      </c>
      <c r="C9" s="4">
        <f t="shared" si="3"/>
        <v>20067.867927658866</v>
      </c>
      <c r="D9" s="4">
        <f t="shared" si="3"/>
        <v>19795.114419714344</v>
      </c>
      <c r="E9" s="4">
        <f t="shared" si="3"/>
        <v>18929.9140166205</v>
      </c>
      <c r="F9" s="4">
        <f t="shared" si="3"/>
        <v>19482.85714285714</v>
      </c>
      <c r="G9" s="4">
        <f t="shared" si="3"/>
        <v>19189.803174603174</v>
      </c>
      <c r="H9" s="4">
        <f t="shared" si="3"/>
        <v>20872.188074992577</v>
      </c>
      <c r="I9" s="4">
        <f t="shared" si="3"/>
        <v>21056.831738314646</v>
      </c>
      <c r="J9" s="4">
        <f t="shared" si="3"/>
        <v>17995.14438541931</v>
      </c>
      <c r="K9" s="4">
        <f t="shared" si="3"/>
        <v>19147.739285714288</v>
      </c>
      <c r="L9" s="4">
        <f t="shared" si="3"/>
        <v>19560.811967697806</v>
      </c>
      <c r="M9" s="4">
        <f t="shared" si="3"/>
        <v>20856.492537313432</v>
      </c>
      <c r="N9" s="4">
        <f t="shared" si="3"/>
        <v>18333.111819097234</v>
      </c>
      <c r="O9" s="4">
        <f t="shared" si="3"/>
        <v>20461.220922633067</v>
      </c>
      <c r="P9" s="5">
        <f>IF(ISNUMBER(SUMIF(B9:O9,"&gt;0")/COUNTIF(B9:O9,"&gt;0")),SUMIF(B9:O9,"&gt;0")/COUNTIF(B9:O9,"&gt;0"),"")</f>
        <v>19728.07132350456</v>
      </c>
      <c r="R9" s="4">
        <v>42</v>
      </c>
      <c r="S9" s="4">
        <v>141</v>
      </c>
      <c r="T9" s="4">
        <v>0</v>
      </c>
      <c r="U9" s="4">
        <v>34</v>
      </c>
      <c r="V9" s="4">
        <v>70</v>
      </c>
      <c r="W9" s="4">
        <v>147</v>
      </c>
      <c r="X9" s="4">
        <v>6</v>
      </c>
      <c r="Y9" s="4">
        <v>71.6</v>
      </c>
      <c r="Z9" s="4">
        <v>54</v>
      </c>
      <c r="AA9" s="4">
        <v>90</v>
      </c>
      <c r="AB9" s="4">
        <v>0</v>
      </c>
      <c r="AC9" s="4">
        <v>74</v>
      </c>
      <c r="AD9" s="4">
        <v>0</v>
      </c>
      <c r="AE9" s="4">
        <v>12</v>
      </c>
      <c r="AF9" s="5">
        <f>IF(ISNUMBER(SUMIF(R9:AE9,"&gt;0")/COUNTIF(R9:AE9,"&gt;0")),SUMIF(R9:AE9,"&gt;0")/COUNTIF(R9:AE9,"&gt;0"),"")</f>
        <v>67.41818181818182</v>
      </c>
      <c r="AH9" s="4">
        <f t="shared" si="1"/>
        <v>19039.234449760766</v>
      </c>
      <c r="AI9" s="4">
        <f t="shared" si="1"/>
        <v>18645.98639455782</v>
      </c>
      <c r="AJ9" s="4">
        <f t="shared" si="1"/>
        <v>18326.01156069364</v>
      </c>
      <c r="AK9" s="4">
        <f t="shared" si="1"/>
        <v>17400.5540166205</v>
      </c>
      <c r="AL9" s="4">
        <f t="shared" si="1"/>
        <v>18540</v>
      </c>
      <c r="AM9" s="4">
        <f t="shared" si="1"/>
        <v>17681.714285714286</v>
      </c>
      <c r="AN9" s="4">
        <f t="shared" si="1"/>
        <v>19702.687144126652</v>
      </c>
      <c r="AO9" s="4">
        <f t="shared" si="1"/>
        <v>19471.563275434244</v>
      </c>
      <c r="AP9" s="4">
        <f t="shared" si="1"/>
        <v>16620.86330935252</v>
      </c>
      <c r="AQ9" s="4">
        <f t="shared" si="1"/>
        <v>17753.714285714286</v>
      </c>
      <c r="AR9" s="4">
        <f t="shared" si="1"/>
        <v>17991.627906976744</v>
      </c>
      <c r="AS9" s="4">
        <f t="shared" si="1"/>
        <v>19406.567164179105</v>
      </c>
      <c r="AT9" s="4">
        <f t="shared" si="1"/>
        <v>17093.854748603353</v>
      </c>
      <c r="AU9" s="4">
        <f t="shared" si="1"/>
        <v>19027.181688125896</v>
      </c>
      <c r="AV9" s="5">
        <f>IF(ISNUMBER(SUMIF(AH9:AU9,"&gt;0")/COUNTIF(AH9:AU9,"&gt;0")),SUMIF(AH9:AU9,"&gt;0")/COUNTIF(AH9:AU9,"&gt;0"),"")</f>
        <v>18335.825730704273</v>
      </c>
      <c r="AX9" s="4">
        <f t="shared" si="2"/>
        <v>1404.6666666666667</v>
      </c>
      <c r="AY9" s="4">
        <f t="shared" si="2"/>
        <v>1421.881533101045</v>
      </c>
      <c r="AZ9" s="4">
        <f t="shared" si="2"/>
        <v>1469.1028590207031</v>
      </c>
      <c r="BA9" s="4">
        <f t="shared" si="2"/>
        <v>1529.36</v>
      </c>
      <c r="BB9" s="4">
        <f t="shared" si="2"/>
        <v>942.8571428571429</v>
      </c>
      <c r="BC9" s="4">
        <f t="shared" si="2"/>
        <v>1508.088888888889</v>
      </c>
      <c r="BD9" s="4">
        <f t="shared" si="2"/>
        <v>1169.500930865923</v>
      </c>
      <c r="BE9" s="4">
        <f t="shared" si="2"/>
        <v>1585.2684628804031</v>
      </c>
      <c r="BF9" s="4">
        <f t="shared" si="2"/>
        <v>1374.2810760667905</v>
      </c>
      <c r="BG9" s="4">
        <f t="shared" si="2"/>
        <v>1394.025</v>
      </c>
      <c r="BH9" s="4">
        <f t="shared" si="2"/>
        <v>1569.1840607210627</v>
      </c>
      <c r="BI9" s="4">
        <f t="shared" si="2"/>
        <v>1449.9253731343285</v>
      </c>
      <c r="BJ9" s="4">
        <f t="shared" si="2"/>
        <v>1239.2570704938792</v>
      </c>
      <c r="BK9" s="4">
        <f t="shared" si="2"/>
        <v>1434.039234507169</v>
      </c>
      <c r="BL9" s="5">
        <f>IF(ISNUMBER(SUMIF(AX9:BK9,"&gt;0")/COUNTIF(AX9:BK9,"&gt;0")),SUMIF(AX9:BK9,"&gt;0")/COUNTIF(AX9:BK9,"&gt;0"),"")</f>
        <v>1392.245592800286</v>
      </c>
      <c r="BN9" s="24">
        <v>20.9</v>
      </c>
      <c r="BO9" s="24">
        <v>22.05</v>
      </c>
      <c r="BP9" s="24">
        <v>20.76</v>
      </c>
      <c r="BQ9" s="24">
        <v>21.66</v>
      </c>
      <c r="BR9" s="24">
        <v>20</v>
      </c>
      <c r="BS9" s="25">
        <v>21</v>
      </c>
      <c r="BT9" s="24">
        <v>20.48857584993611</v>
      </c>
      <c r="BU9" s="25">
        <v>20.15</v>
      </c>
      <c r="BV9" s="24">
        <v>22.24</v>
      </c>
      <c r="BW9" s="25">
        <v>21</v>
      </c>
      <c r="BX9" s="25">
        <v>21.5</v>
      </c>
      <c r="BY9" s="24">
        <v>20.099999999999998</v>
      </c>
      <c r="BZ9" s="24">
        <v>21.48</v>
      </c>
      <c r="CA9" s="24">
        <v>20.97</v>
      </c>
      <c r="CB9" s="25">
        <f>IF(ISNUMBER(SUMIF(BN9:CA9,"&gt;0")/COUNTIF(BN9:CA9,"&gt;0")),SUMIF(BN9:CA9,"&gt;0")/COUNTIF(BN9:CA9,"&gt;0"),"")</f>
        <v>21.02132684642401</v>
      </c>
      <c r="CD9" s="4">
        <v>33160</v>
      </c>
      <c r="CE9" s="4">
        <v>34262</v>
      </c>
      <c r="CF9" s="4">
        <v>31704</v>
      </c>
      <c r="CG9" s="4">
        <v>31408</v>
      </c>
      <c r="CH9" s="4">
        <v>30900</v>
      </c>
      <c r="CI9" s="4">
        <v>30943</v>
      </c>
      <c r="CJ9" s="4">
        <v>33640</v>
      </c>
      <c r="CK9" s="4">
        <v>32696</v>
      </c>
      <c r="CL9" s="4">
        <v>30804</v>
      </c>
      <c r="CM9" s="4">
        <v>31069</v>
      </c>
      <c r="CN9" s="5">
        <v>32235</v>
      </c>
      <c r="CO9" s="4">
        <v>32506</v>
      </c>
      <c r="CP9" s="4">
        <v>30598</v>
      </c>
      <c r="CQ9" s="4">
        <v>33250</v>
      </c>
      <c r="CR9" s="5">
        <f>IF(ISNUMBER(SUMIF(CD9:CQ9,"&gt;0")/COUNTIF(CD9:CQ9,"&gt;0")),SUMIF(CD9:CQ9,"&gt;0")/COUNTIF(CD9:CQ9,"&gt;0"),"")</f>
        <v>32083.928571428572</v>
      </c>
      <c r="CT9" s="24">
        <v>180</v>
      </c>
      <c r="CU9" s="24">
        <v>172.20000000000002</v>
      </c>
      <c r="CV9" s="24">
        <v>152.15</v>
      </c>
      <c r="CW9" s="24">
        <v>150</v>
      </c>
      <c r="CX9" s="24">
        <v>210</v>
      </c>
      <c r="CY9" s="25">
        <v>135</v>
      </c>
      <c r="CZ9" s="24">
        <v>177.40900800000003</v>
      </c>
      <c r="DA9" s="25">
        <v>154.77</v>
      </c>
      <c r="DB9" s="24">
        <v>172.48</v>
      </c>
      <c r="DC9" s="24">
        <v>160</v>
      </c>
      <c r="DD9" s="24">
        <v>158.1</v>
      </c>
      <c r="DE9" s="24">
        <v>160.79999999999998</v>
      </c>
      <c r="DF9" s="24">
        <v>189.52</v>
      </c>
      <c r="DG9" s="24">
        <v>166.69</v>
      </c>
      <c r="DH9" s="25">
        <f>IF(ISNUMBER(SUMIF(CT9:DG9,"&gt;0")/COUNTIF(CT9:DG9,"&gt;0")),SUMIF(CT9:DG9,"&gt;0")/COUNTIF(CT9:DG9,"&gt;0"),"")</f>
        <v>167.07992914285714</v>
      </c>
      <c r="DJ9" s="100">
        <v>21070</v>
      </c>
      <c r="DK9" s="4">
        <v>20404</v>
      </c>
      <c r="DL9" s="4">
        <v>18627</v>
      </c>
      <c r="DM9" s="4">
        <v>19117</v>
      </c>
      <c r="DN9" s="4">
        <v>16500</v>
      </c>
      <c r="DO9" s="4">
        <v>16966</v>
      </c>
      <c r="DP9" s="4">
        <v>17290</v>
      </c>
      <c r="DQ9" s="4">
        <v>20446</v>
      </c>
      <c r="DR9" s="4">
        <v>19753</v>
      </c>
      <c r="DS9" s="4">
        <v>18587</v>
      </c>
      <c r="DT9" s="5">
        <v>20674</v>
      </c>
      <c r="DU9" s="4">
        <v>19429</v>
      </c>
      <c r="DV9" s="4">
        <v>19572</v>
      </c>
      <c r="DW9" s="4">
        <v>19920</v>
      </c>
      <c r="DX9" s="5">
        <f>IF(ISNUMBER(SUMIF(DJ9:DW9,"&gt;0")/COUNTIF(DJ9:DW9,"&gt;0")),SUMIF(DJ9:DW9,"&gt;0")/COUNTIF(DJ9:DW9,"&gt;0"),"")</f>
        <v>19168.214285714286</v>
      </c>
    </row>
    <row r="10" spans="1:128" ht="15">
      <c r="A10" s="43" t="s">
        <v>32</v>
      </c>
      <c r="B10" s="4">
        <f>IF(ISNUMBER(AH10+AX10),AH10+AX10,"")</f>
        <v>4489.176470588235</v>
      </c>
      <c r="C10" s="4">
        <f t="shared" si="3"/>
        <v>4524.284844310185</v>
      </c>
      <c r="D10" s="4">
        <f t="shared" si="3"/>
        <v>4894.183769507309</v>
      </c>
      <c r="E10" s="4">
        <f t="shared" si="3"/>
        <v>4485.525567650957</v>
      </c>
      <c r="F10" s="4">
        <f t="shared" si="3"/>
        <v>8667.857142857143</v>
      </c>
      <c r="G10" s="4">
        <f t="shared" si="3"/>
        <v>6570.659170506912</v>
      </c>
      <c r="H10" s="4">
        <f t="shared" si="3"/>
        <v>4679.806330901984</v>
      </c>
      <c r="I10" s="4">
        <f t="shared" si="3"/>
        <v>4641.866016975857</v>
      </c>
      <c r="J10" s="4">
        <f t="shared" si="3"/>
        <v>4282.032476978441</v>
      </c>
      <c r="K10" s="4">
        <f t="shared" si="3"/>
        <v>4459.254723718911</v>
      </c>
      <c r="L10" s="4">
        <f t="shared" si="3"/>
        <v>4427.353645209424</v>
      </c>
      <c r="M10" s="4">
        <f t="shared" si="3"/>
        <v>4578.970753378195</v>
      </c>
      <c r="N10" s="4">
        <f t="shared" si="3"/>
        <v>4280.110838831291</v>
      </c>
      <c r="O10" s="4">
        <f t="shared" si="3"/>
        <v>5740.104419052819</v>
      </c>
      <c r="P10" s="5">
        <f>IF(ISNUMBER(SUMIF(B10:O10,"&gt;0")/COUNTIF(B10:O10,"&gt;0")),SUMIF(B10:O10,"&gt;0")/COUNTIF(B10:O10,"&gt;0"),"")</f>
        <v>5051.513297890548</v>
      </c>
      <c r="R10" s="4">
        <v>9</v>
      </c>
      <c r="S10" s="4">
        <v>34</v>
      </c>
      <c r="T10" s="4">
        <v>0</v>
      </c>
      <c r="U10" s="4">
        <v>34</v>
      </c>
      <c r="V10" s="4">
        <v>70</v>
      </c>
      <c r="W10" s="4">
        <v>50</v>
      </c>
      <c r="X10" s="4">
        <v>6</v>
      </c>
      <c r="Y10" s="4">
        <v>15.8</v>
      </c>
      <c r="Z10" s="4">
        <v>13</v>
      </c>
      <c r="AA10" s="4">
        <v>21</v>
      </c>
      <c r="AB10" s="4">
        <v>0</v>
      </c>
      <c r="AC10" s="4">
        <v>74</v>
      </c>
      <c r="AD10" s="4">
        <v>0</v>
      </c>
      <c r="AE10" s="4">
        <v>12</v>
      </c>
      <c r="AF10" s="5">
        <f>IF(ISNUMBER(SUMIF(R10:AE10,"&gt;0")/COUNTIF(R10:AE10,"&gt;0")),SUMIF(R10:AE10,"&gt;0")/COUNTIF(R10:AE10,"&gt;0"),"")</f>
        <v>30.8</v>
      </c>
      <c r="AH10" s="4">
        <f t="shared" si="1"/>
        <v>3901.176470588235</v>
      </c>
      <c r="AI10" s="4">
        <f t="shared" si="1"/>
        <v>4042.4902752428884</v>
      </c>
      <c r="AJ10" s="4">
        <f t="shared" si="1"/>
        <v>4426.902490109379</v>
      </c>
      <c r="AK10" s="4">
        <f t="shared" si="1"/>
        <v>3958.1600504095777</v>
      </c>
      <c r="AL10" s="4">
        <f t="shared" si="1"/>
        <v>7725</v>
      </c>
      <c r="AM10" s="4">
        <f t="shared" si="1"/>
        <v>5988.967741935484</v>
      </c>
      <c r="AN10" s="4">
        <f t="shared" si="1"/>
        <v>4281.678354436989</v>
      </c>
      <c r="AO10" s="4">
        <f t="shared" si="1"/>
        <v>4108.828149544455</v>
      </c>
      <c r="AP10" s="4">
        <f t="shared" si="1"/>
        <v>3777.700562084824</v>
      </c>
      <c r="AQ10" s="4">
        <f t="shared" si="1"/>
        <v>3924.5052631578947</v>
      </c>
      <c r="AR10" s="4">
        <f t="shared" si="1"/>
        <v>3886.85691318328</v>
      </c>
      <c r="AS10" s="4">
        <f t="shared" si="1"/>
        <v>4085.37913699204</v>
      </c>
      <c r="AT10" s="4">
        <f t="shared" si="1"/>
        <v>3845.177505497958</v>
      </c>
      <c r="AU10" s="4">
        <f t="shared" si="1"/>
        <v>4306.0651845456505</v>
      </c>
      <c r="AV10" s="5">
        <f>IF(ISNUMBER(SUMIF(AH10:AU10,"&gt;0")/COUNTIF(AH10:AU10,"&gt;0")),SUMIF(AH10:AU10,"&gt;0")/COUNTIF(AH10:AU10,"&gt;0"),"")</f>
        <v>4447.063435552046</v>
      </c>
      <c r="AX10" s="4">
        <f t="shared" si="2"/>
        <v>588</v>
      </c>
      <c r="AY10" s="4">
        <f t="shared" si="2"/>
        <v>481.7945690672963</v>
      </c>
      <c r="AZ10" s="4">
        <f t="shared" si="2"/>
        <v>467.28127939793035</v>
      </c>
      <c r="BA10" s="4">
        <f t="shared" si="2"/>
        <v>527.3655172413793</v>
      </c>
      <c r="BB10" s="4">
        <f t="shared" si="2"/>
        <v>942.8571428571429</v>
      </c>
      <c r="BC10" s="4">
        <f t="shared" si="2"/>
        <v>581.6914285714286</v>
      </c>
      <c r="BD10" s="4">
        <f t="shared" si="2"/>
        <v>398.12797646499513</v>
      </c>
      <c r="BE10" s="4">
        <f t="shared" si="2"/>
        <v>533.0378674314019</v>
      </c>
      <c r="BF10" s="4">
        <f t="shared" si="2"/>
        <v>504.331914893617</v>
      </c>
      <c r="BG10" s="4">
        <f t="shared" si="2"/>
        <v>534.7494605610165</v>
      </c>
      <c r="BH10" s="4">
        <f t="shared" si="2"/>
        <v>540.4967320261438</v>
      </c>
      <c r="BI10" s="4">
        <f t="shared" si="2"/>
        <v>493.5916163861544</v>
      </c>
      <c r="BJ10" s="4">
        <f t="shared" si="2"/>
        <v>434.93333333333334</v>
      </c>
      <c r="BK10" s="4">
        <f t="shared" si="2"/>
        <v>1434.039234507169</v>
      </c>
      <c r="BL10" s="5">
        <f>IF(ISNUMBER(SUMIF(AX10:BK10,"&gt;0")/COUNTIF(AX10:BK10,"&gt;0")),SUMIF(AX10:BK10,"&gt;0")/COUNTIF(AX10:BK10,"&gt;0"),"")</f>
        <v>604.4498623385007</v>
      </c>
      <c r="BN10" s="24">
        <v>102</v>
      </c>
      <c r="BO10" s="24">
        <v>101.705625</v>
      </c>
      <c r="BP10" s="24">
        <v>85.94</v>
      </c>
      <c r="BQ10" s="24">
        <v>95.22</v>
      </c>
      <c r="BR10" s="24">
        <v>48</v>
      </c>
      <c r="BS10" s="25">
        <v>62</v>
      </c>
      <c r="BT10" s="24">
        <v>94.28078584690445</v>
      </c>
      <c r="BU10" s="25">
        <v>95.49</v>
      </c>
      <c r="BV10" s="24">
        <v>97.85</v>
      </c>
      <c r="BW10" s="25">
        <v>95</v>
      </c>
      <c r="BX10" s="25">
        <v>99.52</v>
      </c>
      <c r="BY10" s="24">
        <v>95.48</v>
      </c>
      <c r="BZ10" s="24">
        <v>95.49</v>
      </c>
      <c r="CA10" s="24">
        <v>92.66</v>
      </c>
      <c r="CB10" s="25">
        <f>IF(ISNUMBER(SUMIF(BN10:CA10,"&gt;0")/COUNTIF(BN10:CA10,"&gt;0")),SUMIF(BN10:CA10,"&gt;0")/COUNTIF(BN10:CA10,"&gt;0"),"")</f>
        <v>90.04545791763603</v>
      </c>
      <c r="CD10" s="4">
        <v>33160</v>
      </c>
      <c r="CE10" s="4">
        <v>34262</v>
      </c>
      <c r="CF10" s="4">
        <v>31704</v>
      </c>
      <c r="CG10" s="4">
        <v>31408</v>
      </c>
      <c r="CH10" s="4">
        <v>30900</v>
      </c>
      <c r="CI10" s="4">
        <v>30943</v>
      </c>
      <c r="CJ10" s="4">
        <v>33640</v>
      </c>
      <c r="CK10" s="4">
        <v>32696</v>
      </c>
      <c r="CL10" s="4">
        <v>30804</v>
      </c>
      <c r="CM10" s="4">
        <v>31069</v>
      </c>
      <c r="CN10" s="5">
        <v>32235</v>
      </c>
      <c r="CO10" s="4">
        <v>32506</v>
      </c>
      <c r="CP10" s="4">
        <v>30598</v>
      </c>
      <c r="CQ10" s="4">
        <v>33250</v>
      </c>
      <c r="CR10" s="5">
        <f>IF(ISNUMBER(SUMIF(CD10:CQ10,"&gt;0")/COUNTIF(CD10:CQ10,"&gt;0")),SUMIF(CD10:CQ10,"&gt;0")/COUNTIF(CD10:CQ10,"&gt;0"),"")</f>
        <v>32083.928571428572</v>
      </c>
      <c r="CT10" s="24">
        <v>430</v>
      </c>
      <c r="CU10" s="24">
        <v>508.20000000000005</v>
      </c>
      <c r="CV10" s="24">
        <v>478.35</v>
      </c>
      <c r="CW10" s="24">
        <v>435</v>
      </c>
      <c r="CX10" s="24">
        <v>210</v>
      </c>
      <c r="CY10" s="25">
        <v>350</v>
      </c>
      <c r="CZ10" s="24">
        <v>521.138961</v>
      </c>
      <c r="DA10" s="25">
        <v>460.29</v>
      </c>
      <c r="DB10" s="24">
        <v>470</v>
      </c>
      <c r="DC10" s="24">
        <v>417.1</v>
      </c>
      <c r="DD10" s="24">
        <v>459</v>
      </c>
      <c r="DE10" s="24">
        <v>472.34999999999997</v>
      </c>
      <c r="DF10" s="24">
        <v>540</v>
      </c>
      <c r="DG10" s="24">
        <v>166.69</v>
      </c>
      <c r="DH10" s="25">
        <f>IF(ISNUMBER(SUMIF(CT10:DG10,"&gt;0")/COUNTIF(CT10:DG10,"&gt;0")),SUMIF(CT10:DG10,"&gt;0")/COUNTIF(CT10:DG10,"&gt;0"),"")</f>
        <v>422.72278292857146</v>
      </c>
      <c r="DJ10" s="101">
        <v>21070</v>
      </c>
      <c r="DK10" s="4">
        <v>20404</v>
      </c>
      <c r="DL10" s="4">
        <v>18627</v>
      </c>
      <c r="DM10" s="4">
        <v>19117</v>
      </c>
      <c r="DN10" s="4">
        <v>16500</v>
      </c>
      <c r="DO10" s="4">
        <v>16966</v>
      </c>
      <c r="DP10" s="4">
        <v>17290</v>
      </c>
      <c r="DQ10" s="4">
        <v>20446</v>
      </c>
      <c r="DR10" s="4">
        <v>19753</v>
      </c>
      <c r="DS10" s="4">
        <v>18587</v>
      </c>
      <c r="DT10" s="5">
        <v>20674</v>
      </c>
      <c r="DU10" s="4">
        <v>19429</v>
      </c>
      <c r="DV10" s="4">
        <v>19572</v>
      </c>
      <c r="DW10" s="4">
        <v>19920</v>
      </c>
      <c r="DX10" s="5">
        <f>IF(ISNUMBER(SUMIF(DJ10:DW10,"&gt;0")/COUNTIF(DJ10:DW10,"&gt;0")),SUMIF(DJ10:DW10,"&gt;0")/COUNTIF(DJ10:DW10,"&gt;0"),"")</f>
        <v>19168.214285714286</v>
      </c>
    </row>
    <row r="11" spans="1:127" ht="15">
      <c r="A11" s="6"/>
      <c r="CD11" s="98">
        <f>$CR$6</f>
        <v>32083.928571428572</v>
      </c>
      <c r="CE11" s="98">
        <f aca="true" t="shared" si="4" ref="CE11:CQ11">$CR$6</f>
        <v>32083.928571428572</v>
      </c>
      <c r="CF11" s="98">
        <f t="shared" si="4"/>
        <v>32083.928571428572</v>
      </c>
      <c r="CG11" s="98">
        <f t="shared" si="4"/>
        <v>32083.928571428572</v>
      </c>
      <c r="CH11" s="98">
        <f t="shared" si="4"/>
        <v>32083.928571428572</v>
      </c>
      <c r="CI11" s="98">
        <f t="shared" si="4"/>
        <v>32083.928571428572</v>
      </c>
      <c r="CJ11" s="98">
        <f t="shared" si="4"/>
        <v>32083.928571428572</v>
      </c>
      <c r="CK11" s="98">
        <f t="shared" si="4"/>
        <v>32083.928571428572</v>
      </c>
      <c r="CL11" s="98">
        <f t="shared" si="4"/>
        <v>32083.928571428572</v>
      </c>
      <c r="CM11" s="98">
        <f t="shared" si="4"/>
        <v>32083.928571428572</v>
      </c>
      <c r="CN11" s="98">
        <f t="shared" si="4"/>
        <v>32083.928571428572</v>
      </c>
      <c r="CO11" s="98">
        <f t="shared" si="4"/>
        <v>32083.928571428572</v>
      </c>
      <c r="CP11" s="98">
        <f t="shared" si="4"/>
        <v>32083.928571428572</v>
      </c>
      <c r="CQ11" s="98">
        <f t="shared" si="4"/>
        <v>32083.928571428572</v>
      </c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98">
        <f>$DX$6</f>
        <v>19168.214285714286</v>
      </c>
      <c r="DK11" s="98">
        <f aca="true" t="shared" si="5" ref="DK11:DW11">$DX$6</f>
        <v>19168.214285714286</v>
      </c>
      <c r="DL11" s="98">
        <f t="shared" si="5"/>
        <v>19168.214285714286</v>
      </c>
      <c r="DM11" s="98">
        <f t="shared" si="5"/>
        <v>19168.214285714286</v>
      </c>
      <c r="DN11" s="98">
        <f t="shared" si="5"/>
        <v>19168.214285714286</v>
      </c>
      <c r="DO11" s="98">
        <f t="shared" si="5"/>
        <v>19168.214285714286</v>
      </c>
      <c r="DP11" s="98">
        <f t="shared" si="5"/>
        <v>19168.214285714286</v>
      </c>
      <c r="DQ11" s="98">
        <f t="shared" si="5"/>
        <v>19168.214285714286</v>
      </c>
      <c r="DR11" s="98">
        <f t="shared" si="5"/>
        <v>19168.214285714286</v>
      </c>
      <c r="DS11" s="98">
        <f t="shared" si="5"/>
        <v>19168.214285714286</v>
      </c>
      <c r="DT11" s="98">
        <f t="shared" si="5"/>
        <v>19168.214285714286</v>
      </c>
      <c r="DU11" s="98">
        <f t="shared" si="5"/>
        <v>19168.214285714286</v>
      </c>
      <c r="DV11" s="98">
        <f t="shared" si="5"/>
        <v>19168.214285714286</v>
      </c>
      <c r="DW11" s="98">
        <f t="shared" si="5"/>
        <v>19168.214285714286</v>
      </c>
    </row>
    <row r="12" spans="1:16" s="81" customFormat="1" ht="15.75">
      <c r="A12" s="79"/>
      <c r="B12" s="115" t="s">
        <v>40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80"/>
    </row>
    <row r="13" spans="1:113" ht="15">
      <c r="A13" s="2" t="s">
        <v>20</v>
      </c>
      <c r="B13" s="47">
        <f aca="true" t="shared" si="6" ref="B13:C17">IF(ISNUMBER(1.36*B6+R6),1.36*B6+R6,"")</f>
        <v>10308.911578947369</v>
      </c>
      <c r="C13" s="47">
        <f t="shared" si="6"/>
        <v>9701.618971926608</v>
      </c>
      <c r="D13" s="47">
        <f aca="true" t="shared" si="7" ref="D13:O13">IF(ISNUMBER(1.36*D6+T6),1.36*D6+T6,"")</f>
        <v>9832.254761808417</v>
      </c>
      <c r="E13" s="47">
        <f t="shared" si="7"/>
        <v>8517.558921630094</v>
      </c>
      <c r="F13" s="47">
        <f t="shared" si="7"/>
        <v>9757.085714285715</v>
      </c>
      <c r="G13" s="47">
        <f t="shared" si="7"/>
        <v>10028.732342857144</v>
      </c>
      <c r="H13" s="47">
        <f t="shared" si="7"/>
        <v>8117.108914718958</v>
      </c>
      <c r="I13" s="47">
        <f t="shared" si="7"/>
        <v>10677.102928278136</v>
      </c>
      <c r="J13" s="47">
        <f t="shared" si="7"/>
        <v>9412.02179386571</v>
      </c>
      <c r="K13" s="47">
        <f t="shared" si="7"/>
        <v>9980.278902726619</v>
      </c>
      <c r="L13" s="47">
        <f t="shared" si="7"/>
        <v>9865.15538894674</v>
      </c>
      <c r="M13" s="47">
        <f t="shared" si="7"/>
        <v>10341.846103350294</v>
      </c>
      <c r="N13" s="47">
        <f t="shared" si="7"/>
        <v>9233.935086188992</v>
      </c>
      <c r="O13" s="47">
        <f t="shared" si="7"/>
        <v>12675.817544517116</v>
      </c>
      <c r="P13" s="5">
        <f>IF(ISNUMBER(SUMIF(B13:O13,"&gt;0")/COUNTIF(B13:O13,"&gt;0")),SUMIF(B13:O13,"&gt;0")/COUNTIF(B13:O13,"&gt;0"),"")</f>
        <v>9889.244925289137</v>
      </c>
      <c r="DI13" s="69"/>
    </row>
    <row r="14" spans="1:16" ht="15">
      <c r="A14" s="2" t="s">
        <v>21</v>
      </c>
      <c r="B14" s="47">
        <f t="shared" si="6"/>
        <v>8065.985630026811</v>
      </c>
      <c r="C14" s="47">
        <f t="shared" si="6"/>
        <v>8951.920775427016</v>
      </c>
      <c r="D14" s="47">
        <f aca="true" t="shared" si="8" ref="D14:O17">IF(ISNUMBER(1.36*D7+T7),1.36*D7+T7,"")</f>
        <v>7860.880001229614</v>
      </c>
      <c r="E14" s="47">
        <f t="shared" si="8"/>
        <v>6861.682551495017</v>
      </c>
      <c r="F14" s="47">
        <f t="shared" si="8"/>
        <v>8878.972281449895</v>
      </c>
      <c r="G14" s="47">
        <f t="shared" si="8"/>
        <v>10028.732342857144</v>
      </c>
      <c r="H14" s="47">
        <f t="shared" si="8"/>
        <v>7587.6697182351945</v>
      </c>
      <c r="I14" s="47">
        <f t="shared" si="8"/>
        <v>7929.311006910154</v>
      </c>
      <c r="J14" s="47">
        <f t="shared" si="8"/>
        <v>7001.327414483524</v>
      </c>
      <c r="K14" s="47">
        <f t="shared" si="8"/>
        <v>7796.56593302965</v>
      </c>
      <c r="L14" s="47">
        <f t="shared" si="8"/>
        <v>7705.72879525345</v>
      </c>
      <c r="M14" s="47">
        <f t="shared" si="8"/>
        <v>8076.654415863945</v>
      </c>
      <c r="N14" s="47">
        <f t="shared" si="8"/>
        <v>7472.580850489184</v>
      </c>
      <c r="O14" s="47">
        <f t="shared" si="8"/>
        <v>9259.765117939973</v>
      </c>
      <c r="P14" s="5">
        <f>IF(ISNUMBER(SUMIF(B14:O14,"&gt;0")/COUNTIF(B14:O14,"&gt;0")),SUMIF(B14:O14,"&gt;0")/COUNTIF(B14:O14,"&gt;0"),"")</f>
        <v>8105.555488192184</v>
      </c>
    </row>
    <row r="15" spans="1:16" ht="15">
      <c r="A15" s="2" t="s">
        <v>19</v>
      </c>
      <c r="B15" s="47">
        <f t="shared" si="6"/>
        <v>12022.052670807456</v>
      </c>
      <c r="C15" s="47">
        <f t="shared" si="6"/>
        <v>11712.81416259218</v>
      </c>
      <c r="D15" s="47">
        <f t="shared" si="8"/>
        <v>11630.174873172857</v>
      </c>
      <c r="E15" s="47">
        <f t="shared" si="8"/>
        <v>11313.313950759219</v>
      </c>
      <c r="F15" s="47">
        <f t="shared" si="8"/>
        <v>11438.045714285716</v>
      </c>
      <c r="G15" s="47">
        <f t="shared" si="8"/>
        <v>11835.13860372671</v>
      </c>
      <c r="H15" s="47">
        <f t="shared" si="8"/>
        <v>12455.445484612112</v>
      </c>
      <c r="I15" s="47">
        <f t="shared" si="8"/>
        <v>12731.468124482291</v>
      </c>
      <c r="J15" s="47">
        <f t="shared" si="8"/>
        <v>10587.927069697871</v>
      </c>
      <c r="K15" s="47">
        <f t="shared" si="8"/>
        <v>11791.000135928201</v>
      </c>
      <c r="L15" s="47">
        <f t="shared" si="8"/>
        <v>11647.234858604716</v>
      </c>
      <c r="M15" s="47">
        <f t="shared" si="8"/>
        <v>12220.472138843252</v>
      </c>
      <c r="N15" s="47">
        <f t="shared" si="8"/>
        <v>11252.469196697977</v>
      </c>
      <c r="O15" s="47">
        <f t="shared" si="8"/>
        <v>13405.56623957083</v>
      </c>
      <c r="P15" s="5">
        <f>IF(ISNUMBER(SUMIF(B15:O15,"&gt;0")/COUNTIF(B15:O15,"&gt;0")),SUMIF(B15:O15,"&gt;0")/COUNTIF(B15:O15,"&gt;0"),"")</f>
        <v>11860.223087412956</v>
      </c>
    </row>
    <row r="16" spans="1:16" ht="15">
      <c r="A16" s="43" t="s">
        <v>31</v>
      </c>
      <c r="B16" s="47">
        <f t="shared" si="6"/>
        <v>27845.705518341314</v>
      </c>
      <c r="C16" s="47">
        <f t="shared" si="6"/>
        <v>27433.30038161606</v>
      </c>
      <c r="D16" s="47">
        <f t="shared" si="8"/>
        <v>26921.355610811508</v>
      </c>
      <c r="E16" s="47">
        <f t="shared" si="8"/>
        <v>25778.683062603883</v>
      </c>
      <c r="F16" s="47">
        <f t="shared" si="8"/>
        <v>26566.685714285715</v>
      </c>
      <c r="G16" s="47">
        <f t="shared" si="8"/>
        <v>26245.132317460317</v>
      </c>
      <c r="H16" s="47">
        <f t="shared" si="8"/>
        <v>28392.175781989907</v>
      </c>
      <c r="I16" s="47">
        <f t="shared" si="8"/>
        <v>28708.891164107918</v>
      </c>
      <c r="J16" s="47">
        <f t="shared" si="8"/>
        <v>24527.39636417026</v>
      </c>
      <c r="K16" s="47">
        <f t="shared" si="8"/>
        <v>26130.925428571434</v>
      </c>
      <c r="L16" s="47">
        <f t="shared" si="8"/>
        <v>26602.704276069016</v>
      </c>
      <c r="M16" s="47">
        <f t="shared" si="8"/>
        <v>28438.829850746268</v>
      </c>
      <c r="N16" s="47">
        <f t="shared" si="8"/>
        <v>24933.03207397224</v>
      </c>
      <c r="O16" s="47">
        <f t="shared" si="8"/>
        <v>27839.26045478097</v>
      </c>
      <c r="P16" s="5">
        <f>IF(ISNUMBER(SUMIF(B16:O16,"&gt;0")/COUNTIF(B16:O16,"&gt;0")),SUMIF(B16:O16,"&gt;0")/COUNTIF(B16:O16,"&gt;0"),"")</f>
        <v>26883.148428537625</v>
      </c>
    </row>
    <row r="17" spans="1:16" ht="15">
      <c r="A17" s="43" t="s">
        <v>32</v>
      </c>
      <c r="B17" s="47">
        <f t="shared" si="6"/>
        <v>6114.280000000001</v>
      </c>
      <c r="C17" s="47">
        <f t="shared" si="6"/>
        <v>6187.027388261852</v>
      </c>
      <c r="D17" s="47">
        <f t="shared" si="8"/>
        <v>6656.08992652994</v>
      </c>
      <c r="E17" s="47">
        <f t="shared" si="8"/>
        <v>6134.314772005302</v>
      </c>
      <c r="F17" s="47">
        <f t="shared" si="8"/>
        <v>11858.285714285716</v>
      </c>
      <c r="G17" s="47">
        <f t="shared" si="8"/>
        <v>8986.096471889401</v>
      </c>
      <c r="H17" s="47">
        <f t="shared" si="8"/>
        <v>6370.536610026699</v>
      </c>
      <c r="I17" s="47">
        <f t="shared" si="8"/>
        <v>6328.737783087166</v>
      </c>
      <c r="J17" s="47">
        <f t="shared" si="8"/>
        <v>5836.56416869068</v>
      </c>
      <c r="K17" s="47">
        <f t="shared" si="8"/>
        <v>6085.586424257719</v>
      </c>
      <c r="L17" s="47">
        <f t="shared" si="8"/>
        <v>6021.200957484817</v>
      </c>
      <c r="M17" s="47">
        <f t="shared" si="8"/>
        <v>6301.400224594346</v>
      </c>
      <c r="N17" s="47">
        <f t="shared" si="8"/>
        <v>5820.950740810556</v>
      </c>
      <c r="O17" s="47">
        <f t="shared" si="8"/>
        <v>7818.542009911835</v>
      </c>
      <c r="P17" s="5">
        <f>IF(ISNUMBER(SUMIF(B17:O17,"&gt;0")/COUNTIF(B17:O17,"&gt;0")),SUMIF(B17:O17,"&gt;0")/COUNTIF(B17:O17,"&gt;0"),"")</f>
        <v>6894.258085131145</v>
      </c>
    </row>
    <row r="19" spans="1:16" ht="15.75">
      <c r="A19" s="76"/>
      <c r="B19" s="115" t="s">
        <v>41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8"/>
    </row>
    <row r="20" spans="1:16" ht="15">
      <c r="A20" s="2" t="s">
        <v>20</v>
      </c>
      <c r="B20" s="47">
        <f>IF(ISNUMBER(1.36*AH6+R6),1.36*AH6+R6,"")</f>
        <v>9509.231578947369</v>
      </c>
      <c r="C20" s="47">
        <f aca="true" t="shared" si="9" ref="C20:O20">IF(ISNUMBER(1.36*AI6+S6),1.36*AI6+S6,"")</f>
        <v>9046.378357995085</v>
      </c>
      <c r="D20" s="47">
        <f t="shared" si="9"/>
        <v>9196.752221827232</v>
      </c>
      <c r="E20" s="47">
        <f t="shared" si="9"/>
        <v>7800.34181818182</v>
      </c>
      <c r="F20" s="47">
        <f t="shared" si="9"/>
        <v>8474.800000000001</v>
      </c>
      <c r="G20" s="47">
        <f t="shared" si="9"/>
        <v>9237.632</v>
      </c>
      <c r="H20" s="47">
        <f t="shared" si="9"/>
        <v>7575.654866726564</v>
      </c>
      <c r="I20" s="47">
        <f t="shared" si="9"/>
        <v>9952.17142857143</v>
      </c>
      <c r="J20" s="47">
        <f t="shared" si="9"/>
        <v>8726.130389610391</v>
      </c>
      <c r="K20" s="47">
        <f t="shared" si="9"/>
        <v>9253.019636363637</v>
      </c>
      <c r="L20" s="47">
        <f t="shared" si="9"/>
        <v>9130.079833391184</v>
      </c>
      <c r="M20" s="47">
        <f t="shared" si="9"/>
        <v>9670.561505065123</v>
      </c>
      <c r="N20" s="47">
        <f t="shared" si="9"/>
        <v>8642.425752855659</v>
      </c>
      <c r="O20" s="47">
        <f t="shared" si="9"/>
        <v>10725.524185587366</v>
      </c>
      <c r="P20" s="5">
        <f>IF(ISNUMBER(SUMIF(B20:O20,"&gt;0")/COUNTIF(B20:O20,"&gt;0")),SUMIF(B20:O20,"&gt;0")/COUNTIF(B20:O20,"&gt;0"),"")</f>
        <v>9067.193112508776</v>
      </c>
    </row>
    <row r="21" spans="1:16" ht="15">
      <c r="A21" s="2" t="s">
        <v>21</v>
      </c>
      <c r="B21" s="47">
        <f>IF(ISNUMBER(1.36*AH7+R7),1.36*AH7+R7,"")</f>
        <v>7266.305630026811</v>
      </c>
      <c r="C21" s="47">
        <f aca="true" t="shared" si="10" ref="C21:O24">IF(ISNUMBER(1.36*AI7+S7),1.36*AI7+S7,"")</f>
        <v>8296.680161495493</v>
      </c>
      <c r="D21" s="47">
        <f t="shared" si="10"/>
        <v>7225.377461248429</v>
      </c>
      <c r="E21" s="47">
        <f t="shared" si="10"/>
        <v>6136.125714285715</v>
      </c>
      <c r="F21" s="47">
        <f t="shared" si="10"/>
        <v>7596.68656716418</v>
      </c>
      <c r="G21" s="47">
        <f t="shared" si="10"/>
        <v>9237.632</v>
      </c>
      <c r="H21" s="47">
        <f t="shared" si="10"/>
        <v>7046.215670242801</v>
      </c>
      <c r="I21" s="47">
        <f t="shared" si="10"/>
        <v>7204.379507203447</v>
      </c>
      <c r="J21" s="47">
        <f t="shared" si="10"/>
        <v>6348.097505668935</v>
      </c>
      <c r="K21" s="47">
        <f t="shared" si="10"/>
        <v>7069.306666666667</v>
      </c>
      <c r="L21" s="47">
        <f t="shared" si="10"/>
        <v>6970.653239697894</v>
      </c>
      <c r="M21" s="47">
        <f t="shared" si="10"/>
        <v>7405.369817578775</v>
      </c>
      <c r="N21" s="47">
        <f t="shared" si="10"/>
        <v>6881.07151715585</v>
      </c>
      <c r="O21" s="47">
        <f t="shared" si="10"/>
        <v>7309.471759010222</v>
      </c>
      <c r="P21" s="5">
        <f>IF(ISNUMBER(SUMIF(B21:O21,"&gt;0")/COUNTIF(B21:O21,"&gt;0")),SUMIF(B21:O21,"&gt;0")/COUNTIF(B21:O21,"&gt;0"),"")</f>
        <v>7285.2409441032305</v>
      </c>
    </row>
    <row r="22" spans="1:16" ht="15">
      <c r="A22" s="2" t="s">
        <v>19</v>
      </c>
      <c r="B22" s="47">
        <f>IF(ISNUMBER(1.36*AH8+R8),1.36*AH8+R8,"")</f>
        <v>11222.372670807456</v>
      </c>
      <c r="C22" s="47">
        <f t="shared" si="10"/>
        <v>11057.573548660657</v>
      </c>
      <c r="D22" s="47">
        <f t="shared" si="10"/>
        <v>10994.67233319167</v>
      </c>
      <c r="E22" s="47">
        <f t="shared" si="10"/>
        <v>10596.096847310942</v>
      </c>
      <c r="F22" s="47">
        <f t="shared" si="10"/>
        <v>10155.76</v>
      </c>
      <c r="G22" s="47">
        <f t="shared" si="10"/>
        <v>11044.038260869565</v>
      </c>
      <c r="H22" s="47">
        <f t="shared" si="10"/>
        <v>11913.991436619719</v>
      </c>
      <c r="I22" s="47">
        <f t="shared" si="10"/>
        <v>12006.536624775585</v>
      </c>
      <c r="J22" s="47">
        <f t="shared" si="10"/>
        <v>9934.697160883283</v>
      </c>
      <c r="K22" s="47">
        <f t="shared" si="10"/>
        <v>11063.740869565218</v>
      </c>
      <c r="L22" s="47">
        <f t="shared" si="10"/>
        <v>10912.15930304916</v>
      </c>
      <c r="M22" s="47">
        <f t="shared" si="10"/>
        <v>11549.18754055808</v>
      </c>
      <c r="N22" s="47">
        <f t="shared" si="10"/>
        <v>10660.959863364646</v>
      </c>
      <c r="O22" s="47">
        <f t="shared" si="10"/>
        <v>11455.27288064108</v>
      </c>
      <c r="P22" s="5">
        <f>IF(ISNUMBER(SUMIF(B22:O22,"&gt;0")/COUNTIF(B22:O22,"&gt;0")),SUMIF(B22:O22,"&gt;0")/COUNTIF(B22:O22,"&gt;0"),"")</f>
        <v>11040.504238592646</v>
      </c>
    </row>
    <row r="23" spans="1:16" ht="15">
      <c r="A23" s="43" t="s">
        <v>31</v>
      </c>
      <c r="B23" s="47">
        <f>IF(ISNUMBER(1.36*AH9+R9),1.36*AH9+R9,"")</f>
        <v>25935.358851674646</v>
      </c>
      <c r="C23" s="47">
        <f t="shared" si="10"/>
        <v>25499.54149659864</v>
      </c>
      <c r="D23" s="47">
        <f t="shared" si="10"/>
        <v>24923.375722543355</v>
      </c>
      <c r="E23" s="47">
        <f t="shared" si="10"/>
        <v>23698.75346260388</v>
      </c>
      <c r="F23" s="47">
        <f t="shared" si="10"/>
        <v>25284.4</v>
      </c>
      <c r="G23" s="47">
        <f t="shared" si="10"/>
        <v>24194.131428571432</v>
      </c>
      <c r="H23" s="47">
        <f t="shared" si="10"/>
        <v>26801.654516012248</v>
      </c>
      <c r="I23" s="47">
        <f t="shared" si="10"/>
        <v>26552.92605459057</v>
      </c>
      <c r="J23" s="47">
        <f t="shared" si="10"/>
        <v>22658.37410071943</v>
      </c>
      <c r="K23" s="47">
        <f t="shared" si="10"/>
        <v>24235.05142857143</v>
      </c>
      <c r="L23" s="47">
        <f t="shared" si="10"/>
        <v>24468.613953488373</v>
      </c>
      <c r="M23" s="47">
        <f t="shared" si="10"/>
        <v>26466.931343283584</v>
      </c>
      <c r="N23" s="47">
        <f t="shared" si="10"/>
        <v>23247.642458100563</v>
      </c>
      <c r="O23" s="47">
        <f t="shared" si="10"/>
        <v>25888.96709585122</v>
      </c>
      <c r="P23" s="5">
        <f>IF(ISNUMBER(SUMIF(B23:O23,"&gt;0")/COUNTIF(B23:O23,"&gt;0")),SUMIF(B23:O23,"&gt;0")/COUNTIF(B23:O23,"&gt;0"),"")</f>
        <v>24989.694422329234</v>
      </c>
    </row>
    <row r="24" spans="1:16" ht="15">
      <c r="A24" s="43" t="s">
        <v>32</v>
      </c>
      <c r="B24" s="47">
        <f>IF(ISNUMBER(1.36*AH10+R10),1.36*AH10+R10,"")</f>
        <v>5314.6</v>
      </c>
      <c r="C24" s="47">
        <f t="shared" si="10"/>
        <v>5531.786774330329</v>
      </c>
      <c r="D24" s="47">
        <f t="shared" si="10"/>
        <v>6020.587386548756</v>
      </c>
      <c r="E24" s="47">
        <f t="shared" si="10"/>
        <v>5417.097668557026</v>
      </c>
      <c r="F24" s="47">
        <f t="shared" si="10"/>
        <v>10576</v>
      </c>
      <c r="G24" s="47">
        <f t="shared" si="10"/>
        <v>8194.996129032259</v>
      </c>
      <c r="H24" s="47">
        <f t="shared" si="10"/>
        <v>5829.082562034306</v>
      </c>
      <c r="I24" s="47">
        <f t="shared" si="10"/>
        <v>5603.80628338046</v>
      </c>
      <c r="J24" s="47">
        <f t="shared" si="10"/>
        <v>5150.672764435361</v>
      </c>
      <c r="K24" s="47">
        <f t="shared" si="10"/>
        <v>5358.327157894737</v>
      </c>
      <c r="L24" s="47">
        <f t="shared" si="10"/>
        <v>5286.125401929261</v>
      </c>
      <c r="M24" s="47">
        <f t="shared" si="10"/>
        <v>5630.115626309175</v>
      </c>
      <c r="N24" s="47">
        <f t="shared" si="10"/>
        <v>5229.441407477223</v>
      </c>
      <c r="O24" s="47">
        <f t="shared" si="10"/>
        <v>5868.248650982085</v>
      </c>
      <c r="P24" s="5">
        <f>IF(ISNUMBER(SUMIF(B24:O24,"&gt;0")/COUNTIF(B24:O24,"&gt;0")),SUMIF(B24:O24,"&gt;0")/COUNTIF(B24:O24,"&gt;0"),"")</f>
        <v>6072.206272350784</v>
      </c>
    </row>
    <row r="25" ht="15">
      <c r="H25" s="77"/>
    </row>
  </sheetData>
  <sheetProtection/>
  <mergeCells count="24">
    <mergeCell ref="CT1:DH1"/>
    <mergeCell ref="BN1:CB1"/>
    <mergeCell ref="B1:P1"/>
    <mergeCell ref="R1:AF1"/>
    <mergeCell ref="AH1:AV1"/>
    <mergeCell ref="R2:AF2"/>
    <mergeCell ref="AX1:BL1"/>
    <mergeCell ref="B2:P2"/>
    <mergeCell ref="B12:O12"/>
    <mergeCell ref="B19:O19"/>
    <mergeCell ref="B4:O4"/>
    <mergeCell ref="R4:AE4"/>
    <mergeCell ref="AX2:BL2"/>
    <mergeCell ref="AH2:AV2"/>
    <mergeCell ref="CT4:DG4"/>
    <mergeCell ref="DJ4:DW4"/>
    <mergeCell ref="DJ1:DX1"/>
    <mergeCell ref="DJ2:DX2"/>
    <mergeCell ref="CD1:CR1"/>
    <mergeCell ref="AH4:AU4"/>
    <mergeCell ref="CD4:CQ4"/>
    <mergeCell ref="AX4:BK4"/>
    <mergeCell ref="BN4:CA4"/>
    <mergeCell ref="CD2:CR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E39"/>
  <sheetViews>
    <sheetView zoomScalePageLayoutView="0" workbookViewId="0" topLeftCell="A10">
      <selection activeCell="B38" sqref="B38:P38"/>
    </sheetView>
  </sheetViews>
  <sheetFormatPr defaultColWidth="9.140625" defaultRowHeight="15"/>
  <cols>
    <col min="1" max="1" width="14.57421875" style="56" customWidth="1"/>
    <col min="2" max="16" width="7.140625" style="1" customWidth="1"/>
    <col min="17" max="16384" width="9.140625" style="1" customWidth="1"/>
  </cols>
  <sheetData>
    <row r="1" spans="1:31" ht="21">
      <c r="A1" s="105" t="s">
        <v>45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 ht="21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ht="19.5" thickBo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16" ht="84.75" customHeight="1" thickBot="1">
      <c r="A4" s="68"/>
      <c r="B4" s="72" t="s">
        <v>2</v>
      </c>
      <c r="C4" s="73" t="s">
        <v>3</v>
      </c>
      <c r="D4" s="73" t="s">
        <v>0</v>
      </c>
      <c r="E4" s="73" t="s">
        <v>1</v>
      </c>
      <c r="F4" s="73" t="s">
        <v>4</v>
      </c>
      <c r="G4" s="73" t="s">
        <v>5</v>
      </c>
      <c r="H4" s="73" t="s">
        <v>6</v>
      </c>
      <c r="I4" s="73" t="s">
        <v>7</v>
      </c>
      <c r="J4" s="73" t="s">
        <v>8</v>
      </c>
      <c r="K4" s="73" t="s">
        <v>9</v>
      </c>
      <c r="L4" s="73" t="s">
        <v>10</v>
      </c>
      <c r="M4" s="73" t="s">
        <v>11</v>
      </c>
      <c r="N4" s="73" t="s">
        <v>12</v>
      </c>
      <c r="O4" s="74" t="s">
        <v>13</v>
      </c>
      <c r="P4" s="75" t="s">
        <v>14</v>
      </c>
    </row>
    <row r="5" spans="1:16" s="52" customFormat="1" ht="19.5" thickBot="1">
      <c r="A5" s="102" t="s">
        <v>20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4"/>
    </row>
    <row r="6" spans="1:16" s="48" customFormat="1" ht="15">
      <c r="A6" s="62" t="s">
        <v>33</v>
      </c>
      <c r="B6" s="63">
        <v>6659.686658506732</v>
      </c>
      <c r="C6" s="63">
        <v>6399.036493298386</v>
      </c>
      <c r="D6" s="63">
        <v>6489.01568073893</v>
      </c>
      <c r="E6" s="63">
        <v>5593.475862068965</v>
      </c>
      <c r="F6" s="63">
        <v>6385.714285714285</v>
      </c>
      <c r="G6" s="63">
        <v>6713.105454545454</v>
      </c>
      <c r="H6" s="63">
        <v>5331.756090676396</v>
      </c>
      <c r="I6" s="63">
        <v>6936.001556084208</v>
      </c>
      <c r="J6" s="63">
        <v>6138.751367781155</v>
      </c>
      <c r="K6" s="63">
        <v>6464.092918637344</v>
      </c>
      <c r="L6" s="63">
        <v>6330.4874351452945</v>
      </c>
      <c r="M6" s="63">
        <v>6705.375781437058</v>
      </c>
      <c r="N6" s="63">
        <v>5994.949117341641</v>
      </c>
      <c r="O6" s="64">
        <v>8233.808956775667</v>
      </c>
      <c r="P6" s="57">
        <v>6455.375547053681</v>
      </c>
    </row>
    <row r="7" spans="1:16" s="48" customFormat="1" ht="15">
      <c r="A7" s="53" t="s">
        <v>34</v>
      </c>
      <c r="B7" s="47">
        <v>15</v>
      </c>
      <c r="C7" s="47">
        <v>52</v>
      </c>
      <c r="D7" s="47">
        <v>0</v>
      </c>
      <c r="E7" s="47">
        <v>34</v>
      </c>
      <c r="F7" s="47">
        <v>70</v>
      </c>
      <c r="G7" s="47">
        <v>53</v>
      </c>
      <c r="H7" s="47">
        <v>6</v>
      </c>
      <c r="I7" s="47">
        <v>26.4</v>
      </c>
      <c r="J7" s="47">
        <v>25</v>
      </c>
      <c r="K7" s="47">
        <v>37</v>
      </c>
      <c r="L7" s="47">
        <v>0</v>
      </c>
      <c r="M7" s="47">
        <v>74</v>
      </c>
      <c r="N7" s="47">
        <v>0</v>
      </c>
      <c r="O7" s="49">
        <v>12</v>
      </c>
      <c r="P7" s="58">
        <v>36.76363636363636</v>
      </c>
    </row>
    <row r="8" spans="1:16" ht="15">
      <c r="A8" s="54" t="s">
        <v>35</v>
      </c>
      <c r="B8" s="45">
        <v>57</v>
      </c>
      <c r="C8" s="45">
        <v>59.193749999999994</v>
      </c>
      <c r="D8" s="45">
        <v>56.26108999999999</v>
      </c>
      <c r="E8" s="45">
        <v>66</v>
      </c>
      <c r="F8" s="45">
        <v>60</v>
      </c>
      <c r="G8" s="46">
        <v>55</v>
      </c>
      <c r="H8" s="45">
        <v>72.52705832246387</v>
      </c>
      <c r="I8" s="46">
        <v>53.76</v>
      </c>
      <c r="J8" s="45">
        <v>57.75</v>
      </c>
      <c r="K8" s="46">
        <v>55</v>
      </c>
      <c r="L8" s="46">
        <v>57.62</v>
      </c>
      <c r="M8" s="45">
        <v>55.28</v>
      </c>
      <c r="N8" s="45">
        <v>57.78</v>
      </c>
      <c r="O8" s="65">
        <v>50.65</v>
      </c>
      <c r="P8" s="59">
        <v>58.1301355944617</v>
      </c>
    </row>
    <row r="9" spans="1:16" s="48" customFormat="1" ht="15">
      <c r="A9" s="53" t="s">
        <v>36</v>
      </c>
      <c r="B9" s="4">
        <v>29270</v>
      </c>
      <c r="C9" s="4">
        <v>29485.704721984803</v>
      </c>
      <c r="D9" s="4">
        <v>28565</v>
      </c>
      <c r="E9" s="4">
        <v>28347</v>
      </c>
      <c r="F9" s="4">
        <v>27900</v>
      </c>
      <c r="G9" s="5">
        <v>28388</v>
      </c>
      <c r="H9" s="5">
        <v>30030</v>
      </c>
      <c r="I9" s="5">
        <v>29022</v>
      </c>
      <c r="J9" s="4">
        <v>27456</v>
      </c>
      <c r="K9" s="4">
        <v>27543</v>
      </c>
      <c r="L9" s="5">
        <v>28159</v>
      </c>
      <c r="M9" s="4">
        <v>28946</v>
      </c>
      <c r="N9" s="4">
        <v>27021</v>
      </c>
      <c r="O9" s="66">
        <v>29670</v>
      </c>
      <c r="P9" s="60">
        <v>28557.336051570343</v>
      </c>
    </row>
    <row r="10" spans="1:16" ht="15">
      <c r="A10" s="54" t="s">
        <v>37</v>
      </c>
      <c r="B10" s="45">
        <v>430</v>
      </c>
      <c r="C10" s="45">
        <v>484</v>
      </c>
      <c r="D10" s="45">
        <v>478.34513999999996</v>
      </c>
      <c r="E10" s="45">
        <v>435</v>
      </c>
      <c r="F10" s="45">
        <v>210</v>
      </c>
      <c r="G10" s="46">
        <v>350</v>
      </c>
      <c r="H10" s="45">
        <v>521.138961</v>
      </c>
      <c r="I10" s="46">
        <v>460.29</v>
      </c>
      <c r="J10" s="45">
        <v>470</v>
      </c>
      <c r="K10" s="46">
        <v>417.1</v>
      </c>
      <c r="L10" s="46">
        <v>459</v>
      </c>
      <c r="M10" s="45">
        <v>472.34999999999997</v>
      </c>
      <c r="N10" s="45">
        <v>540</v>
      </c>
      <c r="O10" s="65">
        <v>166.69</v>
      </c>
      <c r="P10" s="59">
        <v>420.99386435714285</v>
      </c>
    </row>
    <row r="11" spans="1:16" s="48" customFormat="1" ht="15.75" thickBot="1">
      <c r="A11" s="55" t="s">
        <v>38</v>
      </c>
      <c r="B11" s="50">
        <v>17830</v>
      </c>
      <c r="C11" s="50">
        <v>17003.46</v>
      </c>
      <c r="D11" s="50">
        <v>15799.35</v>
      </c>
      <c r="E11" s="50">
        <v>15931</v>
      </c>
      <c r="F11" s="50">
        <v>14100</v>
      </c>
      <c r="G11" s="51">
        <v>15148</v>
      </c>
      <c r="H11" s="51">
        <v>15770</v>
      </c>
      <c r="I11" s="51">
        <v>17563</v>
      </c>
      <c r="J11" s="50">
        <v>16983</v>
      </c>
      <c r="K11" s="50">
        <v>15805</v>
      </c>
      <c r="L11" s="51">
        <v>17827</v>
      </c>
      <c r="M11" s="50">
        <v>16606</v>
      </c>
      <c r="N11" s="50">
        <v>17240</v>
      </c>
      <c r="O11" s="67">
        <v>16730</v>
      </c>
      <c r="P11" s="61">
        <v>16452.557857142856</v>
      </c>
    </row>
    <row r="12" spans="1:16" s="52" customFormat="1" ht="19.5" thickBot="1">
      <c r="A12" s="102" t="s">
        <v>21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4"/>
    </row>
    <row r="13" spans="1:16" s="48" customFormat="1" ht="15">
      <c r="A13" s="62" t="s">
        <v>33</v>
      </c>
      <c r="B13" s="63">
        <v>5205.892387305942</v>
      </c>
      <c r="C13" s="63">
        <v>5900.914567892667</v>
      </c>
      <c r="D13" s="63">
        <v>5183.260911105231</v>
      </c>
      <c r="E13" s="63">
        <v>4494.157475083056</v>
      </c>
      <c r="F13" s="63">
        <v>5802.72921108742</v>
      </c>
      <c r="G13" s="63">
        <v>6713.105454545454</v>
      </c>
      <c r="H13" s="63">
        <v>4985.095714797743</v>
      </c>
      <c r="I13" s="63">
        <v>5147.037724792973</v>
      </c>
      <c r="J13" s="63">
        <v>4563.527379746225</v>
      </c>
      <c r="K13" s="63">
        <v>5045.211100455526</v>
      </c>
      <c r="L13" s="63">
        <v>4943.447100566298</v>
      </c>
      <c r="M13" s="63">
        <v>5222.205285628596</v>
      </c>
      <c r="N13" s="63">
        <v>4851.238436452162</v>
      </c>
      <c r="O13" s="64">
        <v>5992.449480956475</v>
      </c>
      <c r="P13" s="57">
        <v>5289.305159315413</v>
      </c>
    </row>
    <row r="14" spans="1:16" s="48" customFormat="1" ht="15">
      <c r="A14" s="53" t="s">
        <v>34</v>
      </c>
      <c r="B14" s="47">
        <v>12</v>
      </c>
      <c r="C14" s="47">
        <v>50</v>
      </c>
      <c r="D14" s="47">
        <v>0</v>
      </c>
      <c r="E14" s="47">
        <v>34</v>
      </c>
      <c r="F14" s="47">
        <v>70</v>
      </c>
      <c r="G14" s="47">
        <v>53</v>
      </c>
      <c r="H14" s="47">
        <v>6</v>
      </c>
      <c r="I14" s="47">
        <v>19.6</v>
      </c>
      <c r="J14" s="47">
        <v>18</v>
      </c>
      <c r="K14" s="47">
        <v>29</v>
      </c>
      <c r="L14" s="47">
        <v>0</v>
      </c>
      <c r="M14" s="47">
        <v>74</v>
      </c>
      <c r="N14" s="47">
        <v>0</v>
      </c>
      <c r="O14" s="49">
        <v>12</v>
      </c>
      <c r="P14" s="58">
        <v>34.32727272727273</v>
      </c>
    </row>
    <row r="15" spans="1:16" ht="15">
      <c r="A15" s="54" t="s">
        <v>35</v>
      </c>
      <c r="B15" s="45">
        <v>74.6</v>
      </c>
      <c r="C15" s="45">
        <v>64.57499999999999</v>
      </c>
      <c r="D15" s="45">
        <v>71.60776999999999</v>
      </c>
      <c r="E15" s="45">
        <v>84</v>
      </c>
      <c r="F15" s="45">
        <v>67</v>
      </c>
      <c r="G15" s="46">
        <v>55</v>
      </c>
      <c r="H15" s="45">
        <v>77.96678817334953</v>
      </c>
      <c r="I15" s="46">
        <v>74.27</v>
      </c>
      <c r="J15" s="45">
        <v>79.38</v>
      </c>
      <c r="K15" s="46">
        <v>72</v>
      </c>
      <c r="L15" s="46">
        <v>75.47</v>
      </c>
      <c r="M15" s="45">
        <v>72.35999999999999</v>
      </c>
      <c r="N15" s="45">
        <v>72.57</v>
      </c>
      <c r="O15" s="65">
        <v>74.36</v>
      </c>
      <c r="P15" s="59">
        <v>72.51139701238212</v>
      </c>
    </row>
    <row r="16" spans="1:16" s="48" customFormat="1" ht="15">
      <c r="A16" s="53" t="s">
        <v>36</v>
      </c>
      <c r="B16" s="4">
        <v>29270</v>
      </c>
      <c r="C16" s="4">
        <v>29485.704721984803</v>
      </c>
      <c r="D16" s="4">
        <v>28565</v>
      </c>
      <c r="E16" s="4">
        <v>28347</v>
      </c>
      <c r="F16" s="4">
        <v>27900</v>
      </c>
      <c r="G16" s="5">
        <v>28388</v>
      </c>
      <c r="H16" s="5">
        <v>30030</v>
      </c>
      <c r="I16" s="5">
        <v>29022</v>
      </c>
      <c r="J16" s="4">
        <v>27456</v>
      </c>
      <c r="K16" s="4">
        <v>27543</v>
      </c>
      <c r="L16" s="5">
        <v>28159</v>
      </c>
      <c r="M16" s="4">
        <v>28946</v>
      </c>
      <c r="N16" s="4">
        <v>27021</v>
      </c>
      <c r="O16" s="66">
        <v>29670</v>
      </c>
      <c r="P16" s="60">
        <v>28557.336051570343</v>
      </c>
    </row>
    <row r="17" spans="1:16" ht="15">
      <c r="A17" s="54" t="s">
        <v>37</v>
      </c>
      <c r="B17" s="45">
        <v>430</v>
      </c>
      <c r="C17" s="45">
        <v>484</v>
      </c>
      <c r="D17" s="45">
        <v>478.34513999999996</v>
      </c>
      <c r="E17" s="45">
        <v>430</v>
      </c>
      <c r="F17" s="45">
        <v>210</v>
      </c>
      <c r="G17" s="46">
        <v>350</v>
      </c>
      <c r="H17" s="45">
        <v>521.138961</v>
      </c>
      <c r="I17" s="46">
        <v>460.29</v>
      </c>
      <c r="J17" s="45">
        <v>493.5</v>
      </c>
      <c r="K17" s="46">
        <v>417.1</v>
      </c>
      <c r="L17" s="46">
        <v>459</v>
      </c>
      <c r="M17" s="45">
        <v>472.34999999999997</v>
      </c>
      <c r="N17" s="45">
        <v>540</v>
      </c>
      <c r="O17" s="65">
        <v>166.69</v>
      </c>
      <c r="P17" s="59">
        <v>422.31529292857147</v>
      </c>
    </row>
    <row r="18" spans="1:16" s="48" customFormat="1" ht="15.75" thickBot="1">
      <c r="A18" s="55" t="s">
        <v>38</v>
      </c>
      <c r="B18" s="50">
        <v>17830</v>
      </c>
      <c r="C18" s="50">
        <v>17003.46</v>
      </c>
      <c r="D18" s="50">
        <v>15799.35</v>
      </c>
      <c r="E18" s="50">
        <v>15931</v>
      </c>
      <c r="F18" s="50">
        <v>14100</v>
      </c>
      <c r="G18" s="51">
        <v>15148</v>
      </c>
      <c r="H18" s="51">
        <v>15770</v>
      </c>
      <c r="I18" s="51">
        <v>17563</v>
      </c>
      <c r="J18" s="50">
        <v>16983</v>
      </c>
      <c r="K18" s="50">
        <v>15805</v>
      </c>
      <c r="L18" s="51">
        <v>17827</v>
      </c>
      <c r="M18" s="50">
        <v>16606</v>
      </c>
      <c r="N18" s="50">
        <v>17240</v>
      </c>
      <c r="O18" s="67">
        <v>16730</v>
      </c>
      <c r="P18" s="61">
        <v>16452.557857142856</v>
      </c>
    </row>
    <row r="19" spans="1:16" s="52" customFormat="1" ht="19.5" thickBot="1">
      <c r="A19" s="102" t="s">
        <v>19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4"/>
    </row>
    <row r="20" spans="1:16" s="48" customFormat="1" ht="15">
      <c r="A20" s="62" t="s">
        <v>33</v>
      </c>
      <c r="B20" s="63">
        <v>7769.631084789831</v>
      </c>
      <c r="C20" s="63">
        <v>7727.361627713636</v>
      </c>
      <c r="D20" s="63">
        <v>7680.690457955625</v>
      </c>
      <c r="E20" s="63">
        <v>7448.830900189715</v>
      </c>
      <c r="F20" s="63">
        <v>7501.714285714285</v>
      </c>
      <c r="G20" s="63">
        <v>7924.925217391304</v>
      </c>
      <c r="H20" s="63">
        <v>8179.38686972732</v>
      </c>
      <c r="I20" s="63">
        <v>8273.49594567128</v>
      </c>
      <c r="J20" s="63">
        <v>6908.859539949949</v>
      </c>
      <c r="K20" s="63">
        <v>7639.841535238135</v>
      </c>
      <c r="L20" s="63">
        <v>7475.150611499525</v>
      </c>
      <c r="M20" s="63">
        <v>7935.436232344292</v>
      </c>
      <c r="N20" s="63">
        <v>7305.655944586772</v>
      </c>
      <c r="O20" s="64">
        <v>8712.61576310569</v>
      </c>
      <c r="P20" s="57">
        <v>7748.828286848383</v>
      </c>
    </row>
    <row r="21" spans="1:16" s="48" customFormat="1" ht="15">
      <c r="A21" s="53" t="s">
        <v>34</v>
      </c>
      <c r="B21" s="47">
        <v>18</v>
      </c>
      <c r="C21" s="47">
        <v>63</v>
      </c>
      <c r="D21" s="47">
        <v>0</v>
      </c>
      <c r="E21" s="47">
        <v>34</v>
      </c>
      <c r="F21" s="47">
        <v>70</v>
      </c>
      <c r="G21" s="47">
        <v>63</v>
      </c>
      <c r="H21" s="47">
        <v>6</v>
      </c>
      <c r="I21" s="47">
        <v>31.4</v>
      </c>
      <c r="J21" s="47">
        <v>28</v>
      </c>
      <c r="K21" s="47">
        <v>44</v>
      </c>
      <c r="L21" s="47">
        <v>0</v>
      </c>
      <c r="M21" s="47">
        <v>74</v>
      </c>
      <c r="N21" s="47">
        <v>0</v>
      </c>
      <c r="O21" s="49">
        <v>12</v>
      </c>
      <c r="P21" s="58">
        <v>40.309090909090905</v>
      </c>
    </row>
    <row r="22" spans="1:16" ht="15">
      <c r="A22" s="54" t="s">
        <v>35</v>
      </c>
      <c r="B22" s="45">
        <v>48.3</v>
      </c>
      <c r="C22" s="45">
        <v>48.43125</v>
      </c>
      <c r="D22" s="45">
        <v>47.057109999999994</v>
      </c>
      <c r="E22" s="45">
        <v>48.53</v>
      </c>
      <c r="F22" s="45">
        <v>50</v>
      </c>
      <c r="G22" s="46">
        <v>46</v>
      </c>
      <c r="H22" s="45">
        <v>46.103896103896105</v>
      </c>
      <c r="I22" s="46">
        <v>44.56</v>
      </c>
      <c r="J22" s="45">
        <v>50.72</v>
      </c>
      <c r="K22" s="46">
        <v>46</v>
      </c>
      <c r="L22" s="46">
        <v>48.21</v>
      </c>
      <c r="M22" s="45">
        <v>46.23</v>
      </c>
      <c r="N22" s="45">
        <v>46.84</v>
      </c>
      <c r="O22" s="65">
        <v>47.42</v>
      </c>
      <c r="P22" s="59">
        <v>47.45730400742115</v>
      </c>
    </row>
    <row r="23" spans="1:16" s="48" customFormat="1" ht="15">
      <c r="A23" s="53" t="s">
        <v>36</v>
      </c>
      <c r="B23" s="4">
        <v>29270</v>
      </c>
      <c r="C23" s="4">
        <v>29485.704721984803</v>
      </c>
      <c r="D23" s="4">
        <v>28565</v>
      </c>
      <c r="E23" s="4">
        <v>28347</v>
      </c>
      <c r="F23" s="4">
        <v>27900</v>
      </c>
      <c r="G23" s="5">
        <v>28388</v>
      </c>
      <c r="H23" s="5">
        <v>30030</v>
      </c>
      <c r="I23" s="5">
        <v>29022</v>
      </c>
      <c r="J23" s="4">
        <v>27456</v>
      </c>
      <c r="K23" s="4">
        <v>27543</v>
      </c>
      <c r="L23" s="5">
        <v>28159</v>
      </c>
      <c r="M23" s="4">
        <v>28946</v>
      </c>
      <c r="N23" s="4">
        <v>27021</v>
      </c>
      <c r="O23" s="66">
        <v>29670</v>
      </c>
      <c r="P23" s="60">
        <v>28557.336051570343</v>
      </c>
    </row>
    <row r="24" spans="1:16" ht="15">
      <c r="A24" s="54" t="s">
        <v>37</v>
      </c>
      <c r="B24" s="45">
        <v>430</v>
      </c>
      <c r="C24" s="45">
        <v>484</v>
      </c>
      <c r="D24" s="45">
        <v>478.34513999999996</v>
      </c>
      <c r="E24" s="45">
        <v>435</v>
      </c>
      <c r="F24" s="45">
        <v>210</v>
      </c>
      <c r="G24" s="46">
        <v>350</v>
      </c>
      <c r="H24" s="45">
        <v>521.138961</v>
      </c>
      <c r="I24" s="46">
        <v>460.29</v>
      </c>
      <c r="J24" s="45">
        <v>493.5</v>
      </c>
      <c r="K24" s="46">
        <v>417.1</v>
      </c>
      <c r="L24" s="46">
        <v>459</v>
      </c>
      <c r="M24" s="45">
        <v>472.34999999999997</v>
      </c>
      <c r="N24" s="45">
        <v>540</v>
      </c>
      <c r="O24" s="65">
        <v>166.69</v>
      </c>
      <c r="P24" s="59">
        <v>422.6724357857143</v>
      </c>
    </row>
    <row r="25" spans="1:16" s="48" customFormat="1" ht="15.75" thickBot="1">
      <c r="A25" s="55" t="s">
        <v>38</v>
      </c>
      <c r="B25" s="50">
        <v>17830</v>
      </c>
      <c r="C25" s="50">
        <v>17003.46</v>
      </c>
      <c r="D25" s="50">
        <v>15799.35</v>
      </c>
      <c r="E25" s="50">
        <v>15931</v>
      </c>
      <c r="F25" s="50">
        <v>14100</v>
      </c>
      <c r="G25" s="51">
        <v>15148</v>
      </c>
      <c r="H25" s="51">
        <v>15770</v>
      </c>
      <c r="I25" s="51">
        <v>17563</v>
      </c>
      <c r="J25" s="50">
        <v>16983</v>
      </c>
      <c r="K25" s="50">
        <v>15805</v>
      </c>
      <c r="L25" s="51">
        <v>17827</v>
      </c>
      <c r="M25" s="50">
        <v>16606</v>
      </c>
      <c r="N25" s="50">
        <v>17240</v>
      </c>
      <c r="O25" s="67">
        <v>16730</v>
      </c>
      <c r="P25" s="61">
        <v>16452.557857142856</v>
      </c>
    </row>
    <row r="26" spans="1:16" s="52" customFormat="1" ht="19.5" thickBot="1">
      <c r="A26" s="102" t="s">
        <v>31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4"/>
    </row>
    <row r="27" spans="1:16" s="48" customFormat="1" ht="15">
      <c r="A27" s="62" t="s">
        <v>33</v>
      </c>
      <c r="B27" s="63">
        <v>17994.40829346093</v>
      </c>
      <c r="C27" s="63">
        <v>17840.23706678319</v>
      </c>
      <c r="D27" s="63">
        <v>17754.216400332054</v>
      </c>
      <c r="E27" s="63">
        <v>16979.189141274237</v>
      </c>
      <c r="F27" s="63">
        <v>17545.714285714286</v>
      </c>
      <c r="G27" s="63">
        <v>17568.203174603175</v>
      </c>
      <c r="H27" s="63">
        <v>18677.289065551286</v>
      </c>
      <c r="I27" s="63">
        <v>18645.30997168455</v>
      </c>
      <c r="J27" s="63">
        <v>15995.951568985998</v>
      </c>
      <c r="K27" s="63">
        <v>16924.232142857145</v>
      </c>
      <c r="L27" s="63">
        <v>17069.744141917832</v>
      </c>
      <c r="M27" s="63">
        <v>18520.44776119403</v>
      </c>
      <c r="N27" s="63">
        <v>16187.130557409368</v>
      </c>
      <c r="O27" s="64">
        <v>18182.93215773826</v>
      </c>
      <c r="P27" s="57">
        <v>17563.21469496474</v>
      </c>
    </row>
    <row r="28" spans="1:16" s="48" customFormat="1" ht="15">
      <c r="A28" s="53" t="s">
        <v>34</v>
      </c>
      <c r="B28" s="47">
        <v>42</v>
      </c>
      <c r="C28" s="47">
        <v>142</v>
      </c>
      <c r="D28" s="47">
        <v>0</v>
      </c>
      <c r="E28" s="47">
        <v>34</v>
      </c>
      <c r="F28" s="47">
        <v>70</v>
      </c>
      <c r="G28" s="47">
        <v>140</v>
      </c>
      <c r="H28" s="47">
        <v>6</v>
      </c>
      <c r="I28" s="47">
        <v>70.9</v>
      </c>
      <c r="J28" s="47">
        <v>64</v>
      </c>
      <c r="K28" s="47">
        <v>96</v>
      </c>
      <c r="L28" s="47">
        <v>0</v>
      </c>
      <c r="M28" s="47">
        <v>74</v>
      </c>
      <c r="N28" s="47">
        <v>0</v>
      </c>
      <c r="O28" s="49">
        <v>12</v>
      </c>
      <c r="P28" s="58">
        <v>68.26363636363637</v>
      </c>
    </row>
    <row r="29" spans="1:16" ht="15">
      <c r="A29" s="54" t="s">
        <v>35</v>
      </c>
      <c r="B29" s="45">
        <v>20.9</v>
      </c>
      <c r="C29" s="45">
        <v>21.32</v>
      </c>
      <c r="D29" s="45">
        <v>20.764339999999997</v>
      </c>
      <c r="E29" s="45">
        <v>21.66</v>
      </c>
      <c r="F29" s="45">
        <v>20</v>
      </c>
      <c r="G29" s="46">
        <v>21</v>
      </c>
      <c r="H29" s="45">
        <v>20.462674257779728</v>
      </c>
      <c r="I29" s="45">
        <v>20.15</v>
      </c>
      <c r="J29" s="45">
        <v>22.24</v>
      </c>
      <c r="K29" s="45">
        <v>21</v>
      </c>
      <c r="L29" s="45">
        <v>21.5</v>
      </c>
      <c r="M29" s="45">
        <v>20.099999999999998</v>
      </c>
      <c r="N29" s="45">
        <v>21.48</v>
      </c>
      <c r="O29" s="65">
        <v>20.97</v>
      </c>
      <c r="P29" s="59">
        <v>20.967643875555698</v>
      </c>
    </row>
    <row r="30" spans="1:16" s="48" customFormat="1" ht="15">
      <c r="A30" s="53" t="s">
        <v>36</v>
      </c>
      <c r="B30" s="4">
        <v>29270</v>
      </c>
      <c r="C30" s="4">
        <v>29485.704721984803</v>
      </c>
      <c r="D30" s="4">
        <v>28565</v>
      </c>
      <c r="E30" s="4">
        <v>28347</v>
      </c>
      <c r="F30" s="4">
        <v>27900</v>
      </c>
      <c r="G30" s="4">
        <v>28388</v>
      </c>
      <c r="H30" s="4">
        <v>30030</v>
      </c>
      <c r="I30" s="4">
        <v>29022</v>
      </c>
      <c r="J30" s="4">
        <v>27456</v>
      </c>
      <c r="K30" s="4">
        <v>27543</v>
      </c>
      <c r="L30" s="5">
        <v>28159</v>
      </c>
      <c r="M30" s="4">
        <v>28946</v>
      </c>
      <c r="N30" s="4">
        <v>27021</v>
      </c>
      <c r="O30" s="66">
        <v>29670</v>
      </c>
      <c r="P30" s="60">
        <v>28557.336051570343</v>
      </c>
    </row>
    <row r="31" spans="1:16" ht="15">
      <c r="A31" s="54" t="s">
        <v>37</v>
      </c>
      <c r="B31" s="45">
        <v>180</v>
      </c>
      <c r="C31" s="45">
        <v>164</v>
      </c>
      <c r="D31" s="45">
        <v>152.14763</v>
      </c>
      <c r="E31" s="45">
        <v>150</v>
      </c>
      <c r="F31" s="45">
        <v>210</v>
      </c>
      <c r="G31" s="46">
        <v>135</v>
      </c>
      <c r="H31" s="45">
        <v>177.40900800000003</v>
      </c>
      <c r="I31" s="45">
        <v>154.77</v>
      </c>
      <c r="J31" s="45">
        <v>172.48</v>
      </c>
      <c r="K31" s="45">
        <v>160</v>
      </c>
      <c r="L31" s="45">
        <v>158.1</v>
      </c>
      <c r="M31" s="45">
        <v>160.79999999999998</v>
      </c>
      <c r="N31" s="45">
        <v>189.52</v>
      </c>
      <c r="O31" s="65">
        <v>166.69</v>
      </c>
      <c r="P31" s="59">
        <v>166.4940455714286</v>
      </c>
    </row>
    <row r="32" spans="1:16" s="48" customFormat="1" ht="15.75" thickBot="1">
      <c r="A32" s="55" t="s">
        <v>38</v>
      </c>
      <c r="B32" s="50">
        <v>17830</v>
      </c>
      <c r="C32" s="50">
        <v>17003.46</v>
      </c>
      <c r="D32" s="50">
        <v>15799.35</v>
      </c>
      <c r="E32" s="50">
        <v>15931</v>
      </c>
      <c r="F32" s="50">
        <v>14100</v>
      </c>
      <c r="G32" s="50">
        <v>15148</v>
      </c>
      <c r="H32" s="50">
        <v>15770</v>
      </c>
      <c r="I32" s="50">
        <v>17563</v>
      </c>
      <c r="J32" s="50">
        <v>16983</v>
      </c>
      <c r="K32" s="50">
        <v>15805</v>
      </c>
      <c r="L32" s="51">
        <v>17827</v>
      </c>
      <c r="M32" s="50">
        <v>16606</v>
      </c>
      <c r="N32" s="50">
        <v>17240</v>
      </c>
      <c r="O32" s="67">
        <v>16730</v>
      </c>
      <c r="P32" s="61">
        <v>16452.557857142856</v>
      </c>
    </row>
    <row r="33" spans="1:16" s="52" customFormat="1" ht="19.5" thickBot="1">
      <c r="A33" s="102" t="s">
        <v>32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4"/>
    </row>
    <row r="34" spans="1:16" s="48" customFormat="1" ht="15">
      <c r="A34" s="62" t="s">
        <v>33</v>
      </c>
      <c r="B34" s="63">
        <v>3941.110807113543</v>
      </c>
      <c r="C34" s="63">
        <v>4074.467508071694</v>
      </c>
      <c r="D34" s="63">
        <v>4385.06851389051</v>
      </c>
      <c r="E34" s="63">
        <v>4011.876618212633</v>
      </c>
      <c r="F34" s="63">
        <v>7780.714285714285</v>
      </c>
      <c r="G34" s="63">
        <v>6013.811612903225</v>
      </c>
      <c r="H34" s="63">
        <v>4185.327506228859</v>
      </c>
      <c r="I34" s="63">
        <v>4105.001909524359</v>
      </c>
      <c r="J34" s="63">
        <v>3800.7214385892435</v>
      </c>
      <c r="K34" s="63">
        <v>3933.8268899292107</v>
      </c>
      <c r="L34" s="63">
        <v>3861.4431729819476</v>
      </c>
      <c r="M34" s="63">
        <v>4059.8292034643564</v>
      </c>
      <c r="N34" s="63">
        <v>3778.7755785946174</v>
      </c>
      <c r="O34" s="64">
        <v>5046.826092738987</v>
      </c>
      <c r="P34" s="57">
        <v>4498.485795568392</v>
      </c>
    </row>
    <row r="35" spans="1:16" s="48" customFormat="1" ht="15">
      <c r="A35" s="53" t="s">
        <v>34</v>
      </c>
      <c r="B35" s="47">
        <v>9</v>
      </c>
      <c r="C35" s="47">
        <v>34</v>
      </c>
      <c r="D35" s="47">
        <v>0</v>
      </c>
      <c r="E35" s="47">
        <v>34</v>
      </c>
      <c r="F35" s="47">
        <v>70</v>
      </c>
      <c r="G35" s="47">
        <v>47</v>
      </c>
      <c r="H35" s="47">
        <v>6</v>
      </c>
      <c r="I35" s="47">
        <v>15.6</v>
      </c>
      <c r="J35" s="47">
        <v>15</v>
      </c>
      <c r="K35" s="47">
        <v>22</v>
      </c>
      <c r="L35" s="47">
        <v>0</v>
      </c>
      <c r="M35" s="47">
        <v>74</v>
      </c>
      <c r="N35" s="47">
        <v>0</v>
      </c>
      <c r="O35" s="49">
        <v>12</v>
      </c>
      <c r="P35" s="58">
        <v>30.781818181818185</v>
      </c>
    </row>
    <row r="36" spans="1:16" ht="15">
      <c r="A36" s="54" t="s">
        <v>35</v>
      </c>
      <c r="B36" s="45">
        <v>102</v>
      </c>
      <c r="C36" s="45">
        <v>96.8625</v>
      </c>
      <c r="D36" s="45">
        <v>85.93737999999999</v>
      </c>
      <c r="E36" s="45">
        <v>95.22</v>
      </c>
      <c r="F36" s="45">
        <v>48</v>
      </c>
      <c r="G36" s="46">
        <v>62</v>
      </c>
      <c r="H36" s="45">
        <v>94.28078584690445</v>
      </c>
      <c r="I36" s="46">
        <v>95.49</v>
      </c>
      <c r="J36" s="45">
        <v>97.85</v>
      </c>
      <c r="K36" s="46">
        <v>95</v>
      </c>
      <c r="L36" s="46">
        <v>99.52</v>
      </c>
      <c r="M36" s="45">
        <v>95.48</v>
      </c>
      <c r="N36" s="45">
        <v>95.49</v>
      </c>
      <c r="O36" s="65">
        <v>92.66</v>
      </c>
      <c r="P36" s="59">
        <v>89.69933327477891</v>
      </c>
    </row>
    <row r="37" spans="1:16" s="48" customFormat="1" ht="15">
      <c r="A37" s="53" t="s">
        <v>36</v>
      </c>
      <c r="B37" s="4">
        <v>29270</v>
      </c>
      <c r="C37" s="4">
        <v>29485.704721984803</v>
      </c>
      <c r="D37" s="4">
        <v>28565</v>
      </c>
      <c r="E37" s="4">
        <v>28347</v>
      </c>
      <c r="F37" s="4">
        <v>27900</v>
      </c>
      <c r="G37" s="5">
        <v>28388</v>
      </c>
      <c r="H37" s="5">
        <v>30030</v>
      </c>
      <c r="I37" s="5">
        <v>29022</v>
      </c>
      <c r="J37" s="4">
        <v>27456</v>
      </c>
      <c r="K37" s="4">
        <v>27543</v>
      </c>
      <c r="L37" s="5">
        <v>28159</v>
      </c>
      <c r="M37" s="4">
        <v>28946</v>
      </c>
      <c r="N37" s="4">
        <v>27021</v>
      </c>
      <c r="O37" s="66">
        <v>29670</v>
      </c>
      <c r="P37" s="60">
        <v>28557.336051570343</v>
      </c>
    </row>
    <row r="38" spans="1:16" ht="15">
      <c r="A38" s="54" t="s">
        <v>37</v>
      </c>
      <c r="B38" s="45">
        <v>180</v>
      </c>
      <c r="C38" s="45">
        <v>164</v>
      </c>
      <c r="D38" s="45">
        <v>152.14763</v>
      </c>
      <c r="E38" s="45">
        <v>150</v>
      </c>
      <c r="F38" s="45">
        <v>210</v>
      </c>
      <c r="G38" s="46">
        <v>135</v>
      </c>
      <c r="H38" s="45">
        <v>177.40900800000003</v>
      </c>
      <c r="I38" s="46">
        <v>154.77</v>
      </c>
      <c r="J38" s="45">
        <v>172.48</v>
      </c>
      <c r="K38" s="46">
        <v>160</v>
      </c>
      <c r="L38" s="46">
        <v>158.1</v>
      </c>
      <c r="M38" s="45">
        <v>160.79999999999998</v>
      </c>
      <c r="N38" s="45">
        <v>189.52</v>
      </c>
      <c r="O38" s="65">
        <v>166.69</v>
      </c>
      <c r="P38" s="59">
        <v>166.4940455714286</v>
      </c>
    </row>
    <row r="39" spans="1:16" s="48" customFormat="1" ht="15.75" thickBot="1">
      <c r="A39" s="55" t="s">
        <v>38</v>
      </c>
      <c r="B39" s="50">
        <v>17830</v>
      </c>
      <c r="C39" s="50">
        <v>17003.46</v>
      </c>
      <c r="D39" s="50">
        <v>15799.35</v>
      </c>
      <c r="E39" s="50">
        <v>15931</v>
      </c>
      <c r="F39" s="50">
        <v>14100</v>
      </c>
      <c r="G39" s="51">
        <v>15148</v>
      </c>
      <c r="H39" s="51">
        <v>15770</v>
      </c>
      <c r="I39" s="51">
        <v>17563</v>
      </c>
      <c r="J39" s="50">
        <v>16983</v>
      </c>
      <c r="K39" s="50">
        <v>15805</v>
      </c>
      <c r="L39" s="51">
        <v>17827</v>
      </c>
      <c r="M39" s="50">
        <v>16606</v>
      </c>
      <c r="N39" s="50">
        <v>17240</v>
      </c>
      <c r="O39" s="67">
        <v>16730</v>
      </c>
      <c r="P39" s="61">
        <v>16452.557857142856</v>
      </c>
    </row>
  </sheetData>
  <sheetProtection/>
  <mergeCells count="7">
    <mergeCell ref="A26:P26"/>
    <mergeCell ref="A33:P33"/>
    <mergeCell ref="A1:P1"/>
    <mergeCell ref="A2:P2"/>
    <mergeCell ref="A5:P5"/>
    <mergeCell ref="A12:P12"/>
    <mergeCell ref="A19:P19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2" r:id="rId1"/>
  <headerFooter>
    <oddHeader>&amp;RPříloha č. 7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140625" defaultRowHeight="15"/>
  <sheetData/>
  <sheetProtection/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>
    <oddHeader>&amp;RPříloha č. 7
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W11" sqref="W11"/>
    </sheetView>
  </sheetViews>
  <sheetFormatPr defaultColWidth="9.140625" defaultRowHeight="15"/>
  <sheetData/>
  <sheetProtection/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>
    <oddHeader>&amp;RPříloha č. 7
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2" sqref="R12"/>
    </sheetView>
  </sheetViews>
  <sheetFormatPr defaultColWidth="9.140625" defaultRowHeight="15"/>
  <sheetData/>
  <sheetProtection/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>
    <oddHeader>&amp;RPříloha č. 7
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" sqref="O2"/>
    </sheetView>
  </sheetViews>
  <sheetFormatPr defaultColWidth="9.140625" defaultRowHeight="15"/>
  <sheetData/>
  <sheetProtection/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>
    <oddHeader>&amp;RPříloha č. 7
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" sqref="Q2"/>
    </sheetView>
  </sheetViews>
  <sheetFormatPr defaultColWidth="9.140625" defaultRowHeight="15"/>
  <sheetData/>
  <sheetProtection/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>
    <oddHeader>&amp;RPříloha č. 7
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4:A34"/>
  <sheetViews>
    <sheetView zoomScalePageLayoutView="0" workbookViewId="0" topLeftCell="A1">
      <selection activeCell="P7" sqref="P7"/>
    </sheetView>
  </sheetViews>
  <sheetFormatPr defaultColWidth="9.140625" defaultRowHeight="15"/>
  <sheetData>
    <row r="34" ht="15">
      <c r="A34" s="71"/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>
    <oddHeader>&amp;RPříloha č. 7
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6" sqref="O6"/>
    </sheetView>
  </sheetViews>
  <sheetFormatPr defaultColWidth="9.140625" defaultRowHeight="15"/>
  <sheetData/>
  <sheetProtection/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>
    <oddHeader>&amp;RPříloha č. 7
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4:A34"/>
  <sheetViews>
    <sheetView zoomScalePageLayoutView="0" workbookViewId="0" topLeftCell="A1">
      <selection activeCell="R9" sqref="R9"/>
    </sheetView>
  </sheetViews>
  <sheetFormatPr defaultColWidth="9.140625" defaultRowHeight="15"/>
  <sheetData>
    <row r="34" ht="15">
      <c r="A34" s="71"/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>
    <oddHeader>&amp;RPříloha č. 7
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Cahová</dc:creator>
  <cp:keywords/>
  <dc:description/>
  <cp:lastModifiedBy>Šafránková Eva</cp:lastModifiedBy>
  <cp:lastPrinted>2014-07-16T08:06:43Z</cp:lastPrinted>
  <dcterms:created xsi:type="dcterms:W3CDTF">2013-04-19T07:05:39Z</dcterms:created>
  <dcterms:modified xsi:type="dcterms:W3CDTF">2018-06-08T06:41:41Z</dcterms:modified>
  <cp:category/>
  <cp:version/>
  <cp:contentType/>
  <cp:contentStatus/>
</cp:coreProperties>
</file>