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8580" activeTab="3"/>
  </bookViews>
  <sheets>
    <sheet name="T1" sheetId="1" r:id="rId1"/>
    <sheet name="T2" sheetId="2" r:id="rId2"/>
    <sheet name="T3" sheetId="3" r:id="rId3"/>
    <sheet name="T4" sheetId="4" r:id="rId4"/>
  </sheets>
  <definedNames/>
  <calcPr fullCalcOnLoad="1"/>
</workbook>
</file>

<file path=xl/sharedStrings.xml><?xml version="1.0" encoding="utf-8"?>
<sst xmlns="http://schemas.openxmlformats.org/spreadsheetml/2006/main" count="233" uniqueCount="150">
  <si>
    <t>Počet zaměstnanců</t>
  </si>
  <si>
    <t xml:space="preserve">  Prostředky na platy v tis. Kč</t>
  </si>
  <si>
    <t xml:space="preserve">            Průměrný měsíční plat v Kč</t>
  </si>
  <si>
    <t>skutečné plnění rok 2013</t>
  </si>
  <si>
    <t>ABS vyj. Sk-limit</t>
  </si>
  <si>
    <t>% plnění Sk/limit</t>
  </si>
  <si>
    <t>upr.rozp. vč. nároků            k 31.12. 2013</t>
  </si>
  <si>
    <t>skutečné čerpání           rok 2013</t>
  </si>
  <si>
    <t>% plnění       Sk/ upr. rozp.</t>
  </si>
  <si>
    <t>skutečně dosažený          rok 2013</t>
  </si>
  <si>
    <t>ABS vyj. Sk-upr. rozp.</t>
  </si>
  <si>
    <t>MŠMT CELKEM</t>
  </si>
  <si>
    <t xml:space="preserve">          OP VK </t>
  </si>
  <si>
    <t xml:space="preserve">          OP VaVpI</t>
  </si>
  <si>
    <t xml:space="preserve">          EHP Norsko</t>
  </si>
  <si>
    <t>ČŠI kmenová činnost</t>
  </si>
  <si>
    <t>VSC Praha</t>
  </si>
  <si>
    <t>v tom:</t>
  </si>
  <si>
    <t>NIDV</t>
  </si>
  <si>
    <t>CZVV</t>
  </si>
  <si>
    <t>nároky</t>
  </si>
  <si>
    <t>DZS</t>
  </si>
  <si>
    <t>NIDM</t>
  </si>
  <si>
    <t>NÚV</t>
  </si>
  <si>
    <t>fond odměn</t>
  </si>
  <si>
    <t>tis. Kč</t>
  </si>
  <si>
    <t>použito</t>
  </si>
  <si>
    <t>DZS Praha</t>
  </si>
  <si>
    <t>Nár.pedagog.muzeum a knihovna JAK</t>
  </si>
  <si>
    <t>Národní institut pro další vzdělávání</t>
  </si>
  <si>
    <t>PGC pol. nár. Č. Těšín</t>
  </si>
  <si>
    <t>Antidopingový výbor ČR</t>
  </si>
  <si>
    <t xml:space="preserve">Meziroční porovnání dosažené skutečnosti počtu zaměstnanců a jednotlivých složek platu (rok 2013 k roku 2012)   </t>
  </si>
  <si>
    <t>Přepočtený počet zaměstnanců ze stát. rozpočtu</t>
  </si>
  <si>
    <t>z toho pobírající smluvní plat</t>
  </si>
  <si>
    <t>Průměrný měsíční plat celkem</t>
  </si>
  <si>
    <t xml:space="preserve">                                                            průměrné tabulkové platy</t>
  </si>
  <si>
    <t xml:space="preserve"> smluvní platy</t>
  </si>
  <si>
    <t>% nenár. složek platu z platových tarifů</t>
  </si>
  <si>
    <t>Průměrný tabulkový plat</t>
  </si>
  <si>
    <t xml:space="preserve">Průměrné smluvní platy </t>
  </si>
  <si>
    <t>Odměny ke smluvním platům</t>
  </si>
  <si>
    <t>Platové tarify</t>
  </si>
  <si>
    <t>Náhrady platu</t>
  </si>
  <si>
    <t>Příplatky za vedení</t>
  </si>
  <si>
    <t>Zvláštní příplatky</t>
  </si>
  <si>
    <t>Platy za přesčasy</t>
  </si>
  <si>
    <t>Ostatní příplatky a ost. náhrady</t>
  </si>
  <si>
    <t>Nárokové složky platu</t>
  </si>
  <si>
    <t>Osobní příplatky</t>
  </si>
  <si>
    <t>Odměny</t>
  </si>
  <si>
    <t>Nenárokové složky platu</t>
  </si>
  <si>
    <t>MŠMT - činnost ústř.orgánu</t>
  </si>
  <si>
    <t>rok 2013</t>
  </si>
  <si>
    <t>rok 2012</t>
  </si>
  <si>
    <t>2013/2012 v abs. vyj.</t>
  </si>
  <si>
    <t>2013/2012 v %</t>
  </si>
  <si>
    <t xml:space="preserve">MŠMT - OP VK </t>
  </si>
  <si>
    <t>MŠMT - VaVpI</t>
  </si>
  <si>
    <t>VSC celkem</t>
  </si>
  <si>
    <t>x</t>
  </si>
  <si>
    <t>Plnění závazných ukazatelů regulace zaměstnanosti MŠMT, ČŠI, VSC za rok 2013</t>
  </si>
  <si>
    <t>upravený limit        k 31. 12. 2013</t>
  </si>
  <si>
    <t>OPPP v tis. Kč</t>
  </si>
  <si>
    <t>Organizační složky státu</t>
  </si>
  <si>
    <t>Hodnocení příjmů, výdajů a počtu zaměstnanců ČSI v roce 2013</t>
  </si>
  <si>
    <t>v Kč</t>
  </si>
  <si>
    <t>ř.</t>
  </si>
  <si>
    <t>Položka</t>
  </si>
  <si>
    <t>Seskupení položek</t>
  </si>
  <si>
    <t>Upravený rozpočet  celkem</t>
  </si>
  <si>
    <t>Použití mimoroz. zdrojů a nároků z nespotř. výdajů  celkem</t>
  </si>
  <si>
    <t>Konečný rozpočet celkem</t>
  </si>
  <si>
    <t>Skutečné                                                příjmy a výdaje celkem</t>
  </si>
  <si>
    <t>Upravený rozpočet KČ</t>
  </si>
  <si>
    <t>Použití mimoroz. zdrojů a nároků z nespotř. výdajů  za KČ</t>
  </si>
  <si>
    <t>Konečný rozpočet KČ</t>
  </si>
  <si>
    <t>Skutečné příjmy a výdaje KČ</t>
  </si>
  <si>
    <t>Rozdíl k upravenému rozpočtu celkem</t>
  </si>
  <si>
    <t>Rozdíl ke konečnému rozpočtu celkem</t>
  </si>
  <si>
    <t>Rozdíl k upravenému rozpočtu  za KČ</t>
  </si>
  <si>
    <t>Rozdíl ke konečnému rozpočtu za KČ</t>
  </si>
  <si>
    <t>absolutně</t>
  </si>
  <si>
    <t>%</t>
  </si>
  <si>
    <t>a</t>
  </si>
  <si>
    <t>9=1-4</t>
  </si>
  <si>
    <t>10=4/1</t>
  </si>
  <si>
    <t>11=3-4</t>
  </si>
  <si>
    <t>12=4/3</t>
  </si>
  <si>
    <t>13=5-8</t>
  </si>
  <si>
    <t>14=8/5</t>
  </si>
  <si>
    <t>15=7-8</t>
  </si>
  <si>
    <t>16=8/7</t>
  </si>
  <si>
    <t>Příjmy celkem</t>
  </si>
  <si>
    <t xml:space="preserve">v tom: </t>
  </si>
  <si>
    <t xml:space="preserve">Příjmy z vlatní činnosti </t>
  </si>
  <si>
    <t>Odvody přebytků organizací s přímým vztahem</t>
  </si>
  <si>
    <t xml:space="preserve">Příjmy z pronájmu majetku                        </t>
  </si>
  <si>
    <t>Výnosy z finančního majetku</t>
  </si>
  <si>
    <t>Soudní poplatky</t>
  </si>
  <si>
    <t>Přijaté sankční platby</t>
  </si>
  <si>
    <t>Ostatní nedaňové příjmy</t>
  </si>
  <si>
    <t xml:space="preserve">Příjmy z prodeje dlouhodobého majetku (kromě drobného dlouhodobého majetku)                         </t>
  </si>
  <si>
    <t>Převody z vlastních fondů</t>
  </si>
  <si>
    <t>Další příjmy organizace</t>
  </si>
  <si>
    <t>Výdaje celkem</t>
  </si>
  <si>
    <t>Běžné výdaje celkem</t>
  </si>
  <si>
    <t>Mzdové prostředky</t>
  </si>
  <si>
    <t xml:space="preserve">Platy </t>
  </si>
  <si>
    <t>OPPP</t>
  </si>
  <si>
    <t xml:space="preserve">    v tom: Ostatní osobní výdaje</t>
  </si>
  <si>
    <t xml:space="preserve">                 Odstupné</t>
  </si>
  <si>
    <t>Povinné pojistné placené zaměstnavatelem</t>
  </si>
  <si>
    <t>Převody vlastním fondům (FKSP)</t>
  </si>
  <si>
    <t>Ostatní neinvestiční výdaje</t>
  </si>
  <si>
    <t>Nákup materiálu</t>
  </si>
  <si>
    <t>Úroky a ostatní finanční výdaje</t>
  </si>
  <si>
    <t>Nákup vody, paliv a energie</t>
  </si>
  <si>
    <t>Nákup služeb</t>
  </si>
  <si>
    <t>Ostatní nákupy</t>
  </si>
  <si>
    <t>Poskytnuté zálohy, jistiny, záruky a vládní úvěry</t>
  </si>
  <si>
    <t>Výdaje související s neinvest.nákupy, příspěvky, náhrady a věcné dary</t>
  </si>
  <si>
    <t>Ostatní neinvestiční transfery jiným veřejným rozpočtům</t>
  </si>
  <si>
    <t>Sociální dávky</t>
  </si>
  <si>
    <t>Náhrady placené obyvatelstvu</t>
  </si>
  <si>
    <t>Ostatní neivestiční transfery obyvatelstvu</t>
  </si>
  <si>
    <t>Další běžné výdaje organizace</t>
  </si>
  <si>
    <t>Kapitálové výdaje celkem</t>
  </si>
  <si>
    <t>Pořízení dlouhodobého nehmotného majetku</t>
  </si>
  <si>
    <t>Pořízení dlouhodobého hmotného majetku</t>
  </si>
  <si>
    <t>Pozemky</t>
  </si>
  <si>
    <t>Další kapitálové výdaje organizace</t>
  </si>
  <si>
    <t xml:space="preserve">Přepočtený počet zaměstnantů </t>
  </si>
  <si>
    <t>Hodnocení příjmů, výdajů a počtu zaměstnanců VSC v roce 2013</t>
  </si>
  <si>
    <t xml:space="preserve">v Kč </t>
  </si>
  <si>
    <t>Rozpočet po změnách celkem</t>
  </si>
  <si>
    <t>Rozdíl k upravenému rozpočtu</t>
  </si>
  <si>
    <t xml:space="preserve"> %</t>
  </si>
  <si>
    <t>Rozdíl ke konečnému rozpočtu</t>
  </si>
  <si>
    <t>5=1-4</t>
  </si>
  <si>
    <t>6=4/1</t>
  </si>
  <si>
    <t>7=3-4</t>
  </si>
  <si>
    <t>8=4/3</t>
  </si>
  <si>
    <t>Přepočtený počet zaměstnanců</t>
  </si>
  <si>
    <t>Tabulka č. 1</t>
  </si>
  <si>
    <t>Tabulka č. 2</t>
  </si>
  <si>
    <t>Tabulka č. 4</t>
  </si>
  <si>
    <t>Tabulka č. 3</t>
  </si>
  <si>
    <r>
      <t xml:space="preserve">v tom: </t>
    </r>
    <r>
      <rPr>
        <sz val="12"/>
        <rFont val="Arial"/>
        <family val="2"/>
      </rPr>
      <t>činn.ústř.orgánu,vč. spol.úkolů</t>
    </r>
  </si>
  <si>
    <r>
      <t xml:space="preserve">Členění průměrného </t>
    </r>
    <r>
      <rPr>
        <b/>
        <sz val="9"/>
        <rFont val="Arial"/>
        <family val="2"/>
      </rPr>
      <t>tabulkového platu</t>
    </r>
    <r>
      <rPr>
        <sz val="9"/>
        <rFont val="Arial"/>
        <family val="2"/>
      </rPr>
      <t xml:space="preserve"> podle jednotlivých složek platu 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</si>
</sst>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61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E"/>
      <family val="2"/>
    </font>
    <font>
      <b/>
      <sz val="10"/>
      <name val="Arial CE"/>
      <family val="0"/>
    </font>
    <font>
      <b/>
      <i/>
      <sz val="11"/>
      <name val="Arial CE"/>
      <family val="0"/>
    </font>
    <font>
      <sz val="10"/>
      <name val="MS Sans Serif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44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4" fillId="23" borderId="6" applyNumberFormat="0" applyFont="0" applyAlignment="0" applyProtection="0"/>
    <xf numFmtId="9" fontId="44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Border="1" applyAlignment="1">
      <alignment/>
    </xf>
    <xf numFmtId="164" fontId="9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3" fontId="0" fillId="0" borderId="0" xfId="0" applyNumberFormat="1" applyBorder="1" applyAlignment="1">
      <alignment/>
    </xf>
    <xf numFmtId="0" fontId="8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Alignment="1">
      <alignment/>
    </xf>
    <xf numFmtId="0" fontId="4" fillId="0" borderId="0" xfId="52" applyFont="1" applyFill="1" applyAlignment="1">
      <alignment vertical="center"/>
      <protection/>
    </xf>
    <xf numFmtId="0" fontId="11" fillId="0" borderId="0" xfId="52">
      <alignment/>
      <protection/>
    </xf>
    <xf numFmtId="0" fontId="2" fillId="0" borderId="0" xfId="52" applyFont="1">
      <alignment/>
      <protection/>
    </xf>
    <xf numFmtId="0" fontId="11" fillId="0" borderId="0" xfId="52" applyFill="1">
      <alignment/>
      <protection/>
    </xf>
    <xf numFmtId="0" fontId="2" fillId="0" borderId="0" xfId="52" applyFont="1" applyFill="1" applyBorder="1">
      <alignment/>
      <protection/>
    </xf>
    <xf numFmtId="0" fontId="11" fillId="0" borderId="0" xfId="52" applyBorder="1">
      <alignment/>
      <protection/>
    </xf>
    <xf numFmtId="0" fontId="3" fillId="0" borderId="0" xfId="52" applyFont="1" applyFill="1">
      <alignment/>
      <protection/>
    </xf>
    <xf numFmtId="0" fontId="2" fillId="0" borderId="0" xfId="52" applyFont="1" applyBorder="1">
      <alignment/>
      <protection/>
    </xf>
    <xf numFmtId="1" fontId="2" fillId="0" borderId="0" xfId="52" applyNumberFormat="1" applyFont="1" applyBorder="1" applyAlignment="1">
      <alignment horizontal="left"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52" applyFont="1" applyFill="1">
      <alignment/>
      <protection/>
    </xf>
    <xf numFmtId="0" fontId="3" fillId="0" borderId="0" xfId="52" applyFont="1" applyBorder="1" applyAlignment="1">
      <alignment horizontal="right"/>
      <protection/>
    </xf>
    <xf numFmtId="4" fontId="2" fillId="0" borderId="0" xfId="52" applyNumberFormat="1" applyFont="1" applyFill="1" applyBorder="1" applyAlignment="1">
      <alignment horizontal="right" vertical="center"/>
      <protection/>
    </xf>
    <xf numFmtId="4" fontId="2" fillId="0" borderId="0" xfId="52" applyNumberFormat="1" applyFont="1">
      <alignment/>
      <protection/>
    </xf>
    <xf numFmtId="2" fontId="2" fillId="0" borderId="0" xfId="52" applyNumberFormat="1" applyFont="1" applyBorder="1" applyAlignment="1">
      <alignment horizontal="center"/>
      <protection/>
    </xf>
    <xf numFmtId="0" fontId="11" fillId="0" borderId="0" xfId="52" applyFont="1">
      <alignment/>
      <protection/>
    </xf>
    <xf numFmtId="0" fontId="14" fillId="0" borderId="0" xfId="52" applyFont="1" applyFill="1" applyAlignment="1">
      <alignment vertical="center"/>
      <protection/>
    </xf>
    <xf numFmtId="0" fontId="15" fillId="0" borderId="0" xfId="52" applyFont="1" applyFill="1" applyAlignment="1">
      <alignment vertical="center"/>
      <protection/>
    </xf>
    <xf numFmtId="0" fontId="16" fillId="0" borderId="0" xfId="52" applyFont="1" applyAlignment="1">
      <alignment horizontal="left"/>
      <protection/>
    </xf>
    <xf numFmtId="0" fontId="11" fillId="0" borderId="0" xfId="52" applyFont="1" applyAlignment="1">
      <alignment horizontal="left"/>
      <protection/>
    </xf>
    <xf numFmtId="0" fontId="17" fillId="0" borderId="0" xfId="52" applyFont="1">
      <alignment/>
      <protection/>
    </xf>
    <xf numFmtId="0" fontId="11" fillId="0" borderId="0" xfId="52" applyFont="1" applyAlignment="1">
      <alignment horizontal="right"/>
      <protection/>
    </xf>
    <xf numFmtId="0" fontId="11" fillId="0" borderId="0" xfId="52" applyFont="1" applyFill="1" applyAlignment="1">
      <alignment horizontal="left"/>
      <protection/>
    </xf>
    <xf numFmtId="0" fontId="17" fillId="0" borderId="0" xfId="52" applyFont="1" applyFill="1" applyAlignment="1">
      <alignment horizontal="left"/>
      <protection/>
    </xf>
    <xf numFmtId="0" fontId="17" fillId="0" borderId="0" xfId="52" applyFont="1" applyAlignment="1">
      <alignment horizontal="right"/>
      <protection/>
    </xf>
    <xf numFmtId="0" fontId="17" fillId="0" borderId="12" xfId="52" applyFont="1" applyFill="1" applyBorder="1" applyAlignment="1">
      <alignment horizontal="center"/>
      <protection/>
    </xf>
    <xf numFmtId="0" fontId="19" fillId="0" borderId="13" xfId="52" applyFont="1" applyFill="1" applyBorder="1" applyAlignment="1">
      <alignment horizontal="center" vertical="center" wrapText="1"/>
      <protection/>
    </xf>
    <xf numFmtId="43" fontId="18" fillId="0" borderId="14" xfId="34" applyFont="1" applyFill="1" applyBorder="1" applyAlignment="1">
      <alignment horizontal="center" vertical="center" wrapText="1"/>
    </xf>
    <xf numFmtId="43" fontId="18" fillId="0" borderId="15" xfId="34" applyFont="1" applyFill="1" applyBorder="1" applyAlignment="1">
      <alignment horizontal="center" vertical="center" wrapText="1"/>
    </xf>
    <xf numFmtId="0" fontId="11" fillId="0" borderId="0" xfId="52" applyFont="1" applyFill="1">
      <alignment/>
      <protection/>
    </xf>
    <xf numFmtId="0" fontId="11" fillId="0" borderId="16" xfId="52" applyFont="1" applyFill="1" applyBorder="1">
      <alignment/>
      <protection/>
    </xf>
    <xf numFmtId="1" fontId="17" fillId="0" borderId="17" xfId="52" applyNumberFormat="1" applyFont="1" applyFill="1" applyBorder="1" applyAlignment="1">
      <alignment horizontal="left"/>
      <protection/>
    </xf>
    <xf numFmtId="0" fontId="11" fillId="0" borderId="18" xfId="52" applyFont="1" applyFill="1" applyBorder="1">
      <alignment/>
      <protection/>
    </xf>
    <xf numFmtId="0" fontId="11" fillId="0" borderId="17" xfId="52" applyFont="1" applyFill="1" applyBorder="1">
      <alignment/>
      <protection/>
    </xf>
    <xf numFmtId="1" fontId="11" fillId="0" borderId="19" xfId="52" applyNumberFormat="1" applyFont="1" applyFill="1" applyBorder="1" applyAlignment="1">
      <alignment horizontal="center"/>
      <protection/>
    </xf>
    <xf numFmtId="4" fontId="21" fillId="0" borderId="20" xfId="52" applyNumberFormat="1" applyFont="1" applyFill="1" applyBorder="1" applyAlignment="1">
      <alignment horizontal="right" vertical="center"/>
      <protection/>
    </xf>
    <xf numFmtId="4" fontId="21" fillId="0" borderId="21" xfId="52" applyNumberFormat="1" applyFont="1" applyFill="1" applyBorder="1" applyAlignment="1">
      <alignment horizontal="right" vertical="center"/>
      <protection/>
    </xf>
    <xf numFmtId="4" fontId="21" fillId="0" borderId="19" xfId="52" applyNumberFormat="1" applyFont="1" applyFill="1" applyBorder="1" applyAlignment="1">
      <alignment horizontal="right" vertical="center"/>
      <protection/>
    </xf>
    <xf numFmtId="4" fontId="22" fillId="0" borderId="20" xfId="52" applyNumberFormat="1" applyFont="1" applyFill="1" applyBorder="1" applyAlignment="1">
      <alignment horizontal="right" vertical="center"/>
      <protection/>
    </xf>
    <xf numFmtId="4" fontId="22" fillId="0" borderId="19" xfId="52" applyNumberFormat="1" applyFont="1" applyFill="1" applyBorder="1" applyAlignment="1">
      <alignment horizontal="right" vertical="center"/>
      <protection/>
    </xf>
    <xf numFmtId="4" fontId="22" fillId="0" borderId="17" xfId="52" applyNumberFormat="1" applyFont="1" applyFill="1" applyBorder="1" applyAlignment="1">
      <alignment horizontal="right" vertical="center"/>
      <protection/>
    </xf>
    <xf numFmtId="2" fontId="21" fillId="0" borderId="19" xfId="52" applyNumberFormat="1" applyFont="1" applyFill="1" applyBorder="1" applyAlignment="1">
      <alignment vertical="center"/>
      <protection/>
    </xf>
    <xf numFmtId="0" fontId="11" fillId="0" borderId="22" xfId="52" applyFont="1" applyFill="1" applyBorder="1">
      <alignment/>
      <protection/>
    </xf>
    <xf numFmtId="1" fontId="11" fillId="0" borderId="23" xfId="52" applyNumberFormat="1" applyFont="1" applyFill="1" applyBorder="1" applyAlignment="1">
      <alignment horizontal="left"/>
      <protection/>
    </xf>
    <xf numFmtId="0" fontId="20" fillId="0" borderId="24" xfId="52" applyFont="1" applyFill="1" applyBorder="1">
      <alignment/>
      <protection/>
    </xf>
    <xf numFmtId="0" fontId="20" fillId="0" borderId="25" xfId="52" applyFont="1" applyFill="1" applyBorder="1">
      <alignment/>
      <protection/>
    </xf>
    <xf numFmtId="0" fontId="20" fillId="0" borderId="23" xfId="52" applyFont="1" applyFill="1" applyBorder="1">
      <alignment/>
      <protection/>
    </xf>
    <xf numFmtId="1" fontId="11" fillId="0" borderId="26" xfId="52" applyNumberFormat="1" applyFont="1" applyFill="1" applyBorder="1" applyAlignment="1">
      <alignment horizontal="center"/>
      <protection/>
    </xf>
    <xf numFmtId="4" fontId="21" fillId="0" borderId="27" xfId="52" applyNumberFormat="1" applyFont="1" applyFill="1" applyBorder="1" applyAlignment="1">
      <alignment horizontal="right" vertical="center"/>
      <protection/>
    </xf>
    <xf numFmtId="4" fontId="21" fillId="0" borderId="11" xfId="52" applyNumberFormat="1" applyFont="1" applyFill="1" applyBorder="1" applyAlignment="1">
      <alignment horizontal="right" vertical="center"/>
      <protection/>
    </xf>
    <xf numFmtId="4" fontId="21" fillId="0" borderId="26" xfId="52" applyNumberFormat="1" applyFont="1" applyFill="1" applyBorder="1" applyAlignment="1">
      <alignment horizontal="right" vertical="center"/>
      <protection/>
    </xf>
    <xf numFmtId="4" fontId="21" fillId="0" borderId="23" xfId="52" applyNumberFormat="1" applyFont="1" applyFill="1" applyBorder="1" applyAlignment="1">
      <alignment horizontal="right" vertical="center"/>
      <protection/>
    </xf>
    <xf numFmtId="2" fontId="21" fillId="0" borderId="26" xfId="52" applyNumberFormat="1" applyFont="1" applyFill="1" applyBorder="1" applyAlignment="1">
      <alignment vertical="center"/>
      <protection/>
    </xf>
    <xf numFmtId="1" fontId="11" fillId="0" borderId="0" xfId="52" applyNumberFormat="1" applyFont="1" applyFill="1" applyBorder="1" applyAlignment="1">
      <alignment horizontal="left"/>
      <protection/>
    </xf>
    <xf numFmtId="0" fontId="20" fillId="0" borderId="0" xfId="52" applyFont="1" applyFill="1" applyBorder="1">
      <alignment/>
      <protection/>
    </xf>
    <xf numFmtId="1" fontId="11" fillId="0" borderId="28" xfId="52" applyNumberFormat="1" applyFont="1" applyFill="1" applyBorder="1" applyAlignment="1">
      <alignment horizontal="center"/>
      <protection/>
    </xf>
    <xf numFmtId="0" fontId="11" fillId="0" borderId="25" xfId="52" applyFont="1" applyFill="1" applyBorder="1">
      <alignment/>
      <protection/>
    </xf>
    <xf numFmtId="1" fontId="20" fillId="0" borderId="23" xfId="52" applyNumberFormat="1" applyFont="1" applyFill="1" applyBorder="1" applyAlignment="1">
      <alignment horizontal="left"/>
      <protection/>
    </xf>
    <xf numFmtId="0" fontId="11" fillId="0" borderId="26" xfId="52" applyNumberFormat="1" applyFont="1" applyFill="1" applyBorder="1" applyAlignment="1">
      <alignment horizontal="center"/>
      <protection/>
    </xf>
    <xf numFmtId="0" fontId="11" fillId="0" borderId="28" xfId="52" applyNumberFormat="1" applyFont="1" applyFill="1" applyBorder="1" applyAlignment="1">
      <alignment horizontal="center"/>
      <protection/>
    </xf>
    <xf numFmtId="0" fontId="11" fillId="0" borderId="0" xfId="52" applyFont="1" applyFill="1" applyBorder="1">
      <alignment/>
      <protection/>
    </xf>
    <xf numFmtId="0" fontId="11" fillId="0" borderId="29" xfId="52" applyFont="1" applyFill="1" applyBorder="1">
      <alignment/>
      <protection/>
    </xf>
    <xf numFmtId="0" fontId="20" fillId="0" borderId="29" xfId="52" applyFont="1" applyFill="1" applyBorder="1">
      <alignment/>
      <protection/>
    </xf>
    <xf numFmtId="0" fontId="20" fillId="0" borderId="30" xfId="52" applyFont="1" applyFill="1" applyBorder="1">
      <alignment/>
      <protection/>
    </xf>
    <xf numFmtId="1" fontId="20" fillId="0" borderId="25" xfId="52" applyNumberFormat="1" applyFont="1" applyFill="1" applyBorder="1" applyAlignment="1">
      <alignment horizontal="left"/>
      <protection/>
    </xf>
    <xf numFmtId="0" fontId="11" fillId="0" borderId="22" xfId="52" applyFont="1" applyFill="1" applyBorder="1" applyAlignment="1">
      <alignment vertical="center"/>
      <protection/>
    </xf>
    <xf numFmtId="1" fontId="20" fillId="0" borderId="23" xfId="52" applyNumberFormat="1" applyFont="1" applyFill="1" applyBorder="1" applyAlignment="1">
      <alignment horizontal="left" wrapText="1"/>
      <protection/>
    </xf>
    <xf numFmtId="0" fontId="11" fillId="0" borderId="31" xfId="52" applyFont="1" applyFill="1" applyBorder="1">
      <alignment/>
      <protection/>
    </xf>
    <xf numFmtId="0" fontId="11" fillId="0" borderId="32" xfId="52" applyFont="1" applyFill="1" applyBorder="1">
      <alignment/>
      <protection/>
    </xf>
    <xf numFmtId="0" fontId="11" fillId="0" borderId="27" xfId="52" applyFont="1" applyFill="1" applyBorder="1">
      <alignment/>
      <protection/>
    </xf>
    <xf numFmtId="0" fontId="11" fillId="0" borderId="33" xfId="52" applyFont="1" applyFill="1" applyBorder="1">
      <alignment/>
      <protection/>
    </xf>
    <xf numFmtId="1" fontId="17" fillId="0" borderId="30" xfId="52" applyNumberFormat="1" applyFont="1" applyFill="1" applyBorder="1" applyAlignment="1">
      <alignment horizontal="left"/>
      <protection/>
    </xf>
    <xf numFmtId="4" fontId="21" fillId="0" borderId="34" xfId="52" applyNumberFormat="1" applyFont="1" applyFill="1" applyBorder="1" applyAlignment="1">
      <alignment horizontal="right" vertical="center"/>
      <protection/>
    </xf>
    <xf numFmtId="4" fontId="21" fillId="0" borderId="35" xfId="52" applyNumberFormat="1" applyFont="1" applyFill="1" applyBorder="1" applyAlignment="1">
      <alignment horizontal="right" vertical="center"/>
      <protection/>
    </xf>
    <xf numFmtId="4" fontId="21" fillId="0" borderId="28" xfId="52" applyNumberFormat="1" applyFont="1" applyFill="1" applyBorder="1" applyAlignment="1">
      <alignment horizontal="right" vertical="center"/>
      <protection/>
    </xf>
    <xf numFmtId="1" fontId="13" fillId="0" borderId="25" xfId="52" applyNumberFormat="1" applyFont="1" applyFill="1" applyBorder="1" applyAlignment="1">
      <alignment horizontal="left"/>
      <protection/>
    </xf>
    <xf numFmtId="0" fontId="20" fillId="0" borderId="31" xfId="52" applyFont="1" applyFill="1" applyBorder="1">
      <alignment/>
      <protection/>
    </xf>
    <xf numFmtId="0" fontId="20" fillId="0" borderId="36" xfId="52" applyFont="1" applyFill="1" applyBorder="1">
      <alignment/>
      <protection/>
    </xf>
    <xf numFmtId="4" fontId="21" fillId="0" borderId="37" xfId="52" applyNumberFormat="1" applyFont="1" applyFill="1" applyBorder="1" applyAlignment="1">
      <alignment horizontal="right" vertical="center"/>
      <protection/>
    </xf>
    <xf numFmtId="1" fontId="20" fillId="0" borderId="38" xfId="52" applyNumberFormat="1" applyFont="1" applyFill="1" applyBorder="1" applyAlignment="1">
      <alignment horizontal="left"/>
      <protection/>
    </xf>
    <xf numFmtId="4" fontId="21" fillId="0" borderId="39" xfId="52" applyNumberFormat="1" applyFont="1" applyFill="1" applyBorder="1" applyAlignment="1">
      <alignment horizontal="right" vertical="center"/>
      <protection/>
    </xf>
    <xf numFmtId="4" fontId="21" fillId="0" borderId="40" xfId="52" applyNumberFormat="1" applyFont="1" applyFill="1" applyBorder="1" applyAlignment="1">
      <alignment horizontal="right" vertical="center"/>
      <protection/>
    </xf>
    <xf numFmtId="1" fontId="20" fillId="0" borderId="23" xfId="52" applyNumberFormat="1" applyFont="1" applyFill="1" applyBorder="1" applyAlignment="1">
      <alignment horizontal="left" vertical="center" wrapText="1"/>
      <protection/>
    </xf>
    <xf numFmtId="0" fontId="13" fillId="0" borderId="31" xfId="52" applyFont="1" applyFill="1" applyBorder="1">
      <alignment/>
      <protection/>
    </xf>
    <xf numFmtId="0" fontId="11" fillId="0" borderId="41" xfId="52" applyFont="1" applyFill="1" applyBorder="1">
      <alignment/>
      <protection/>
    </xf>
    <xf numFmtId="0" fontId="20" fillId="0" borderId="42" xfId="52" applyFont="1" applyFill="1" applyBorder="1">
      <alignment/>
      <protection/>
    </xf>
    <xf numFmtId="4" fontId="21" fillId="0" borderId="13" xfId="52" applyNumberFormat="1" applyFont="1" applyFill="1" applyBorder="1" applyAlignment="1">
      <alignment horizontal="right" vertical="center"/>
      <protection/>
    </xf>
    <xf numFmtId="4" fontId="21" fillId="0" borderId="43" xfId="52" applyNumberFormat="1" applyFont="1" applyFill="1" applyBorder="1" applyAlignment="1">
      <alignment horizontal="right" vertical="center"/>
      <protection/>
    </xf>
    <xf numFmtId="4" fontId="21" fillId="0" borderId="14" xfId="52" applyNumberFormat="1" applyFont="1" applyFill="1" applyBorder="1" applyAlignment="1">
      <alignment horizontal="right" vertical="center"/>
      <protection/>
    </xf>
    <xf numFmtId="4" fontId="21" fillId="0" borderId="44" xfId="52" applyNumberFormat="1" applyFont="1" applyFill="1" applyBorder="1" applyAlignment="1">
      <alignment horizontal="right" vertical="center"/>
      <protection/>
    </xf>
    <xf numFmtId="2" fontId="21" fillId="0" borderId="14" xfId="52" applyNumberFormat="1" applyFont="1" applyFill="1" applyBorder="1" applyAlignment="1">
      <alignment vertical="center"/>
      <protection/>
    </xf>
    <xf numFmtId="0" fontId="11" fillId="0" borderId="0" xfId="52" applyFont="1" applyBorder="1" applyAlignment="1">
      <alignment/>
      <protection/>
    </xf>
    <xf numFmtId="0" fontId="11" fillId="0" borderId="0" xfId="52" applyFont="1" applyAlignment="1">
      <alignment/>
      <protection/>
    </xf>
    <xf numFmtId="2" fontId="20" fillId="0" borderId="45" xfId="52" applyNumberFormat="1" applyFont="1" applyFill="1" applyBorder="1" applyAlignment="1">
      <alignment horizontal="center"/>
      <protection/>
    </xf>
    <xf numFmtId="2" fontId="20" fillId="0" borderId="46" xfId="52" applyNumberFormat="1" applyFont="1" applyFill="1" applyBorder="1" applyAlignment="1">
      <alignment/>
      <protection/>
    </xf>
    <xf numFmtId="0" fontId="20" fillId="0" borderId="46" xfId="52" applyFont="1" applyBorder="1" applyAlignment="1">
      <alignment/>
      <protection/>
    </xf>
    <xf numFmtId="0" fontId="20" fillId="0" borderId="47" xfId="52" applyFont="1" applyFill="1" applyBorder="1" applyAlignment="1">
      <alignment/>
      <protection/>
    </xf>
    <xf numFmtId="0" fontId="20" fillId="0" borderId="46" xfId="52" applyFont="1" applyFill="1" applyBorder="1" applyAlignment="1">
      <alignment/>
      <protection/>
    </xf>
    <xf numFmtId="4" fontId="20" fillId="0" borderId="45" xfId="52" applyNumberFormat="1" applyFont="1" applyBorder="1" applyAlignment="1">
      <alignment/>
      <protection/>
    </xf>
    <xf numFmtId="2" fontId="20" fillId="0" borderId="47" xfId="52" applyNumberFormat="1" applyFont="1" applyFill="1" applyBorder="1" applyAlignment="1">
      <alignment/>
      <protection/>
    </xf>
    <xf numFmtId="0" fontId="20" fillId="0" borderId="45" xfId="52" applyFont="1" applyBorder="1" applyAlignment="1">
      <alignment/>
      <protection/>
    </xf>
    <xf numFmtId="0" fontId="20" fillId="0" borderId="47" xfId="52" applyFont="1" applyBorder="1" applyAlignment="1">
      <alignment/>
      <protection/>
    </xf>
    <xf numFmtId="2" fontId="20" fillId="0" borderId="45" xfId="52" applyNumberFormat="1" applyFont="1" applyFill="1" applyBorder="1" applyAlignment="1">
      <alignment/>
      <protection/>
    </xf>
    <xf numFmtId="0" fontId="20" fillId="0" borderId="48" xfId="52" applyFont="1" applyBorder="1">
      <alignment/>
      <protection/>
    </xf>
    <xf numFmtId="0" fontId="20" fillId="0" borderId="26" xfId="52" applyNumberFormat="1" applyFont="1" applyFill="1" applyBorder="1" applyAlignment="1">
      <alignment horizontal="center"/>
      <protection/>
    </xf>
    <xf numFmtId="0" fontId="20" fillId="0" borderId="26" xfId="52" applyNumberFormat="1" applyFont="1" applyFill="1" applyBorder="1" applyAlignment="1">
      <alignment horizontal="center" vertical="center"/>
      <protection/>
    </xf>
    <xf numFmtId="0" fontId="20" fillId="0" borderId="26" xfId="52" applyFont="1" applyFill="1" applyBorder="1" applyAlignment="1">
      <alignment horizontal="center"/>
      <protection/>
    </xf>
    <xf numFmtId="0" fontId="20" fillId="0" borderId="28" xfId="52" applyFont="1" applyFill="1" applyBorder="1" applyAlignment="1">
      <alignment horizontal="center"/>
      <protection/>
    </xf>
    <xf numFmtId="1" fontId="20" fillId="0" borderId="49" xfId="52" applyNumberFormat="1" applyFont="1" applyFill="1" applyBorder="1" applyAlignment="1">
      <alignment horizontal="center"/>
      <protection/>
    </xf>
    <xf numFmtId="1" fontId="20" fillId="0" borderId="30" xfId="52" applyNumberFormat="1" applyFont="1" applyFill="1" applyBorder="1" applyAlignment="1">
      <alignment horizontal="center"/>
      <protection/>
    </xf>
    <xf numFmtId="1" fontId="20" fillId="0" borderId="26" xfId="52" applyNumberFormat="1" applyFont="1" applyFill="1" applyBorder="1" applyAlignment="1">
      <alignment horizontal="center"/>
      <protection/>
    </xf>
    <xf numFmtId="1" fontId="20" fillId="0" borderId="50" xfId="52" applyNumberFormat="1" applyFont="1" applyFill="1" applyBorder="1" applyAlignment="1">
      <alignment horizontal="center"/>
      <protection/>
    </xf>
    <xf numFmtId="0" fontId="20" fillId="0" borderId="23" xfId="52" applyNumberFormat="1" applyFont="1" applyFill="1" applyBorder="1" applyAlignment="1">
      <alignment horizontal="center"/>
      <protection/>
    </xf>
    <xf numFmtId="0" fontId="20" fillId="0" borderId="38" xfId="52" applyNumberFormat="1" applyFont="1" applyFill="1" applyBorder="1" applyAlignment="1">
      <alignment horizontal="center"/>
      <protection/>
    </xf>
    <xf numFmtId="0" fontId="20" fillId="0" borderId="30" xfId="52" applyNumberFormat="1" applyFont="1" applyFill="1" applyBorder="1" applyAlignment="1">
      <alignment horizontal="center"/>
      <protection/>
    </xf>
    <xf numFmtId="0" fontId="20" fillId="0" borderId="28" xfId="52" applyNumberFormat="1" applyFont="1" applyFill="1" applyBorder="1" applyAlignment="1">
      <alignment horizontal="center"/>
      <protection/>
    </xf>
    <xf numFmtId="1" fontId="20" fillId="0" borderId="28" xfId="52" applyNumberFormat="1" applyFont="1" applyFill="1" applyBorder="1" applyAlignment="1">
      <alignment horizontal="center"/>
      <protection/>
    </xf>
    <xf numFmtId="0" fontId="20" fillId="0" borderId="14" xfId="52" applyFont="1" applyFill="1" applyBorder="1" applyAlignment="1">
      <alignment horizontal="center"/>
      <protection/>
    </xf>
    <xf numFmtId="0" fontId="20" fillId="0" borderId="51" xfId="52" applyFont="1" applyBorder="1" applyAlignment="1">
      <alignment horizontal="center"/>
      <protection/>
    </xf>
    <xf numFmtId="0" fontId="20" fillId="0" borderId="52" xfId="52" applyFont="1" applyBorder="1" applyAlignment="1">
      <alignment horizontal="center"/>
      <protection/>
    </xf>
    <xf numFmtId="0" fontId="20" fillId="0" borderId="48" xfId="52" applyFont="1" applyBorder="1" applyAlignment="1">
      <alignment horizontal="center"/>
      <protection/>
    </xf>
    <xf numFmtId="0" fontId="20" fillId="0" borderId="51" xfId="52" applyFont="1" applyFill="1" applyBorder="1" applyAlignment="1">
      <alignment horizontal="center"/>
      <protection/>
    </xf>
    <xf numFmtId="0" fontId="20" fillId="0" borderId="48" xfId="52" applyFont="1" applyFill="1" applyBorder="1" applyAlignment="1">
      <alignment horizontal="center"/>
      <protection/>
    </xf>
    <xf numFmtId="0" fontId="20" fillId="0" borderId="53" xfId="52" applyFont="1" applyFill="1" applyBorder="1" applyAlignment="1">
      <alignment horizontal="center"/>
      <protection/>
    </xf>
    <xf numFmtId="0" fontId="11" fillId="0" borderId="16" xfId="52" applyFont="1" applyBorder="1">
      <alignment/>
      <protection/>
    </xf>
    <xf numFmtId="1" fontId="17" fillId="0" borderId="17" xfId="52" applyNumberFormat="1" applyFont="1" applyBorder="1" applyAlignment="1">
      <alignment horizontal="left"/>
      <protection/>
    </xf>
    <xf numFmtId="0" fontId="11" fillId="0" borderId="18" xfId="52" applyFont="1" applyBorder="1">
      <alignment/>
      <protection/>
    </xf>
    <xf numFmtId="0" fontId="11" fillId="0" borderId="17" xfId="52" applyFont="1" applyBorder="1">
      <alignment/>
      <protection/>
    </xf>
    <xf numFmtId="1" fontId="20" fillId="0" borderId="54" xfId="52" applyNumberFormat="1" applyFont="1" applyBorder="1" applyAlignment="1">
      <alignment horizontal="center"/>
      <protection/>
    </xf>
    <xf numFmtId="4" fontId="11" fillId="0" borderId="20" xfId="52" applyNumberFormat="1" applyFont="1" applyFill="1" applyBorder="1" applyAlignment="1">
      <alignment horizontal="right" vertical="center"/>
      <protection/>
    </xf>
    <xf numFmtId="4" fontId="11" fillId="0" borderId="21" xfId="52" applyNumberFormat="1" applyFont="1" applyFill="1" applyBorder="1" applyAlignment="1">
      <alignment horizontal="right" vertical="center"/>
      <protection/>
    </xf>
    <xf numFmtId="4" fontId="11" fillId="0" borderId="19" xfId="52" applyNumberFormat="1" applyFont="1" applyFill="1" applyBorder="1" applyAlignment="1">
      <alignment horizontal="right" vertical="center"/>
      <protection/>
    </xf>
    <xf numFmtId="165" fontId="11" fillId="0" borderId="19" xfId="52" applyNumberFormat="1" applyFont="1" applyFill="1" applyBorder="1" applyAlignment="1">
      <alignment horizontal="right" vertical="center"/>
      <protection/>
    </xf>
    <xf numFmtId="4" fontId="11" fillId="0" borderId="39" xfId="52" applyNumberFormat="1" applyFont="1" applyFill="1" applyBorder="1" applyAlignment="1">
      <alignment vertical="center"/>
      <protection/>
    </xf>
    <xf numFmtId="164" fontId="11" fillId="0" borderId="55" xfId="52" applyNumberFormat="1" applyFont="1" applyFill="1" applyBorder="1" applyAlignment="1">
      <alignment vertical="center"/>
      <protection/>
    </xf>
    <xf numFmtId="0" fontId="11" fillId="0" borderId="22" xfId="52" applyFont="1" applyBorder="1">
      <alignment/>
      <protection/>
    </xf>
    <xf numFmtId="1" fontId="20" fillId="0" borderId="23" xfId="52" applyNumberFormat="1" applyFont="1" applyBorder="1" applyAlignment="1">
      <alignment horizontal="left"/>
      <protection/>
    </xf>
    <xf numFmtId="0" fontId="20" fillId="0" borderId="24" xfId="52" applyFont="1" applyBorder="1">
      <alignment/>
      <protection/>
    </xf>
    <xf numFmtId="0" fontId="20" fillId="0" borderId="25" xfId="52" applyFont="1" applyBorder="1">
      <alignment/>
      <protection/>
    </xf>
    <xf numFmtId="0" fontId="20" fillId="0" borderId="23" xfId="52" applyFont="1" applyBorder="1">
      <alignment/>
      <protection/>
    </xf>
    <xf numFmtId="1" fontId="20" fillId="0" borderId="24" xfId="52" applyNumberFormat="1" applyFont="1" applyBorder="1" applyAlignment="1">
      <alignment horizontal="center"/>
      <protection/>
    </xf>
    <xf numFmtId="4" fontId="11" fillId="0" borderId="27" xfId="52" applyNumberFormat="1" applyFont="1" applyFill="1" applyBorder="1" applyAlignment="1">
      <alignment horizontal="right" vertical="center"/>
      <protection/>
    </xf>
    <xf numFmtId="4" fontId="11" fillId="0" borderId="11" xfId="52" applyNumberFormat="1" applyFont="1" applyFill="1" applyBorder="1" applyAlignment="1">
      <alignment horizontal="right" vertical="center"/>
      <protection/>
    </xf>
    <xf numFmtId="4" fontId="11" fillId="0" borderId="26" xfId="52" applyNumberFormat="1" applyFont="1" applyFill="1" applyBorder="1" applyAlignment="1">
      <alignment horizontal="right" vertical="center"/>
      <protection/>
    </xf>
    <xf numFmtId="165" fontId="11" fillId="0" borderId="26" xfId="52" applyNumberFormat="1" applyFont="1" applyFill="1" applyBorder="1" applyAlignment="1">
      <alignment horizontal="right" vertical="center"/>
      <protection/>
    </xf>
    <xf numFmtId="1" fontId="11" fillId="0" borderId="0" xfId="52" applyNumberFormat="1" applyFont="1" applyBorder="1" applyAlignment="1">
      <alignment horizontal="left"/>
      <protection/>
    </xf>
    <xf numFmtId="0" fontId="20" fillId="0" borderId="0" xfId="52" applyFont="1" applyBorder="1">
      <alignment/>
      <protection/>
    </xf>
    <xf numFmtId="1" fontId="20" fillId="0" borderId="56" xfId="52" applyNumberFormat="1" applyFont="1" applyBorder="1" applyAlignment="1">
      <alignment horizontal="center"/>
      <protection/>
    </xf>
    <xf numFmtId="4" fontId="11" fillId="0" borderId="35" xfId="52" applyNumberFormat="1" applyFont="1" applyFill="1" applyBorder="1" applyAlignment="1">
      <alignment horizontal="right" vertical="center"/>
      <protection/>
    </xf>
    <xf numFmtId="4" fontId="11" fillId="0" borderId="34" xfId="52" applyNumberFormat="1" applyFont="1" applyFill="1" applyBorder="1" applyAlignment="1">
      <alignment horizontal="right" vertical="center"/>
      <protection/>
    </xf>
    <xf numFmtId="0" fontId="11" fillId="0" borderId="25" xfId="52" applyFont="1" applyBorder="1">
      <alignment/>
      <protection/>
    </xf>
    <xf numFmtId="0" fontId="20" fillId="0" borderId="24" xfId="52" applyNumberFormat="1" applyFont="1" applyBorder="1" applyAlignment="1">
      <alignment horizontal="center"/>
      <protection/>
    </xf>
    <xf numFmtId="0" fontId="20" fillId="0" borderId="56" xfId="52" applyNumberFormat="1" applyFont="1" applyBorder="1" applyAlignment="1">
      <alignment horizontal="center"/>
      <protection/>
    </xf>
    <xf numFmtId="0" fontId="11" fillId="0" borderId="0" xfId="52" applyFont="1" applyBorder="1">
      <alignment/>
      <protection/>
    </xf>
    <xf numFmtId="0" fontId="11" fillId="0" borderId="29" xfId="52" applyFont="1" applyBorder="1">
      <alignment/>
      <protection/>
    </xf>
    <xf numFmtId="0" fontId="20" fillId="0" borderId="29" xfId="52" applyFont="1" applyBorder="1">
      <alignment/>
      <protection/>
    </xf>
    <xf numFmtId="0" fontId="20" fillId="0" borderId="30" xfId="52" applyFont="1" applyBorder="1">
      <alignment/>
      <protection/>
    </xf>
    <xf numFmtId="4" fontId="11" fillId="0" borderId="15" xfId="52" applyNumberFormat="1" applyFont="1" applyFill="1" applyBorder="1" applyAlignment="1">
      <alignment horizontal="right" vertical="center"/>
      <protection/>
    </xf>
    <xf numFmtId="1" fontId="20" fillId="0" borderId="25" xfId="52" applyNumberFormat="1" applyFont="1" applyBorder="1" applyAlignment="1">
      <alignment horizontal="left"/>
      <protection/>
    </xf>
    <xf numFmtId="0" fontId="11" fillId="0" borderId="22" xfId="52" applyFont="1" applyBorder="1" applyAlignment="1">
      <alignment vertical="center"/>
      <protection/>
    </xf>
    <xf numFmtId="1" fontId="20" fillId="0" borderId="23" xfId="52" applyNumberFormat="1" applyFont="1" applyBorder="1" applyAlignment="1">
      <alignment horizontal="left" wrapText="1"/>
      <protection/>
    </xf>
    <xf numFmtId="0" fontId="20" fillId="0" borderId="24" xfId="52" applyNumberFormat="1" applyFont="1" applyBorder="1" applyAlignment="1">
      <alignment horizontal="center" vertical="center"/>
      <protection/>
    </xf>
    <xf numFmtId="0" fontId="11" fillId="0" borderId="31" xfId="52" applyFont="1" applyBorder="1">
      <alignment/>
      <protection/>
    </xf>
    <xf numFmtId="4" fontId="11" fillId="0" borderId="28" xfId="52" applyNumberFormat="1" applyFont="1" applyFill="1" applyBorder="1" applyAlignment="1">
      <alignment horizontal="right" vertical="center"/>
      <protection/>
    </xf>
    <xf numFmtId="0" fontId="11" fillId="0" borderId="32" xfId="52" applyFont="1" applyBorder="1">
      <alignment/>
      <protection/>
    </xf>
    <xf numFmtId="0" fontId="20" fillId="0" borderId="49" xfId="52" applyFont="1" applyBorder="1" applyAlignment="1">
      <alignment horizontal="center"/>
      <protection/>
    </xf>
    <xf numFmtId="0" fontId="11" fillId="0" borderId="27" xfId="52" applyFont="1" applyBorder="1">
      <alignment/>
      <protection/>
    </xf>
    <xf numFmtId="0" fontId="20" fillId="0" borderId="24" xfId="52" applyFont="1" applyBorder="1" applyAlignment="1">
      <alignment horizontal="center"/>
      <protection/>
    </xf>
    <xf numFmtId="0" fontId="11" fillId="0" borderId="33" xfId="52" applyFont="1" applyBorder="1">
      <alignment/>
      <protection/>
    </xf>
    <xf numFmtId="1" fontId="17" fillId="0" borderId="30" xfId="52" applyNumberFormat="1" applyFont="1" applyBorder="1" applyAlignment="1">
      <alignment horizontal="left"/>
      <protection/>
    </xf>
    <xf numFmtId="0" fontId="20" fillId="0" borderId="56" xfId="52" applyFont="1" applyBorder="1" applyAlignment="1">
      <alignment horizontal="center"/>
      <protection/>
    </xf>
    <xf numFmtId="1" fontId="11" fillId="0" borderId="23" xfId="52" applyNumberFormat="1" applyFont="1" applyBorder="1" applyAlignment="1">
      <alignment horizontal="left"/>
      <protection/>
    </xf>
    <xf numFmtId="1" fontId="11" fillId="0" borderId="25" xfId="52" applyNumberFormat="1" applyFont="1" applyBorder="1" applyAlignment="1">
      <alignment horizontal="left"/>
      <protection/>
    </xf>
    <xf numFmtId="0" fontId="20" fillId="0" borderId="24" xfId="52" applyFont="1" applyFill="1" applyBorder="1" applyAlignment="1">
      <alignment horizontal="center"/>
      <protection/>
    </xf>
    <xf numFmtId="0" fontId="20" fillId="0" borderId="56" xfId="52" applyFont="1" applyFill="1" applyBorder="1" applyAlignment="1">
      <alignment horizontal="center"/>
      <protection/>
    </xf>
    <xf numFmtId="4" fontId="11" fillId="0" borderId="40" xfId="52" applyNumberFormat="1" applyFont="1" applyFill="1" applyBorder="1" applyAlignment="1">
      <alignment horizontal="right" vertical="center"/>
      <protection/>
    </xf>
    <xf numFmtId="4" fontId="11" fillId="0" borderId="55" xfId="52" applyNumberFormat="1" applyFont="1" applyFill="1" applyBorder="1" applyAlignment="1">
      <alignment horizontal="right" vertical="center"/>
      <protection/>
    </xf>
    <xf numFmtId="1" fontId="20" fillId="0" borderId="0" xfId="52" applyNumberFormat="1" applyFont="1" applyFill="1" applyBorder="1" applyAlignment="1">
      <alignment horizontal="center"/>
      <protection/>
    </xf>
    <xf numFmtId="1" fontId="20" fillId="0" borderId="24" xfId="52" applyNumberFormat="1" applyFont="1" applyFill="1" applyBorder="1" applyAlignment="1">
      <alignment horizontal="center"/>
      <protection/>
    </xf>
    <xf numFmtId="1" fontId="20" fillId="0" borderId="36" xfId="52" applyNumberFormat="1" applyFont="1" applyFill="1" applyBorder="1" applyAlignment="1">
      <alignment horizontal="center"/>
      <protection/>
    </xf>
    <xf numFmtId="0" fontId="11" fillId="0" borderId="36" xfId="52" applyFont="1" applyBorder="1">
      <alignment/>
      <protection/>
    </xf>
    <xf numFmtId="0" fontId="20" fillId="0" borderId="36" xfId="52" applyFont="1" applyBorder="1">
      <alignment/>
      <protection/>
    </xf>
    <xf numFmtId="1" fontId="20" fillId="0" borderId="0" xfId="52" applyNumberFormat="1" applyFont="1" applyBorder="1" applyAlignment="1">
      <alignment horizontal="center"/>
      <protection/>
    </xf>
    <xf numFmtId="0" fontId="20" fillId="0" borderId="25" xfId="52" applyNumberFormat="1" applyFont="1" applyBorder="1" applyAlignment="1">
      <alignment horizontal="center"/>
      <protection/>
    </xf>
    <xf numFmtId="0" fontId="20" fillId="0" borderId="36" xfId="52" applyNumberFormat="1" applyFont="1" applyBorder="1" applyAlignment="1">
      <alignment horizontal="center"/>
      <protection/>
    </xf>
    <xf numFmtId="0" fontId="20" fillId="0" borderId="0" xfId="52" applyNumberFormat="1" applyFont="1" applyBorder="1" applyAlignment="1">
      <alignment horizontal="center"/>
      <protection/>
    </xf>
    <xf numFmtId="4" fontId="11" fillId="0" borderId="39" xfId="52" applyNumberFormat="1" applyFont="1" applyFill="1" applyBorder="1" applyAlignment="1">
      <alignment horizontal="right" vertical="center"/>
      <protection/>
    </xf>
    <xf numFmtId="1" fontId="20" fillId="0" borderId="23" xfId="52" applyNumberFormat="1" applyFont="1" applyBorder="1" applyAlignment="1">
      <alignment horizontal="left" vertical="center" wrapText="1"/>
      <protection/>
    </xf>
    <xf numFmtId="4" fontId="11" fillId="0" borderId="57" xfId="52" applyNumberFormat="1" applyFont="1" applyFill="1" applyBorder="1" applyAlignment="1">
      <alignment horizontal="right" vertical="center"/>
      <protection/>
    </xf>
    <xf numFmtId="4" fontId="11" fillId="0" borderId="37" xfId="52" applyNumberFormat="1" applyFont="1" applyFill="1" applyBorder="1" applyAlignment="1">
      <alignment horizontal="right" vertical="center"/>
      <protection/>
    </xf>
    <xf numFmtId="165" fontId="11" fillId="0" borderId="15" xfId="52" applyNumberFormat="1" applyFont="1" applyFill="1" applyBorder="1" applyAlignment="1">
      <alignment horizontal="right" vertical="center"/>
      <protection/>
    </xf>
    <xf numFmtId="0" fontId="11" fillId="0" borderId="58" xfId="52" applyFont="1" applyBorder="1">
      <alignment/>
      <protection/>
    </xf>
    <xf numFmtId="0" fontId="11" fillId="0" borderId="42" xfId="52" applyFont="1" applyBorder="1">
      <alignment/>
      <protection/>
    </xf>
    <xf numFmtId="0" fontId="20" fillId="0" borderId="59" xfId="52" applyFont="1" applyBorder="1" applyAlignment="1">
      <alignment horizontal="center"/>
      <protection/>
    </xf>
    <xf numFmtId="4" fontId="11" fillId="0" borderId="13" xfId="52" applyNumberFormat="1" applyFont="1" applyFill="1" applyBorder="1" applyAlignment="1">
      <alignment horizontal="right" vertical="center"/>
      <protection/>
    </xf>
    <xf numFmtId="4" fontId="11" fillId="0" borderId="43" xfId="52" applyNumberFormat="1" applyFont="1" applyFill="1" applyBorder="1" applyAlignment="1">
      <alignment horizontal="right" vertical="center"/>
      <protection/>
    </xf>
    <xf numFmtId="4" fontId="11" fillId="0" borderId="14" xfId="52" applyNumberFormat="1" applyFont="1" applyFill="1" applyBorder="1" applyAlignment="1">
      <alignment horizontal="right" vertical="center"/>
      <protection/>
    </xf>
    <xf numFmtId="165" fontId="11" fillId="0" borderId="14" xfId="52" applyNumberFormat="1" applyFont="1" applyFill="1" applyBorder="1" applyAlignment="1">
      <alignment horizontal="right" vertical="center"/>
      <protection/>
    </xf>
    <xf numFmtId="4" fontId="11" fillId="0" borderId="13" xfId="52" applyNumberFormat="1" applyFont="1" applyFill="1" applyBorder="1" applyAlignment="1">
      <alignment vertical="center"/>
      <protection/>
    </xf>
    <xf numFmtId="164" fontId="11" fillId="0" borderId="14" xfId="52" applyNumberFormat="1" applyFont="1" applyFill="1" applyBorder="1" applyAlignment="1">
      <alignment vertical="center"/>
      <protection/>
    </xf>
    <xf numFmtId="2" fontId="11" fillId="0" borderId="51" xfId="52" applyNumberFormat="1" applyFont="1" applyBorder="1" applyAlignment="1">
      <alignment horizontal="right"/>
      <protection/>
    </xf>
    <xf numFmtId="0" fontId="11" fillId="0" borderId="52" xfId="52" applyFont="1" applyFill="1" applyBorder="1" applyAlignment="1">
      <alignment horizontal="right"/>
      <protection/>
    </xf>
    <xf numFmtId="164" fontId="11" fillId="0" borderId="52" xfId="52" applyNumberFormat="1" applyFont="1" applyFill="1" applyBorder="1" applyAlignment="1">
      <alignment horizontal="right"/>
      <protection/>
    </xf>
    <xf numFmtId="164" fontId="11" fillId="0" borderId="48" xfId="52" applyNumberFormat="1" applyFont="1" applyFill="1" applyBorder="1" applyAlignment="1">
      <alignment horizontal="right"/>
      <protection/>
    </xf>
    <xf numFmtId="0" fontId="11" fillId="0" borderId="51" xfId="52" applyFont="1" applyFill="1" applyBorder="1" applyAlignment="1">
      <alignment horizontal="right"/>
      <protection/>
    </xf>
    <xf numFmtId="165" fontId="11" fillId="0" borderId="48" xfId="52" applyNumberFormat="1" applyFont="1" applyFill="1" applyBorder="1" applyAlignment="1">
      <alignment horizontal="right"/>
      <protection/>
    </xf>
    <xf numFmtId="164" fontId="11" fillId="0" borderId="51" xfId="52" applyNumberFormat="1" applyFont="1" applyFill="1" applyBorder="1" applyAlignment="1">
      <alignment horizontal="right"/>
      <protection/>
    </xf>
    <xf numFmtId="0" fontId="11" fillId="0" borderId="0" xfId="0" applyFont="1" applyAlignment="1">
      <alignment/>
    </xf>
    <xf numFmtId="0" fontId="11" fillId="0" borderId="0" xfId="0" applyNumberFormat="1" applyFont="1" applyAlignment="1" quotePrefix="1">
      <alignment/>
    </xf>
    <xf numFmtId="0" fontId="17" fillId="0" borderId="0" xfId="0" applyFont="1" applyBorder="1" applyAlignment="1">
      <alignment horizontal="left"/>
    </xf>
    <xf numFmtId="164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23" fillId="0" borderId="60" xfId="0" applyFont="1" applyFill="1" applyBorder="1" applyAlignment="1">
      <alignment/>
    </xf>
    <xf numFmtId="0" fontId="23" fillId="0" borderId="61" xfId="0" applyFont="1" applyFill="1" applyBorder="1" applyAlignment="1">
      <alignment/>
    </xf>
    <xf numFmtId="0" fontId="23" fillId="0" borderId="62" xfId="0" applyFont="1" applyFill="1" applyBorder="1" applyAlignment="1">
      <alignment/>
    </xf>
    <xf numFmtId="0" fontId="24" fillId="0" borderId="61" xfId="0" applyFont="1" applyFill="1" applyBorder="1" applyAlignment="1">
      <alignment/>
    </xf>
    <xf numFmtId="0" fontId="24" fillId="0" borderId="62" xfId="0" applyFont="1" applyFill="1" applyBorder="1" applyAlignment="1">
      <alignment/>
    </xf>
    <xf numFmtId="0" fontId="17" fillId="0" borderId="0" xfId="0" applyFont="1" applyAlignment="1">
      <alignment/>
    </xf>
    <xf numFmtId="0" fontId="23" fillId="0" borderId="63" xfId="0" applyFont="1" applyFill="1" applyBorder="1" applyAlignment="1">
      <alignment/>
    </xf>
    <xf numFmtId="164" fontId="15" fillId="0" borderId="63" xfId="0" applyNumberFormat="1" applyFont="1" applyFill="1" applyBorder="1" applyAlignment="1">
      <alignment/>
    </xf>
    <xf numFmtId="164" fontId="15" fillId="0" borderId="62" xfId="0" applyNumberFormat="1" applyFont="1" applyFill="1" applyBorder="1" applyAlignment="1">
      <alignment/>
    </xf>
    <xf numFmtId="165" fontId="15" fillId="0" borderId="63" xfId="0" applyNumberFormat="1" applyFont="1" applyFill="1" applyBorder="1" applyAlignment="1">
      <alignment/>
    </xf>
    <xf numFmtId="165" fontId="15" fillId="0" borderId="62" xfId="0" applyNumberFormat="1" applyFont="1" applyFill="1" applyBorder="1" applyAlignment="1">
      <alignment/>
    </xf>
    <xf numFmtId="3" fontId="15" fillId="0" borderId="60" xfId="0" applyNumberFormat="1" applyFont="1" applyFill="1" applyBorder="1" applyAlignment="1">
      <alignment/>
    </xf>
    <xf numFmtId="3" fontId="15" fillId="0" borderId="63" xfId="0" applyNumberFormat="1" applyFont="1" applyFill="1" applyBorder="1" applyAlignment="1">
      <alignment/>
    </xf>
    <xf numFmtId="3" fontId="15" fillId="0" borderId="62" xfId="0" applyNumberFormat="1" applyFont="1" applyFill="1" applyBorder="1" applyAlignment="1">
      <alignment/>
    </xf>
    <xf numFmtId="0" fontId="24" fillId="0" borderId="33" xfId="0" applyFont="1" applyFill="1" applyBorder="1" applyAlignment="1">
      <alignment/>
    </xf>
    <xf numFmtId="164" fontId="16" fillId="0" borderId="33" xfId="0" applyNumberFormat="1" applyFont="1" applyFill="1" applyBorder="1" applyAlignment="1">
      <alignment/>
    </xf>
    <xf numFmtId="164" fontId="16" fillId="0" borderId="50" xfId="0" applyNumberFormat="1" applyFont="1" applyFill="1" applyBorder="1" applyAlignment="1">
      <alignment/>
    </xf>
    <xf numFmtId="165" fontId="16" fillId="0" borderId="33" xfId="0" applyNumberFormat="1" applyFont="1" applyFill="1" applyBorder="1" applyAlignment="1">
      <alignment/>
    </xf>
    <xf numFmtId="165" fontId="16" fillId="0" borderId="50" xfId="0" applyNumberFormat="1" applyFont="1" applyFill="1" applyBorder="1" applyAlignment="1">
      <alignment/>
    </xf>
    <xf numFmtId="3" fontId="16" fillId="0" borderId="32" xfId="0" applyNumberFormat="1" applyFont="1" applyFill="1" applyBorder="1" applyAlignment="1">
      <alignment/>
    </xf>
    <xf numFmtId="3" fontId="16" fillId="0" borderId="33" xfId="0" applyNumberFormat="1" applyFont="1" applyFill="1" applyBorder="1" applyAlignment="1">
      <alignment/>
    </xf>
    <xf numFmtId="3" fontId="16" fillId="0" borderId="36" xfId="0" applyNumberFormat="1" applyFont="1" applyFill="1" applyBorder="1" applyAlignment="1">
      <alignment/>
    </xf>
    <xf numFmtId="165" fontId="16" fillId="0" borderId="16" xfId="0" applyNumberFormat="1" applyFont="1" applyFill="1" applyBorder="1" applyAlignment="1">
      <alignment/>
    </xf>
    <xf numFmtId="0" fontId="16" fillId="0" borderId="22" xfId="0" applyFont="1" applyFill="1" applyBorder="1" applyAlignment="1">
      <alignment/>
    </xf>
    <xf numFmtId="165" fontId="16" fillId="0" borderId="22" xfId="0" applyNumberFormat="1" applyFont="1" applyFill="1" applyBorder="1" applyAlignment="1">
      <alignment/>
    </xf>
    <xf numFmtId="0" fontId="16" fillId="0" borderId="10" xfId="0" applyFont="1" applyFill="1" applyBorder="1" applyAlignment="1">
      <alignment/>
    </xf>
    <xf numFmtId="164" fontId="16" fillId="0" borderId="10" xfId="0" applyNumberFormat="1" applyFont="1" applyFill="1" applyBorder="1" applyAlignment="1">
      <alignment/>
    </xf>
    <xf numFmtId="164" fontId="16" fillId="0" borderId="64" xfId="0" applyNumberFormat="1" applyFont="1" applyFill="1" applyBorder="1" applyAlignment="1">
      <alignment/>
    </xf>
    <xf numFmtId="165" fontId="16" fillId="0" borderId="10" xfId="0" applyNumberFormat="1" applyFont="1" applyFill="1" applyBorder="1" applyAlignment="1">
      <alignment/>
    </xf>
    <xf numFmtId="165" fontId="16" fillId="0" borderId="64" xfId="0" applyNumberFormat="1" applyFont="1" applyFill="1" applyBorder="1" applyAlignment="1">
      <alignment/>
    </xf>
    <xf numFmtId="3" fontId="16" fillId="0" borderId="65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/>
    </xf>
    <xf numFmtId="165" fontId="16" fillId="0" borderId="66" xfId="0" applyNumberFormat="1" applyFont="1" applyFill="1" applyBorder="1" applyAlignment="1">
      <alignment/>
    </xf>
    <xf numFmtId="3" fontId="15" fillId="0" borderId="61" xfId="0" applyNumberFormat="1" applyFont="1" applyFill="1" applyBorder="1" applyAlignment="1">
      <alignment/>
    </xf>
    <xf numFmtId="164" fontId="15" fillId="0" borderId="6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25" fillId="0" borderId="65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165" fontId="16" fillId="0" borderId="11" xfId="0" applyNumberFormat="1" applyFont="1" applyBorder="1" applyAlignment="1">
      <alignment/>
    </xf>
    <xf numFmtId="3" fontId="15" fillId="0" borderId="11" xfId="0" applyNumberFormat="1" applyFont="1" applyBorder="1" applyAlignment="1">
      <alignment/>
    </xf>
    <xf numFmtId="3" fontId="16" fillId="0" borderId="11" xfId="0" applyNumberFormat="1" applyFont="1" applyBorder="1" applyAlignment="1">
      <alignment/>
    </xf>
    <xf numFmtId="164" fontId="16" fillId="0" borderId="26" xfId="0" applyNumberFormat="1" applyFont="1" applyBorder="1" applyAlignment="1">
      <alignment/>
    </xf>
    <xf numFmtId="164" fontId="26" fillId="0" borderId="11" xfId="0" applyNumberFormat="1" applyFont="1" applyBorder="1" applyAlignment="1">
      <alignment/>
    </xf>
    <xf numFmtId="1" fontId="26" fillId="0" borderId="11" xfId="0" applyNumberFormat="1" applyFont="1" applyBorder="1" applyAlignment="1">
      <alignment/>
    </xf>
    <xf numFmtId="0" fontId="11" fillId="0" borderId="11" xfId="0" applyFont="1" applyBorder="1" applyAlignment="1">
      <alignment/>
    </xf>
    <xf numFmtId="164" fontId="26" fillId="0" borderId="0" xfId="0" applyNumberFormat="1" applyFont="1" applyBorder="1" applyAlignment="1">
      <alignment/>
    </xf>
    <xf numFmtId="1" fontId="26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64" fontId="16" fillId="0" borderId="64" xfId="0" applyNumberFormat="1" applyFont="1" applyBorder="1" applyAlignment="1">
      <alignment/>
    </xf>
    <xf numFmtId="165" fontId="16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165" fontId="26" fillId="0" borderId="11" xfId="0" applyNumberFormat="1" applyFont="1" applyBorder="1" applyAlignment="1">
      <alignment/>
    </xf>
    <xf numFmtId="3" fontId="26" fillId="0" borderId="11" xfId="0" applyNumberFormat="1" applyFont="1" applyBorder="1" applyAlignment="1">
      <alignment/>
    </xf>
    <xf numFmtId="165" fontId="26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164" fontId="16" fillId="0" borderId="0" xfId="0" applyNumberFormat="1" applyFont="1" applyFill="1" applyBorder="1" applyAlignment="1">
      <alignment/>
    </xf>
    <xf numFmtId="164" fontId="16" fillId="0" borderId="11" xfId="0" applyNumberFormat="1" applyFont="1" applyBorder="1" applyAlignment="1">
      <alignment/>
    </xf>
    <xf numFmtId="3" fontId="16" fillId="0" borderId="11" xfId="0" applyNumberFormat="1" applyFont="1" applyFill="1" applyBorder="1" applyAlignment="1">
      <alignment/>
    </xf>
    <xf numFmtId="1" fontId="16" fillId="0" borderId="11" xfId="0" applyNumberFormat="1" applyFont="1" applyFill="1" applyBorder="1" applyAlignment="1">
      <alignment/>
    </xf>
    <xf numFmtId="164" fontId="26" fillId="0" borderId="43" xfId="0" applyNumberFormat="1" applyFont="1" applyBorder="1" applyAlignment="1">
      <alignment/>
    </xf>
    <xf numFmtId="164" fontId="26" fillId="0" borderId="43" xfId="0" applyNumberFormat="1" applyFont="1" applyBorder="1" applyAlignment="1">
      <alignment horizontal="center"/>
    </xf>
    <xf numFmtId="164" fontId="16" fillId="0" borderId="14" xfId="0" applyNumberFormat="1" applyFont="1" applyBorder="1" applyAlignment="1">
      <alignment/>
    </xf>
    <xf numFmtId="0" fontId="13" fillId="0" borderId="21" xfId="0" applyFont="1" applyBorder="1" applyAlignment="1">
      <alignment horizontal="center" vertical="center" wrapText="1"/>
    </xf>
    <xf numFmtId="0" fontId="19" fillId="0" borderId="68" xfId="52" applyFont="1" applyBorder="1" applyAlignment="1">
      <alignment horizontal="center" vertical="center" wrapText="1"/>
      <protection/>
    </xf>
    <xf numFmtId="0" fontId="11" fillId="0" borderId="46" xfId="52" applyFont="1" applyBorder="1" applyAlignment="1">
      <alignment horizontal="center" vertical="center" wrapText="1"/>
      <protection/>
    </xf>
    <xf numFmtId="0" fontId="18" fillId="0" borderId="68" xfId="52" applyFont="1" applyBorder="1" applyAlignment="1">
      <alignment horizontal="center" vertical="center" wrapText="1"/>
      <protection/>
    </xf>
    <xf numFmtId="0" fontId="18" fillId="0" borderId="46" xfId="52" applyFont="1" applyBorder="1" applyAlignment="1">
      <alignment horizontal="center" vertical="center" wrapText="1"/>
      <protection/>
    </xf>
    <xf numFmtId="0" fontId="16" fillId="0" borderId="0" xfId="52" applyFont="1" applyAlignment="1">
      <alignment horizontal="left"/>
      <protection/>
    </xf>
    <xf numFmtId="0" fontId="16" fillId="0" borderId="0" xfId="52" applyFont="1" applyFill="1" applyAlignment="1">
      <alignment horizontal="left"/>
      <protection/>
    </xf>
    <xf numFmtId="0" fontId="11" fillId="0" borderId="69" xfId="52" applyFont="1" applyBorder="1" applyAlignment="1">
      <alignment horizontal="center" vertical="center" wrapText="1"/>
      <protection/>
    </xf>
    <xf numFmtId="0" fontId="11" fillId="0" borderId="65" xfId="52" applyFont="1" applyBorder="1" applyAlignment="1">
      <alignment horizontal="center" vertical="center" wrapText="1"/>
      <protection/>
    </xf>
    <xf numFmtId="0" fontId="11" fillId="0" borderId="66" xfId="52" applyFont="1" applyBorder="1" applyAlignment="1">
      <alignment horizontal="center" vertical="center" wrapText="1"/>
      <protection/>
    </xf>
    <xf numFmtId="0" fontId="18" fillId="0" borderId="69" xfId="52" applyFont="1" applyBorder="1" applyAlignment="1">
      <alignment horizontal="center" vertical="center"/>
      <protection/>
    </xf>
    <xf numFmtId="0" fontId="18" fillId="0" borderId="70" xfId="52" applyFont="1" applyBorder="1" applyAlignment="1">
      <alignment horizontal="center" vertical="center"/>
      <protection/>
    </xf>
    <xf numFmtId="0" fontId="18" fillId="0" borderId="71" xfId="52" applyFont="1" applyBorder="1" applyAlignment="1">
      <alignment horizontal="center" vertical="center"/>
      <protection/>
    </xf>
    <xf numFmtId="0" fontId="18" fillId="0" borderId="72" xfId="52" applyFont="1" applyBorder="1" applyAlignment="1">
      <alignment horizontal="center" vertical="center"/>
      <protection/>
    </xf>
    <xf numFmtId="0" fontId="18" fillId="0" borderId="12" xfId="52" applyFont="1" applyBorder="1" applyAlignment="1">
      <alignment horizontal="center" vertical="center"/>
      <protection/>
    </xf>
    <xf numFmtId="0" fontId="18" fillId="0" borderId="73" xfId="52" applyFont="1" applyBorder="1" applyAlignment="1">
      <alignment horizontal="center" vertical="center"/>
      <protection/>
    </xf>
    <xf numFmtId="0" fontId="18" fillId="0" borderId="74" xfId="52" applyFont="1" applyBorder="1" applyAlignment="1">
      <alignment horizontal="center" vertical="center" textRotation="90" wrapText="1"/>
      <protection/>
    </xf>
    <xf numFmtId="0" fontId="18" fillId="0" borderId="47" xfId="52" applyFont="1" applyBorder="1" applyAlignment="1">
      <alignment horizontal="center" vertical="center" textRotation="90" wrapText="1"/>
      <protection/>
    </xf>
    <xf numFmtId="0" fontId="18" fillId="0" borderId="75" xfId="52" applyFont="1" applyBorder="1" applyAlignment="1">
      <alignment horizontal="center" vertical="center" wrapText="1"/>
      <protection/>
    </xf>
    <xf numFmtId="0" fontId="20" fillId="0" borderId="45" xfId="52" applyFont="1" applyBorder="1" applyAlignment="1">
      <alignment horizontal="center" vertical="center" wrapText="1"/>
      <protection/>
    </xf>
    <xf numFmtId="0" fontId="18" fillId="0" borderId="74" xfId="52" applyFont="1" applyBorder="1" applyAlignment="1">
      <alignment horizontal="center" vertical="center" wrapText="1"/>
      <protection/>
    </xf>
    <xf numFmtId="0" fontId="18" fillId="0" borderId="47" xfId="52" applyFont="1" applyBorder="1" applyAlignment="1">
      <alignment horizontal="center" vertical="center" wrapText="1"/>
      <protection/>
    </xf>
    <xf numFmtId="0" fontId="19" fillId="0" borderId="69" xfId="52" applyFont="1" applyFill="1" applyBorder="1" applyAlignment="1">
      <alignment horizontal="center" vertical="center" wrapText="1"/>
      <protection/>
    </xf>
    <xf numFmtId="0" fontId="11" fillId="0" borderId="76" xfId="52" applyFont="1" applyBorder="1" applyAlignment="1">
      <alignment horizontal="center" vertical="center" wrapText="1"/>
      <protection/>
    </xf>
    <xf numFmtId="0" fontId="20" fillId="0" borderId="72" xfId="52" applyFont="1" applyBorder="1" applyAlignment="1">
      <alignment horizontal="center"/>
      <protection/>
    </xf>
    <xf numFmtId="0" fontId="20" fillId="0" borderId="12" xfId="52" applyFont="1" applyBorder="1" applyAlignment="1">
      <alignment horizontal="center"/>
      <protection/>
    </xf>
    <xf numFmtId="0" fontId="20" fillId="0" borderId="77" xfId="52" applyFont="1" applyBorder="1" applyAlignment="1">
      <alignment horizontal="center"/>
      <protection/>
    </xf>
    <xf numFmtId="0" fontId="18" fillId="0" borderId="45" xfId="52" applyFont="1" applyBorder="1" applyAlignment="1">
      <alignment horizontal="center" vertical="center" wrapText="1"/>
      <protection/>
    </xf>
    <xf numFmtId="1" fontId="20" fillId="0" borderId="25" xfId="52" applyNumberFormat="1" applyFont="1" applyFill="1" applyBorder="1" applyAlignment="1">
      <alignment horizontal="left" wrapText="1"/>
      <protection/>
    </xf>
    <xf numFmtId="1" fontId="20" fillId="0" borderId="23" xfId="52" applyNumberFormat="1" applyFont="1" applyFill="1" applyBorder="1" applyAlignment="1">
      <alignment horizontal="left" wrapText="1"/>
      <protection/>
    </xf>
    <xf numFmtId="1" fontId="20" fillId="0" borderId="25" xfId="52" applyNumberFormat="1" applyFont="1" applyFill="1" applyBorder="1" applyAlignment="1">
      <alignment horizontal="left"/>
      <protection/>
    </xf>
    <xf numFmtId="1" fontId="20" fillId="0" borderId="23" xfId="52" applyNumberFormat="1" applyFont="1" applyFill="1" applyBorder="1" applyAlignment="1">
      <alignment horizontal="left"/>
      <protection/>
    </xf>
    <xf numFmtId="0" fontId="11" fillId="0" borderId="24" xfId="52" applyFont="1" applyFill="1" applyBorder="1" applyAlignment="1">
      <alignment horizontal="center"/>
      <protection/>
    </xf>
    <xf numFmtId="0" fontId="11" fillId="0" borderId="25" xfId="52" applyFont="1" applyFill="1" applyBorder="1" applyAlignment="1">
      <alignment horizontal="center"/>
      <protection/>
    </xf>
    <xf numFmtId="0" fontId="11" fillId="0" borderId="23" xfId="52" applyFont="1" applyFill="1" applyBorder="1" applyAlignment="1">
      <alignment horizontal="center"/>
      <protection/>
    </xf>
    <xf numFmtId="1" fontId="19" fillId="0" borderId="25" xfId="52" applyNumberFormat="1" applyFont="1" applyFill="1" applyBorder="1" applyAlignment="1">
      <alignment horizontal="left"/>
      <protection/>
    </xf>
    <xf numFmtId="1" fontId="19" fillId="0" borderId="23" xfId="52" applyNumberFormat="1" applyFont="1" applyFill="1" applyBorder="1" applyAlignment="1">
      <alignment horizontal="left"/>
      <protection/>
    </xf>
    <xf numFmtId="1" fontId="20" fillId="0" borderId="42" xfId="52" applyNumberFormat="1" applyFont="1" applyFill="1" applyBorder="1" applyAlignment="1">
      <alignment horizontal="left"/>
      <protection/>
    </xf>
    <xf numFmtId="1" fontId="20" fillId="0" borderId="44" xfId="52" applyNumberFormat="1" applyFont="1" applyFill="1" applyBorder="1" applyAlignment="1">
      <alignment horizontal="left"/>
      <protection/>
    </xf>
    <xf numFmtId="1" fontId="13" fillId="0" borderId="72" xfId="52" applyNumberFormat="1" applyFont="1" applyBorder="1" applyAlignment="1">
      <alignment horizontal="left"/>
      <protection/>
    </xf>
    <xf numFmtId="0" fontId="13" fillId="0" borderId="12" xfId="52" applyFont="1" applyBorder="1" applyAlignment="1">
      <alignment horizontal="left"/>
      <protection/>
    </xf>
    <xf numFmtId="0" fontId="20" fillId="0" borderId="25" xfId="52" applyFont="1" applyFill="1" applyBorder="1" applyAlignment="1">
      <alignment horizontal="left"/>
      <protection/>
    </xf>
    <xf numFmtId="0" fontId="20" fillId="0" borderId="23" xfId="52" applyFont="1" applyFill="1" applyBorder="1" applyAlignment="1">
      <alignment horizontal="left"/>
      <protection/>
    </xf>
    <xf numFmtId="0" fontId="19" fillId="0" borderId="74" xfId="52" applyFont="1" applyFill="1" applyBorder="1" applyAlignment="1">
      <alignment horizontal="center" vertical="center" wrapText="1"/>
      <protection/>
    </xf>
    <xf numFmtId="0" fontId="19" fillId="0" borderId="47" xfId="52" applyFont="1" applyFill="1" applyBorder="1" applyAlignment="1">
      <alignment horizontal="center" vertical="center" wrapText="1"/>
      <protection/>
    </xf>
    <xf numFmtId="0" fontId="19" fillId="0" borderId="75" xfId="52" applyFont="1" applyFill="1" applyBorder="1" applyAlignment="1">
      <alignment horizontal="center" vertical="center" wrapText="1"/>
      <protection/>
    </xf>
    <xf numFmtId="0" fontId="19" fillId="0" borderId="45" xfId="52" applyFont="1" applyFill="1" applyBorder="1" applyAlignment="1">
      <alignment horizontal="center" vertical="center" wrapText="1"/>
      <protection/>
    </xf>
    <xf numFmtId="0" fontId="11" fillId="0" borderId="0" xfId="52" applyFont="1" applyAlignment="1">
      <alignment horizontal="left"/>
      <protection/>
    </xf>
    <xf numFmtId="0" fontId="19" fillId="0" borderId="69" xfId="52" applyFont="1" applyBorder="1" applyAlignment="1">
      <alignment horizontal="center" vertical="center"/>
      <protection/>
    </xf>
    <xf numFmtId="0" fontId="19" fillId="0" borderId="70" xfId="52" applyFont="1" applyBorder="1" applyAlignment="1">
      <alignment horizontal="center" vertical="center"/>
      <protection/>
    </xf>
    <xf numFmtId="0" fontId="19" fillId="0" borderId="71" xfId="52" applyFont="1" applyBorder="1" applyAlignment="1">
      <alignment horizontal="center" vertical="center"/>
      <protection/>
    </xf>
    <xf numFmtId="0" fontId="19" fillId="0" borderId="72" xfId="52" applyFont="1" applyBorder="1" applyAlignment="1">
      <alignment horizontal="center" vertical="center"/>
      <protection/>
    </xf>
    <xf numFmtId="0" fontId="19" fillId="0" borderId="12" xfId="52" applyFont="1" applyBorder="1" applyAlignment="1">
      <alignment horizontal="center" vertical="center"/>
      <protection/>
    </xf>
    <xf numFmtId="0" fontId="19" fillId="0" borderId="73" xfId="52" applyFont="1" applyBorder="1" applyAlignment="1">
      <alignment horizontal="center" vertical="center"/>
      <protection/>
    </xf>
    <xf numFmtId="0" fontId="19" fillId="0" borderId="75" xfId="52" applyFont="1" applyBorder="1" applyAlignment="1">
      <alignment horizontal="center" vertical="center" wrapText="1"/>
      <protection/>
    </xf>
    <xf numFmtId="0" fontId="13" fillId="0" borderId="45" xfId="52" applyFont="1" applyBorder="1" applyAlignment="1">
      <alignment horizontal="center" vertical="center" wrapText="1"/>
      <protection/>
    </xf>
    <xf numFmtId="1" fontId="19" fillId="0" borderId="25" xfId="52" applyNumberFormat="1" applyFont="1" applyBorder="1" applyAlignment="1">
      <alignment horizontal="left"/>
      <protection/>
    </xf>
    <xf numFmtId="1" fontId="19" fillId="0" borderId="23" xfId="52" applyNumberFormat="1" applyFont="1" applyBorder="1" applyAlignment="1">
      <alignment horizontal="left"/>
      <protection/>
    </xf>
    <xf numFmtId="0" fontId="12" fillId="0" borderId="0" xfId="52" applyFont="1" applyBorder="1" applyAlignment="1">
      <alignment horizontal="center" vertical="center" wrapText="1"/>
      <protection/>
    </xf>
    <xf numFmtId="1" fontId="20" fillId="0" borderId="25" xfId="52" applyNumberFormat="1" applyFont="1" applyBorder="1" applyAlignment="1">
      <alignment horizontal="left" wrapText="1"/>
      <protection/>
    </xf>
    <xf numFmtId="1" fontId="20" fillId="0" borderId="23" xfId="52" applyNumberFormat="1" applyFont="1" applyBorder="1" applyAlignment="1">
      <alignment horizontal="left" wrapText="1"/>
      <protection/>
    </xf>
    <xf numFmtId="1" fontId="20" fillId="0" borderId="25" xfId="52" applyNumberFormat="1" applyFont="1" applyBorder="1" applyAlignment="1">
      <alignment horizontal="left"/>
      <protection/>
    </xf>
    <xf numFmtId="1" fontId="20" fillId="0" borderId="23" xfId="52" applyNumberFormat="1" applyFont="1" applyBorder="1" applyAlignment="1">
      <alignment horizontal="left"/>
      <protection/>
    </xf>
    <xf numFmtId="0" fontId="11" fillId="0" borderId="24" xfId="52" applyFont="1" applyBorder="1" applyAlignment="1">
      <alignment horizontal="center"/>
      <protection/>
    </xf>
    <xf numFmtId="0" fontId="11" fillId="0" borderId="25" xfId="52" applyFont="1" applyBorder="1" applyAlignment="1">
      <alignment horizontal="center"/>
      <protection/>
    </xf>
    <xf numFmtId="0" fontId="11" fillId="0" borderId="23" xfId="52" applyFont="1" applyBorder="1" applyAlignment="1">
      <alignment horizontal="center"/>
      <protection/>
    </xf>
    <xf numFmtId="0" fontId="19" fillId="0" borderId="46" xfId="52" applyFont="1" applyBorder="1" applyAlignment="1">
      <alignment horizontal="center" vertical="center" wrapText="1"/>
      <protection/>
    </xf>
    <xf numFmtId="0" fontId="19" fillId="0" borderId="74" xfId="52" applyFont="1" applyBorder="1" applyAlignment="1">
      <alignment horizontal="center" vertical="center" wrapText="1"/>
      <protection/>
    </xf>
    <xf numFmtId="0" fontId="19" fillId="0" borderId="47" xfId="52" applyFont="1" applyBorder="1" applyAlignment="1">
      <alignment horizontal="center" vertical="center" wrapText="1"/>
      <protection/>
    </xf>
    <xf numFmtId="1" fontId="20" fillId="0" borderId="42" xfId="52" applyNumberFormat="1" applyFont="1" applyBorder="1" applyAlignment="1">
      <alignment horizontal="left"/>
      <protection/>
    </xf>
    <xf numFmtId="1" fontId="20" fillId="0" borderId="44" xfId="52" applyNumberFormat="1" applyFont="1" applyBorder="1" applyAlignment="1">
      <alignment horizontal="left"/>
      <protection/>
    </xf>
    <xf numFmtId="1" fontId="11" fillId="0" borderId="60" xfId="52" applyNumberFormat="1" applyFont="1" applyBorder="1" applyAlignment="1">
      <alignment horizontal="left"/>
      <protection/>
    </xf>
    <xf numFmtId="1" fontId="11" fillId="0" borderId="62" xfId="52" applyNumberFormat="1" applyFont="1" applyBorder="1" applyAlignment="1">
      <alignment horizontal="left"/>
      <protection/>
    </xf>
    <xf numFmtId="0" fontId="20" fillId="0" borderId="25" xfId="52" applyFont="1" applyBorder="1" applyAlignment="1">
      <alignment horizontal="left"/>
      <protection/>
    </xf>
    <xf numFmtId="0" fontId="20" fillId="0" borderId="23" xfId="52" applyFont="1" applyBorder="1" applyAlignment="1">
      <alignment horizontal="left"/>
      <protection/>
    </xf>
    <xf numFmtId="0" fontId="24" fillId="0" borderId="78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 wrapText="1"/>
    </xf>
    <xf numFmtId="0" fontId="24" fillId="0" borderId="76" xfId="0" applyFont="1" applyFill="1" applyBorder="1" applyAlignment="1">
      <alignment horizontal="center" vertical="center" wrapText="1"/>
    </xf>
    <xf numFmtId="0" fontId="24" fillId="0" borderId="64" xfId="0" applyFont="1" applyFill="1" applyBorder="1" applyAlignment="1">
      <alignment horizontal="center" vertical="center" wrapText="1"/>
    </xf>
    <xf numFmtId="0" fontId="24" fillId="0" borderId="77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14" fillId="0" borderId="0" xfId="0" applyFont="1" applyFill="1" applyAlignment="1">
      <alignment horizontal="center"/>
    </xf>
    <xf numFmtId="0" fontId="15" fillId="0" borderId="78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66" xfId="0" applyFont="1" applyFill="1" applyBorder="1" applyAlignment="1">
      <alignment horizontal="center" vertical="center" wrapText="1"/>
    </xf>
    <xf numFmtId="0" fontId="23" fillId="0" borderId="60" xfId="0" applyFont="1" applyFill="1" applyBorder="1" applyAlignment="1">
      <alignment horizontal="center"/>
    </xf>
    <xf numFmtId="0" fontId="23" fillId="0" borderId="61" xfId="0" applyFont="1" applyFill="1" applyBorder="1" applyAlignment="1">
      <alignment horizontal="center"/>
    </xf>
    <xf numFmtId="0" fontId="23" fillId="0" borderId="62" xfId="0" applyFont="1" applyFill="1" applyBorder="1" applyAlignment="1">
      <alignment horizontal="center"/>
    </xf>
    <xf numFmtId="0" fontId="24" fillId="0" borderId="69" xfId="0" applyFont="1" applyFill="1" applyBorder="1" applyAlignment="1">
      <alignment horizontal="center" vertical="center" wrapText="1"/>
    </xf>
    <xf numFmtId="0" fontId="24" fillId="0" borderId="65" xfId="0" applyFont="1" applyFill="1" applyBorder="1" applyAlignment="1">
      <alignment horizontal="center" vertical="center" wrapText="1"/>
    </xf>
    <xf numFmtId="0" fontId="24" fillId="0" borderId="72" xfId="0" applyFont="1" applyFill="1" applyBorder="1" applyAlignment="1">
      <alignment horizontal="center" vertical="center" wrapText="1"/>
    </xf>
    <xf numFmtId="0" fontId="24" fillId="0" borderId="27" xfId="0" applyFont="1" applyBorder="1" applyAlignment="1">
      <alignment/>
    </xf>
    <xf numFmtId="0" fontId="11" fillId="0" borderId="11" xfId="0" applyFont="1" applyBorder="1" applyAlignment="1">
      <alignment/>
    </xf>
    <xf numFmtId="0" fontId="24" fillId="0" borderId="13" xfId="0" applyFont="1" applyBorder="1" applyAlignment="1">
      <alignment/>
    </xf>
    <xf numFmtId="0" fontId="11" fillId="0" borderId="43" xfId="0" applyFont="1" applyBorder="1" applyAlignment="1">
      <alignment/>
    </xf>
    <xf numFmtId="0" fontId="24" fillId="0" borderId="27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24" fillId="0" borderId="65" xfId="0" applyFont="1" applyBorder="1" applyAlignment="1">
      <alignment/>
    </xf>
    <xf numFmtId="0" fontId="11" fillId="0" borderId="0" xfId="0" applyFont="1" applyBorder="1" applyAlignment="1">
      <alignment/>
    </xf>
    <xf numFmtId="0" fontId="23" fillId="0" borderId="65" xfId="0" applyFont="1" applyBorder="1" applyAlignment="1">
      <alignment/>
    </xf>
    <xf numFmtId="0" fontId="24" fillId="0" borderId="0" xfId="0" applyFont="1" applyBorder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17" fillId="0" borderId="32" xfId="0" applyFont="1" applyBorder="1" applyAlignment="1">
      <alignment/>
    </xf>
    <xf numFmtId="0" fontId="11" fillId="0" borderId="36" xfId="0" applyFont="1" applyBorder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/>
    </xf>
    <xf numFmtId="0" fontId="13" fillId="0" borderId="21" xfId="0" applyFont="1" applyBorder="1" applyAlignment="1">
      <alignment horizontal="center"/>
    </xf>
    <xf numFmtId="0" fontId="13" fillId="0" borderId="74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3" xfId="49"/>
    <cellStyle name="normální 4" xfId="50"/>
    <cellStyle name="normální 5" xfId="51"/>
    <cellStyle name="normální 6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workbookViewId="0" topLeftCell="A1">
      <pane xSplit="7" ySplit="6" topLeftCell="K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N33" sqref="N33"/>
    </sheetView>
  </sheetViews>
  <sheetFormatPr defaultColWidth="9.00390625" defaultRowHeight="12.75"/>
  <cols>
    <col min="1" max="1" width="1.625" style="26" customWidth="1"/>
    <col min="2" max="2" width="3.00390625" style="26" customWidth="1"/>
    <col min="3" max="3" width="1.12109375" style="26" customWidth="1"/>
    <col min="4" max="4" width="0.875" style="26" customWidth="1"/>
    <col min="5" max="5" width="5.00390625" style="26" customWidth="1"/>
    <col min="6" max="6" width="32.125" style="26" customWidth="1"/>
    <col min="7" max="7" width="4.00390625" style="26" customWidth="1"/>
    <col min="8" max="8" width="10.125" style="26" bestFit="1" customWidth="1"/>
    <col min="9" max="9" width="10.25390625" style="26" customWidth="1"/>
    <col min="10" max="10" width="10.375" style="26" customWidth="1"/>
    <col min="11" max="12" width="10.125" style="26" bestFit="1" customWidth="1"/>
    <col min="13" max="14" width="10.375" style="26" customWidth="1"/>
    <col min="15" max="15" width="10.125" style="26" bestFit="1" customWidth="1"/>
    <col min="16" max="16" width="10.25390625" style="26" customWidth="1"/>
    <col min="17" max="17" width="7.75390625" style="26" customWidth="1"/>
    <col min="18" max="18" width="10.625" style="26" customWidth="1"/>
    <col min="19" max="19" width="6.00390625" style="26" customWidth="1"/>
    <col min="20" max="20" width="10.375" style="26" customWidth="1"/>
    <col min="21" max="21" width="6.125" style="26" customWidth="1"/>
    <col min="22" max="22" width="9.75390625" style="26" customWidth="1"/>
    <col min="23" max="23" width="6.75390625" style="26" customWidth="1"/>
    <col min="24" max="16384" width="9.125" style="26" customWidth="1"/>
  </cols>
  <sheetData>
    <row r="1" spans="1:25" ht="16.5" customHeight="1">
      <c r="A1" s="40"/>
      <c r="B1" s="41" t="s">
        <v>65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2" t="s">
        <v>144</v>
      </c>
      <c r="W1" s="41"/>
      <c r="X1" s="25"/>
      <c r="Y1" s="25"/>
    </row>
    <row r="2" spans="1:23" ht="9.75" customHeight="1">
      <c r="A2" s="40"/>
      <c r="B2" s="320"/>
      <c r="C2" s="320"/>
      <c r="D2" s="320"/>
      <c r="E2" s="320"/>
      <c r="F2" s="320"/>
      <c r="G2" s="44"/>
      <c r="H2" s="45"/>
      <c r="I2" s="45"/>
      <c r="J2" s="40"/>
      <c r="K2" s="45"/>
      <c r="L2" s="45"/>
      <c r="M2" s="40"/>
      <c r="N2" s="40"/>
      <c r="O2" s="45"/>
      <c r="P2" s="40"/>
      <c r="Q2" s="40"/>
      <c r="R2" s="40"/>
      <c r="S2" s="40"/>
      <c r="T2" s="40"/>
      <c r="U2" s="40"/>
      <c r="V2" s="46"/>
      <c r="W2" s="40"/>
    </row>
    <row r="3" spans="1:23" ht="14.25" customHeight="1" thickBot="1">
      <c r="A3" s="40"/>
      <c r="B3" s="321"/>
      <c r="C3" s="321"/>
      <c r="D3" s="321"/>
      <c r="E3" s="321"/>
      <c r="F3" s="321"/>
      <c r="G3" s="47"/>
      <c r="H3" s="48"/>
      <c r="I3" s="48"/>
      <c r="J3" s="49"/>
      <c r="K3" s="48"/>
      <c r="L3" s="48"/>
      <c r="M3" s="49"/>
      <c r="N3" s="49"/>
      <c r="O3" s="48"/>
      <c r="P3" s="50"/>
      <c r="Q3" s="50"/>
      <c r="R3" s="50"/>
      <c r="S3" s="50"/>
      <c r="T3" s="50"/>
      <c r="U3" s="50"/>
      <c r="V3" s="50" t="s">
        <v>66</v>
      </c>
      <c r="W3" s="50"/>
    </row>
    <row r="4" spans="1:23" ht="58.5" customHeight="1">
      <c r="A4" s="40"/>
      <c r="B4" s="322" t="s">
        <v>67</v>
      </c>
      <c r="C4" s="325" t="s">
        <v>68</v>
      </c>
      <c r="D4" s="326"/>
      <c r="E4" s="326"/>
      <c r="F4" s="327"/>
      <c r="G4" s="331" t="s">
        <v>69</v>
      </c>
      <c r="H4" s="333" t="s">
        <v>70</v>
      </c>
      <c r="I4" s="316" t="s">
        <v>71</v>
      </c>
      <c r="J4" s="318" t="s">
        <v>72</v>
      </c>
      <c r="K4" s="335" t="s">
        <v>73</v>
      </c>
      <c r="L4" s="333" t="s">
        <v>74</v>
      </c>
      <c r="M4" s="316" t="s">
        <v>75</v>
      </c>
      <c r="N4" s="318" t="s">
        <v>76</v>
      </c>
      <c r="O4" s="335" t="s">
        <v>77</v>
      </c>
      <c r="P4" s="337" t="s">
        <v>78</v>
      </c>
      <c r="Q4" s="338"/>
      <c r="R4" s="337" t="s">
        <v>79</v>
      </c>
      <c r="S4" s="338"/>
      <c r="T4" s="337" t="s">
        <v>80</v>
      </c>
      <c r="U4" s="338"/>
      <c r="V4" s="337" t="s">
        <v>81</v>
      </c>
      <c r="W4" s="338"/>
    </row>
    <row r="5" spans="1:23" ht="26.25" customHeight="1" thickBot="1">
      <c r="A5" s="40"/>
      <c r="B5" s="323"/>
      <c r="C5" s="328"/>
      <c r="D5" s="329"/>
      <c r="E5" s="329"/>
      <c r="F5" s="330"/>
      <c r="G5" s="332"/>
      <c r="H5" s="334"/>
      <c r="I5" s="317"/>
      <c r="J5" s="319"/>
      <c r="K5" s="336"/>
      <c r="L5" s="342"/>
      <c r="M5" s="317"/>
      <c r="N5" s="319"/>
      <c r="O5" s="336"/>
      <c r="P5" s="51" t="s">
        <v>82</v>
      </c>
      <c r="Q5" s="52" t="s">
        <v>83</v>
      </c>
      <c r="R5" s="51" t="s">
        <v>82</v>
      </c>
      <c r="S5" s="52" t="s">
        <v>83</v>
      </c>
      <c r="T5" s="51" t="s">
        <v>82</v>
      </c>
      <c r="U5" s="53" t="s">
        <v>83</v>
      </c>
      <c r="V5" s="51" t="s">
        <v>82</v>
      </c>
      <c r="W5" s="52" t="s">
        <v>83</v>
      </c>
    </row>
    <row r="6" spans="1:23" ht="12" customHeight="1" thickBot="1">
      <c r="A6" s="40"/>
      <c r="B6" s="324"/>
      <c r="C6" s="339" t="s">
        <v>84</v>
      </c>
      <c r="D6" s="340"/>
      <c r="E6" s="340"/>
      <c r="F6" s="340"/>
      <c r="G6" s="341"/>
      <c r="H6" s="143">
        <v>1</v>
      </c>
      <c r="I6" s="144">
        <v>2</v>
      </c>
      <c r="J6" s="144">
        <v>3</v>
      </c>
      <c r="K6" s="145">
        <v>4</v>
      </c>
      <c r="L6" s="143">
        <v>5</v>
      </c>
      <c r="M6" s="144">
        <v>6</v>
      </c>
      <c r="N6" s="144">
        <v>7</v>
      </c>
      <c r="O6" s="145">
        <v>8</v>
      </c>
      <c r="P6" s="143" t="s">
        <v>85</v>
      </c>
      <c r="Q6" s="145" t="s">
        <v>86</v>
      </c>
      <c r="R6" s="146" t="s">
        <v>87</v>
      </c>
      <c r="S6" s="147" t="s">
        <v>88</v>
      </c>
      <c r="T6" s="143" t="s">
        <v>89</v>
      </c>
      <c r="U6" s="145" t="s">
        <v>90</v>
      </c>
      <c r="V6" s="148" t="s">
        <v>91</v>
      </c>
      <c r="W6" s="147" t="s">
        <v>92</v>
      </c>
    </row>
    <row r="7" spans="1:23" s="28" customFormat="1" ht="12.75" customHeight="1">
      <c r="A7" s="54"/>
      <c r="B7" s="55">
        <v>1</v>
      </c>
      <c r="C7" s="56" t="s">
        <v>93</v>
      </c>
      <c r="D7" s="57"/>
      <c r="E7" s="57"/>
      <c r="F7" s="58"/>
      <c r="G7" s="59"/>
      <c r="H7" s="60">
        <f aca="true" t="shared" si="0" ref="H7:M7">SUM(H9:H18)</f>
        <v>98293000</v>
      </c>
      <c r="I7" s="61">
        <f>SUM(I9:I18)</f>
        <v>0</v>
      </c>
      <c r="J7" s="61">
        <f>H7+I7</f>
        <v>98293000</v>
      </c>
      <c r="K7" s="62">
        <f t="shared" si="0"/>
        <v>94393397.21</v>
      </c>
      <c r="L7" s="60">
        <f>SUM(L9:L18)</f>
        <v>350000</v>
      </c>
      <c r="M7" s="61">
        <f t="shared" si="0"/>
        <v>0</v>
      </c>
      <c r="N7" s="61">
        <f>L7+M7</f>
        <v>350000</v>
      </c>
      <c r="O7" s="62">
        <f>SUM(O9:O18)</f>
        <v>1000912.52</v>
      </c>
      <c r="P7" s="60">
        <f>SUM(P9:P18)</f>
        <v>3899602.790000004</v>
      </c>
      <c r="Q7" s="62">
        <f>K7/H7*100</f>
        <v>96.03267497176807</v>
      </c>
      <c r="R7" s="63">
        <f>SUM(R9:R18)</f>
        <v>3899602.790000004</v>
      </c>
      <c r="S7" s="64">
        <f>K7/J7*100</f>
        <v>96.03267497176807</v>
      </c>
      <c r="T7" s="60">
        <f>SUM(T9:T18)</f>
        <v>-650912.52</v>
      </c>
      <c r="U7" s="62">
        <f>O7/L7*100</f>
        <v>285.9750057142857</v>
      </c>
      <c r="V7" s="65">
        <f>SUM(V9:V19)</f>
        <v>-650912.52</v>
      </c>
      <c r="W7" s="66">
        <f>O7/N7*100</f>
        <v>285.9750057142857</v>
      </c>
    </row>
    <row r="8" spans="1:23" s="28" customFormat="1" ht="12.75" customHeight="1">
      <c r="A8" s="54"/>
      <c r="B8" s="67">
        <f>B7+1</f>
        <v>2</v>
      </c>
      <c r="C8" s="68" t="s">
        <v>94</v>
      </c>
      <c r="D8" s="69"/>
      <c r="E8" s="70"/>
      <c r="F8" s="71"/>
      <c r="G8" s="72"/>
      <c r="H8" s="73"/>
      <c r="I8" s="74"/>
      <c r="J8" s="74"/>
      <c r="K8" s="75"/>
      <c r="L8" s="73"/>
      <c r="M8" s="74"/>
      <c r="N8" s="74"/>
      <c r="O8" s="75"/>
      <c r="P8" s="73"/>
      <c r="Q8" s="75"/>
      <c r="R8" s="73"/>
      <c r="S8" s="75"/>
      <c r="T8" s="73"/>
      <c r="U8" s="75"/>
      <c r="V8" s="76"/>
      <c r="W8" s="77"/>
    </row>
    <row r="9" spans="1:23" s="28" customFormat="1" ht="12.75" customHeight="1">
      <c r="A9" s="54"/>
      <c r="B9" s="67">
        <f aca="true" t="shared" si="1" ref="B9:B47">B8+1</f>
        <v>3</v>
      </c>
      <c r="C9" s="78"/>
      <c r="D9" s="79" t="s">
        <v>95</v>
      </c>
      <c r="E9" s="70"/>
      <c r="F9" s="71"/>
      <c r="G9" s="80">
        <v>211</v>
      </c>
      <c r="H9" s="73">
        <v>0</v>
      </c>
      <c r="I9" s="74">
        <v>0</v>
      </c>
      <c r="J9" s="74">
        <f aca="true" t="shared" si="2" ref="J9:J18">H9+I9</f>
        <v>0</v>
      </c>
      <c r="K9" s="75">
        <v>0</v>
      </c>
      <c r="L9" s="73"/>
      <c r="M9" s="74"/>
      <c r="N9" s="74">
        <f aca="true" t="shared" si="3" ref="N9:N20">L9+M9</f>
        <v>0</v>
      </c>
      <c r="O9" s="75">
        <v>0</v>
      </c>
      <c r="P9" s="73">
        <f aca="true" t="shared" si="4" ref="P9:P18">H9-K9</f>
        <v>0</v>
      </c>
      <c r="Q9" s="75"/>
      <c r="R9" s="73">
        <f aca="true" t="shared" si="5" ref="R9:R19">J9-K9</f>
        <v>0</v>
      </c>
      <c r="S9" s="75"/>
      <c r="T9" s="73">
        <f aca="true" t="shared" si="6" ref="T9:T18">L9-O9</f>
        <v>0</v>
      </c>
      <c r="U9" s="75"/>
      <c r="V9" s="76">
        <f aca="true" t="shared" si="7" ref="V9:V19">N9-O9</f>
        <v>0</v>
      </c>
      <c r="W9" s="77"/>
    </row>
    <row r="10" spans="1:23" s="28" customFormat="1" ht="12.75" customHeight="1">
      <c r="A10" s="54"/>
      <c r="B10" s="67">
        <f t="shared" si="1"/>
        <v>4</v>
      </c>
      <c r="C10" s="81"/>
      <c r="D10" s="82" t="s">
        <v>96</v>
      </c>
      <c r="E10" s="79"/>
      <c r="F10" s="71"/>
      <c r="G10" s="83">
        <v>212</v>
      </c>
      <c r="H10" s="73">
        <v>0</v>
      </c>
      <c r="I10" s="74">
        <v>0</v>
      </c>
      <c r="J10" s="74">
        <f t="shared" si="2"/>
        <v>0</v>
      </c>
      <c r="K10" s="75">
        <v>0</v>
      </c>
      <c r="L10" s="73"/>
      <c r="M10" s="74"/>
      <c r="N10" s="74">
        <f t="shared" si="3"/>
        <v>0</v>
      </c>
      <c r="O10" s="75">
        <v>0</v>
      </c>
      <c r="P10" s="73">
        <f t="shared" si="4"/>
        <v>0</v>
      </c>
      <c r="Q10" s="75"/>
      <c r="R10" s="73">
        <f t="shared" si="5"/>
        <v>0</v>
      </c>
      <c r="S10" s="75"/>
      <c r="T10" s="73">
        <f t="shared" si="6"/>
        <v>0</v>
      </c>
      <c r="U10" s="75"/>
      <c r="V10" s="76">
        <f t="shared" si="7"/>
        <v>0</v>
      </c>
      <c r="W10" s="77"/>
    </row>
    <row r="11" spans="1:23" s="28" customFormat="1" ht="12.75" customHeight="1">
      <c r="A11" s="54"/>
      <c r="B11" s="67">
        <f t="shared" si="1"/>
        <v>5</v>
      </c>
      <c r="C11" s="81"/>
      <c r="D11" s="82" t="s">
        <v>97</v>
      </c>
      <c r="E11" s="70"/>
      <c r="F11" s="71"/>
      <c r="G11" s="84">
        <v>213</v>
      </c>
      <c r="H11" s="73">
        <v>349000</v>
      </c>
      <c r="I11" s="74">
        <v>0</v>
      </c>
      <c r="J11" s="74">
        <f t="shared" si="2"/>
        <v>349000</v>
      </c>
      <c r="K11" s="75">
        <v>321269</v>
      </c>
      <c r="L11" s="73">
        <v>349000</v>
      </c>
      <c r="M11" s="74"/>
      <c r="N11" s="74">
        <f t="shared" si="3"/>
        <v>349000</v>
      </c>
      <c r="O11" s="75">
        <v>321269</v>
      </c>
      <c r="P11" s="73">
        <f t="shared" si="4"/>
        <v>27731</v>
      </c>
      <c r="Q11" s="75">
        <f>K11/H11*100</f>
        <v>92.05415472779369</v>
      </c>
      <c r="R11" s="73">
        <f t="shared" si="5"/>
        <v>27731</v>
      </c>
      <c r="S11" s="75">
        <f>K11/J11*100</f>
        <v>92.05415472779369</v>
      </c>
      <c r="T11" s="73">
        <f t="shared" si="6"/>
        <v>27731</v>
      </c>
      <c r="U11" s="75">
        <f>O11/L11*100</f>
        <v>92.05415472779369</v>
      </c>
      <c r="V11" s="76">
        <f t="shared" si="7"/>
        <v>27731</v>
      </c>
      <c r="W11" s="77">
        <f>O11/N11*100</f>
        <v>92.05415472779369</v>
      </c>
    </row>
    <row r="12" spans="1:23" s="28" customFormat="1" ht="12.75" customHeight="1">
      <c r="A12" s="54"/>
      <c r="B12" s="67">
        <f t="shared" si="1"/>
        <v>6</v>
      </c>
      <c r="C12" s="85"/>
      <c r="D12" s="82" t="s">
        <v>98</v>
      </c>
      <c r="E12" s="79"/>
      <c r="F12" s="71"/>
      <c r="G12" s="83">
        <v>214</v>
      </c>
      <c r="H12" s="73">
        <v>1000</v>
      </c>
      <c r="I12" s="74">
        <v>0</v>
      </c>
      <c r="J12" s="74">
        <f t="shared" si="2"/>
        <v>1000</v>
      </c>
      <c r="K12" s="75">
        <v>9948.11</v>
      </c>
      <c r="L12" s="73">
        <v>1000</v>
      </c>
      <c r="M12" s="74"/>
      <c r="N12" s="74">
        <f t="shared" si="3"/>
        <v>1000</v>
      </c>
      <c r="O12" s="75">
        <v>9948.11</v>
      </c>
      <c r="P12" s="73">
        <f t="shared" si="4"/>
        <v>-8948.11</v>
      </c>
      <c r="Q12" s="75">
        <f>K12/H12*100</f>
        <v>994.8109999999999</v>
      </c>
      <c r="R12" s="73">
        <f t="shared" si="5"/>
        <v>-8948.11</v>
      </c>
      <c r="S12" s="75">
        <f>K12/J12*100</f>
        <v>994.8109999999999</v>
      </c>
      <c r="T12" s="73">
        <f t="shared" si="6"/>
        <v>-8948.11</v>
      </c>
      <c r="U12" s="75">
        <f>O12/L12*100</f>
        <v>994.8109999999999</v>
      </c>
      <c r="V12" s="76">
        <f t="shared" si="7"/>
        <v>-8948.11</v>
      </c>
      <c r="W12" s="77">
        <f>O12/N12*100</f>
        <v>994.8109999999999</v>
      </c>
    </row>
    <row r="13" spans="1:23" s="28" customFormat="1" ht="12.75" customHeight="1">
      <c r="A13" s="54"/>
      <c r="B13" s="67">
        <f t="shared" si="1"/>
        <v>7</v>
      </c>
      <c r="C13" s="86"/>
      <c r="D13" s="82" t="s">
        <v>99</v>
      </c>
      <c r="E13" s="87"/>
      <c r="F13" s="88"/>
      <c r="G13" s="83">
        <v>215</v>
      </c>
      <c r="H13" s="73">
        <v>0</v>
      </c>
      <c r="I13" s="74">
        <v>0</v>
      </c>
      <c r="J13" s="74">
        <f t="shared" si="2"/>
        <v>0</v>
      </c>
      <c r="K13" s="75">
        <v>0</v>
      </c>
      <c r="L13" s="73"/>
      <c r="M13" s="74"/>
      <c r="N13" s="74">
        <f t="shared" si="3"/>
        <v>0</v>
      </c>
      <c r="O13" s="75">
        <v>0</v>
      </c>
      <c r="P13" s="73">
        <f t="shared" si="4"/>
        <v>0</v>
      </c>
      <c r="Q13" s="75"/>
      <c r="R13" s="73">
        <f t="shared" si="5"/>
        <v>0</v>
      </c>
      <c r="S13" s="75"/>
      <c r="T13" s="73">
        <f t="shared" si="6"/>
        <v>0</v>
      </c>
      <c r="U13" s="75"/>
      <c r="V13" s="76">
        <f t="shared" si="7"/>
        <v>0</v>
      </c>
      <c r="W13" s="77"/>
    </row>
    <row r="14" spans="1:23" s="28" customFormat="1" ht="12.75" customHeight="1">
      <c r="A14" s="54"/>
      <c r="B14" s="67">
        <f t="shared" si="1"/>
        <v>8</v>
      </c>
      <c r="C14" s="86"/>
      <c r="D14" s="82" t="s">
        <v>100</v>
      </c>
      <c r="E14" s="87"/>
      <c r="F14" s="71"/>
      <c r="G14" s="129">
        <v>221</v>
      </c>
      <c r="H14" s="73">
        <v>0</v>
      </c>
      <c r="I14" s="74">
        <v>0</v>
      </c>
      <c r="J14" s="74">
        <f t="shared" si="2"/>
        <v>0</v>
      </c>
      <c r="K14" s="75">
        <v>376000</v>
      </c>
      <c r="L14" s="73"/>
      <c r="M14" s="74"/>
      <c r="N14" s="74">
        <f t="shared" si="3"/>
        <v>0</v>
      </c>
      <c r="O14" s="75">
        <v>0</v>
      </c>
      <c r="P14" s="73">
        <f t="shared" si="4"/>
        <v>-376000</v>
      </c>
      <c r="Q14" s="75">
        <v>0</v>
      </c>
      <c r="R14" s="73">
        <f t="shared" si="5"/>
        <v>-376000</v>
      </c>
      <c r="S14" s="75">
        <v>0</v>
      </c>
      <c r="T14" s="73">
        <f t="shared" si="6"/>
        <v>0</v>
      </c>
      <c r="U14" s="75"/>
      <c r="V14" s="76">
        <f t="shared" si="7"/>
        <v>0</v>
      </c>
      <c r="W14" s="77"/>
    </row>
    <row r="15" spans="1:23" s="28" customFormat="1" ht="12.75" customHeight="1">
      <c r="A15" s="54"/>
      <c r="B15" s="67">
        <f t="shared" si="1"/>
        <v>9</v>
      </c>
      <c r="C15" s="86"/>
      <c r="D15" s="89" t="s">
        <v>101</v>
      </c>
      <c r="E15" s="87"/>
      <c r="F15" s="71"/>
      <c r="G15" s="129">
        <v>232</v>
      </c>
      <c r="H15" s="73">
        <v>0</v>
      </c>
      <c r="I15" s="74">
        <v>0</v>
      </c>
      <c r="J15" s="74">
        <f t="shared" si="2"/>
        <v>0</v>
      </c>
      <c r="K15" s="75">
        <v>490360.83</v>
      </c>
      <c r="L15" s="73"/>
      <c r="M15" s="74"/>
      <c r="N15" s="74">
        <f t="shared" si="3"/>
        <v>0</v>
      </c>
      <c r="O15" s="75">
        <v>474366.41</v>
      </c>
      <c r="P15" s="73">
        <f t="shared" si="4"/>
        <v>-490360.83</v>
      </c>
      <c r="Q15" s="75">
        <v>0</v>
      </c>
      <c r="R15" s="73">
        <f t="shared" si="5"/>
        <v>-490360.83</v>
      </c>
      <c r="S15" s="75">
        <v>0</v>
      </c>
      <c r="T15" s="73">
        <f t="shared" si="6"/>
        <v>-474366.41</v>
      </c>
      <c r="U15" s="75">
        <v>0</v>
      </c>
      <c r="V15" s="76">
        <f t="shared" si="7"/>
        <v>-474366.41</v>
      </c>
      <c r="W15" s="77">
        <v>0</v>
      </c>
    </row>
    <row r="16" spans="1:23" s="28" customFormat="1" ht="24" customHeight="1">
      <c r="A16" s="54"/>
      <c r="B16" s="90">
        <f t="shared" si="1"/>
        <v>10</v>
      </c>
      <c r="C16" s="86"/>
      <c r="D16" s="343" t="s">
        <v>102</v>
      </c>
      <c r="E16" s="343"/>
      <c r="F16" s="344"/>
      <c r="G16" s="130">
        <v>311</v>
      </c>
      <c r="H16" s="73">
        <v>0</v>
      </c>
      <c r="I16" s="74">
        <v>0</v>
      </c>
      <c r="J16" s="74">
        <f t="shared" si="2"/>
        <v>0</v>
      </c>
      <c r="K16" s="75">
        <v>168990</v>
      </c>
      <c r="L16" s="73"/>
      <c r="M16" s="74"/>
      <c r="N16" s="74">
        <f t="shared" si="3"/>
        <v>0</v>
      </c>
      <c r="O16" s="75">
        <v>168990</v>
      </c>
      <c r="P16" s="73">
        <f t="shared" si="4"/>
        <v>-168990</v>
      </c>
      <c r="Q16" s="75">
        <v>0</v>
      </c>
      <c r="R16" s="73">
        <f t="shared" si="5"/>
        <v>-168990</v>
      </c>
      <c r="S16" s="75">
        <v>0</v>
      </c>
      <c r="T16" s="73">
        <f t="shared" si="6"/>
        <v>-168990</v>
      </c>
      <c r="U16" s="75">
        <v>0</v>
      </c>
      <c r="V16" s="76">
        <f t="shared" si="7"/>
        <v>-168990</v>
      </c>
      <c r="W16" s="77">
        <v>0</v>
      </c>
    </row>
    <row r="17" spans="1:23" s="28" customFormat="1" ht="12.75" customHeight="1">
      <c r="A17" s="54"/>
      <c r="B17" s="67">
        <f t="shared" si="1"/>
        <v>11</v>
      </c>
      <c r="C17" s="92"/>
      <c r="D17" s="82" t="s">
        <v>103</v>
      </c>
      <c r="E17" s="70"/>
      <c r="F17" s="71"/>
      <c r="G17" s="129">
        <v>413</v>
      </c>
      <c r="H17" s="73">
        <v>0</v>
      </c>
      <c r="I17" s="74">
        <v>0</v>
      </c>
      <c r="J17" s="74">
        <f t="shared" si="2"/>
        <v>0</v>
      </c>
      <c r="K17" s="75">
        <v>26339</v>
      </c>
      <c r="L17" s="73"/>
      <c r="M17" s="74"/>
      <c r="N17" s="74">
        <f t="shared" si="3"/>
        <v>0</v>
      </c>
      <c r="O17" s="75">
        <v>26339</v>
      </c>
      <c r="P17" s="73">
        <f t="shared" si="4"/>
        <v>-26339</v>
      </c>
      <c r="Q17" s="75">
        <v>0</v>
      </c>
      <c r="R17" s="73">
        <f t="shared" si="5"/>
        <v>-26339</v>
      </c>
      <c r="S17" s="75">
        <v>0</v>
      </c>
      <c r="T17" s="73">
        <f t="shared" si="6"/>
        <v>-26339</v>
      </c>
      <c r="U17" s="75"/>
      <c r="V17" s="76">
        <f t="shared" si="7"/>
        <v>-26339</v>
      </c>
      <c r="W17" s="77">
        <v>0</v>
      </c>
    </row>
    <row r="18" spans="1:23" s="28" customFormat="1" ht="12.75" customHeight="1">
      <c r="A18" s="54"/>
      <c r="B18" s="67">
        <f>B17+1</f>
        <v>12</v>
      </c>
      <c r="C18" s="93"/>
      <c r="D18" s="345" t="s">
        <v>104</v>
      </c>
      <c r="E18" s="345"/>
      <c r="F18" s="346"/>
      <c r="G18" s="131">
        <v>411</v>
      </c>
      <c r="H18" s="73">
        <v>97943000</v>
      </c>
      <c r="I18" s="74">
        <v>0</v>
      </c>
      <c r="J18" s="74">
        <f t="shared" si="2"/>
        <v>97943000</v>
      </c>
      <c r="K18" s="75">
        <v>93000490.27</v>
      </c>
      <c r="L18" s="73"/>
      <c r="M18" s="74"/>
      <c r="N18" s="74">
        <f t="shared" si="3"/>
        <v>0</v>
      </c>
      <c r="O18" s="75">
        <v>0</v>
      </c>
      <c r="P18" s="73">
        <f t="shared" si="4"/>
        <v>4942509.730000004</v>
      </c>
      <c r="Q18" s="75">
        <f>K18/H18*100</f>
        <v>94.95368762443461</v>
      </c>
      <c r="R18" s="73">
        <f t="shared" si="5"/>
        <v>4942509.730000004</v>
      </c>
      <c r="S18" s="75">
        <f>K18/J18*100</f>
        <v>94.95368762443461</v>
      </c>
      <c r="T18" s="73">
        <f t="shared" si="6"/>
        <v>0</v>
      </c>
      <c r="U18" s="75"/>
      <c r="V18" s="76">
        <f t="shared" si="7"/>
        <v>0</v>
      </c>
      <c r="W18" s="77"/>
    </row>
    <row r="19" spans="1:23" s="28" customFormat="1" ht="12.75" customHeight="1">
      <c r="A19" s="54"/>
      <c r="B19" s="94"/>
      <c r="C19" s="347"/>
      <c r="D19" s="348"/>
      <c r="E19" s="348"/>
      <c r="F19" s="349"/>
      <c r="G19" s="131"/>
      <c r="H19" s="73"/>
      <c r="I19" s="74"/>
      <c r="J19" s="74"/>
      <c r="K19" s="75"/>
      <c r="L19" s="73"/>
      <c r="M19" s="74"/>
      <c r="N19" s="74">
        <f t="shared" si="3"/>
        <v>0</v>
      </c>
      <c r="O19" s="75">
        <v>0</v>
      </c>
      <c r="P19" s="73"/>
      <c r="Q19" s="75"/>
      <c r="R19" s="73">
        <f t="shared" si="5"/>
        <v>0</v>
      </c>
      <c r="S19" s="75"/>
      <c r="T19" s="73"/>
      <c r="U19" s="75"/>
      <c r="V19" s="76">
        <f t="shared" si="7"/>
        <v>0</v>
      </c>
      <c r="W19" s="77"/>
    </row>
    <row r="20" spans="1:23" s="28" customFormat="1" ht="12.75" customHeight="1">
      <c r="A20" s="54"/>
      <c r="B20" s="95">
        <f>B18+1</f>
        <v>13</v>
      </c>
      <c r="C20" s="96" t="s">
        <v>105</v>
      </c>
      <c r="D20" s="85"/>
      <c r="E20" s="85"/>
      <c r="F20" s="96"/>
      <c r="G20" s="132"/>
      <c r="H20" s="97">
        <f aca="true" t="shared" si="8" ref="H20:M20">H22+H43</f>
        <v>416844825</v>
      </c>
      <c r="I20" s="98">
        <f>I22+I43</f>
        <v>52321173.18</v>
      </c>
      <c r="J20" s="74">
        <f>H20+I20</f>
        <v>469165998.18</v>
      </c>
      <c r="K20" s="99">
        <f t="shared" si="8"/>
        <v>356590630.21</v>
      </c>
      <c r="L20" s="97">
        <f>L22+L43</f>
        <v>301616825</v>
      </c>
      <c r="M20" s="98">
        <f t="shared" si="8"/>
        <v>4468736.84</v>
      </c>
      <c r="N20" s="74">
        <f t="shared" si="3"/>
        <v>306085561.84</v>
      </c>
      <c r="O20" s="99">
        <f>O22+O43</f>
        <v>294476714.41</v>
      </c>
      <c r="P20" s="73">
        <f>P22+P43</f>
        <v>60254194.79000004</v>
      </c>
      <c r="Q20" s="75">
        <f>K20/H20*100</f>
        <v>85.54517384496737</v>
      </c>
      <c r="R20" s="73">
        <f>R22+R43</f>
        <v>112575367.96999998</v>
      </c>
      <c r="S20" s="75">
        <f>K20/J20*100</f>
        <v>76.00521597756335</v>
      </c>
      <c r="T20" s="73">
        <f>T22+T43</f>
        <v>7140110.590000004</v>
      </c>
      <c r="U20" s="75">
        <f>O20/L20*100</f>
        <v>97.63272138747567</v>
      </c>
      <c r="V20" s="76">
        <f>V22+V43</f>
        <v>11608847.430000007</v>
      </c>
      <c r="W20" s="77">
        <f>O20/N20*100</f>
        <v>96.20731949582509</v>
      </c>
    </row>
    <row r="21" spans="1:23" s="28" customFormat="1" ht="12.75" customHeight="1">
      <c r="A21" s="54"/>
      <c r="B21" s="67">
        <f t="shared" si="1"/>
        <v>14</v>
      </c>
      <c r="C21" s="82" t="s">
        <v>17</v>
      </c>
      <c r="D21" s="70"/>
      <c r="E21" s="70"/>
      <c r="F21" s="68"/>
      <c r="G21" s="131"/>
      <c r="H21" s="73"/>
      <c r="I21" s="74"/>
      <c r="J21" s="74"/>
      <c r="K21" s="75"/>
      <c r="L21" s="73"/>
      <c r="M21" s="74"/>
      <c r="N21" s="74"/>
      <c r="O21" s="75"/>
      <c r="P21" s="73"/>
      <c r="Q21" s="75"/>
      <c r="R21" s="73">
        <f>J21-K21</f>
        <v>0</v>
      </c>
      <c r="S21" s="75"/>
      <c r="T21" s="73"/>
      <c r="U21" s="75"/>
      <c r="V21" s="76">
        <f>N21-O21</f>
        <v>0</v>
      </c>
      <c r="W21" s="77"/>
    </row>
    <row r="22" spans="1:23" s="28" customFormat="1" ht="12.75" customHeight="1">
      <c r="A22" s="54"/>
      <c r="B22" s="67">
        <f t="shared" si="1"/>
        <v>15</v>
      </c>
      <c r="C22" s="100"/>
      <c r="D22" s="350" t="s">
        <v>106</v>
      </c>
      <c r="E22" s="350"/>
      <c r="F22" s="351"/>
      <c r="G22" s="131"/>
      <c r="H22" s="73">
        <f aca="true" t="shared" si="9" ref="H22:M22">H23+H28+H29+H30</f>
        <v>391731615</v>
      </c>
      <c r="I22" s="74">
        <f>I23+I28+I29+I30</f>
        <v>52321173.18</v>
      </c>
      <c r="J22" s="74">
        <f aca="true" t="shared" si="10" ref="J22:J38">H22+I22</f>
        <v>444052788.18</v>
      </c>
      <c r="K22" s="75">
        <f t="shared" si="9"/>
        <v>340295301.03999996</v>
      </c>
      <c r="L22" s="73">
        <f>L23+L28+L29+L30</f>
        <v>276503615</v>
      </c>
      <c r="M22" s="74">
        <f t="shared" si="9"/>
        <v>4468736.84</v>
      </c>
      <c r="N22" s="74">
        <f>L22+M22</f>
        <v>280972351.84</v>
      </c>
      <c r="O22" s="75">
        <f>O23+O28+O29+O30</f>
        <v>278181385.24</v>
      </c>
      <c r="P22" s="73">
        <f aca="true" t="shared" si="11" ref="P22:P42">H22-K22</f>
        <v>51436313.96000004</v>
      </c>
      <c r="Q22" s="75">
        <f aca="true" t="shared" si="12" ref="Q22:Q35">K22/H22*100</f>
        <v>86.86950146722265</v>
      </c>
      <c r="R22" s="73">
        <f>R23+R28+R29+R30</f>
        <v>103757487.13999999</v>
      </c>
      <c r="S22" s="75">
        <f aca="true" t="shared" si="13" ref="S22:S35">K22/J22*100</f>
        <v>76.63397463052496</v>
      </c>
      <c r="T22" s="73">
        <f>T23+T28+T29+T30</f>
        <v>-1677770.2399999946</v>
      </c>
      <c r="U22" s="75">
        <f aca="true" t="shared" si="14" ref="U22:U35">O22/L22*100</f>
        <v>100.6067805804275</v>
      </c>
      <c r="V22" s="76">
        <f>V23+V28+V29+V30</f>
        <v>2790966.600000009</v>
      </c>
      <c r="W22" s="77">
        <f aca="true" t="shared" si="15" ref="W22:W35">O22/N22*100</f>
        <v>99.00667571676615</v>
      </c>
    </row>
    <row r="23" spans="1:23" s="28" customFormat="1" ht="12.75" customHeight="1">
      <c r="A23" s="54"/>
      <c r="B23" s="67">
        <f t="shared" si="1"/>
        <v>16</v>
      </c>
      <c r="C23" s="70"/>
      <c r="D23" s="345" t="s">
        <v>107</v>
      </c>
      <c r="E23" s="345"/>
      <c r="F23" s="346"/>
      <c r="G23" s="131"/>
      <c r="H23" s="97">
        <v>190049900</v>
      </c>
      <c r="I23" s="98">
        <v>15590544</v>
      </c>
      <c r="J23" s="74">
        <f t="shared" si="10"/>
        <v>205640444</v>
      </c>
      <c r="K23" s="99">
        <v>191750990</v>
      </c>
      <c r="L23" s="97">
        <v>171396900</v>
      </c>
      <c r="M23" s="98">
        <v>1851851</v>
      </c>
      <c r="N23" s="74">
        <f aca="true" t="shared" si="16" ref="N23:N47">L23+M23</f>
        <v>173248751</v>
      </c>
      <c r="O23" s="99">
        <v>171589190</v>
      </c>
      <c r="P23" s="73">
        <f t="shared" si="11"/>
        <v>-1701090</v>
      </c>
      <c r="Q23" s="75">
        <f t="shared" si="12"/>
        <v>100.89507545123675</v>
      </c>
      <c r="R23" s="73">
        <f aca="true" t="shared" si="17" ref="R23:R42">J23-K23</f>
        <v>13889454</v>
      </c>
      <c r="S23" s="75">
        <f t="shared" si="13"/>
        <v>93.24575762927257</v>
      </c>
      <c r="T23" s="73">
        <f aca="true" t="shared" si="18" ref="T23:T42">L23-O23</f>
        <v>-192290</v>
      </c>
      <c r="U23" s="75">
        <f t="shared" si="14"/>
        <v>100.11218989374953</v>
      </c>
      <c r="V23" s="76">
        <f aca="true" t="shared" si="19" ref="V23:V42">N23-O23</f>
        <v>1659561</v>
      </c>
      <c r="W23" s="77">
        <f t="shared" si="15"/>
        <v>99.04209352712736</v>
      </c>
    </row>
    <row r="24" spans="1:23" s="28" customFormat="1" ht="12.75" customHeight="1">
      <c r="A24" s="54"/>
      <c r="B24" s="67">
        <f t="shared" si="1"/>
        <v>17</v>
      </c>
      <c r="C24" s="101"/>
      <c r="D24" s="102"/>
      <c r="E24" s="89" t="s">
        <v>94</v>
      </c>
      <c r="F24" s="88" t="s">
        <v>108</v>
      </c>
      <c r="G24" s="131">
        <v>501</v>
      </c>
      <c r="H24" s="73">
        <v>178209900</v>
      </c>
      <c r="I24" s="74">
        <v>12493544</v>
      </c>
      <c r="J24" s="74">
        <f t="shared" si="10"/>
        <v>190703444</v>
      </c>
      <c r="K24" s="75">
        <v>179311611</v>
      </c>
      <c r="L24" s="73">
        <v>163016900</v>
      </c>
      <c r="M24" s="74">
        <v>1851851</v>
      </c>
      <c r="N24" s="74">
        <f t="shared" si="16"/>
        <v>164868751</v>
      </c>
      <c r="O24" s="75">
        <v>164868751</v>
      </c>
      <c r="P24" s="73">
        <f t="shared" si="11"/>
        <v>-1101711</v>
      </c>
      <c r="Q24" s="75">
        <f t="shared" si="12"/>
        <v>100.61820976275729</v>
      </c>
      <c r="R24" s="73">
        <f t="shared" si="17"/>
        <v>11391833</v>
      </c>
      <c r="S24" s="75">
        <f t="shared" si="13"/>
        <v>94.02641464618752</v>
      </c>
      <c r="T24" s="73">
        <f t="shared" si="18"/>
        <v>-1851851</v>
      </c>
      <c r="U24" s="75">
        <f t="shared" si="14"/>
        <v>101.13598712771498</v>
      </c>
      <c r="V24" s="76">
        <f t="shared" si="19"/>
        <v>0</v>
      </c>
      <c r="W24" s="77">
        <f t="shared" si="15"/>
        <v>100</v>
      </c>
    </row>
    <row r="25" spans="1:23" s="28" customFormat="1" ht="12.75" customHeight="1">
      <c r="A25" s="54"/>
      <c r="B25" s="67">
        <f t="shared" si="1"/>
        <v>18</v>
      </c>
      <c r="C25" s="79"/>
      <c r="D25" s="79"/>
      <c r="E25" s="79"/>
      <c r="F25" s="82" t="s">
        <v>109</v>
      </c>
      <c r="G25" s="132">
        <v>502</v>
      </c>
      <c r="H25" s="97">
        <v>11840000</v>
      </c>
      <c r="I25" s="98">
        <v>3097000</v>
      </c>
      <c r="J25" s="74">
        <f t="shared" si="10"/>
        <v>14937000</v>
      </c>
      <c r="K25" s="99">
        <v>12439379</v>
      </c>
      <c r="L25" s="97">
        <v>8380000</v>
      </c>
      <c r="M25" s="103">
        <v>0</v>
      </c>
      <c r="N25" s="74">
        <f t="shared" si="16"/>
        <v>8380000</v>
      </c>
      <c r="O25" s="99">
        <v>6720439</v>
      </c>
      <c r="P25" s="73">
        <f t="shared" si="11"/>
        <v>-599379</v>
      </c>
      <c r="Q25" s="75">
        <f t="shared" si="12"/>
        <v>105.06232263513513</v>
      </c>
      <c r="R25" s="73">
        <f t="shared" si="17"/>
        <v>2497621</v>
      </c>
      <c r="S25" s="75">
        <f t="shared" si="13"/>
        <v>83.2789649862757</v>
      </c>
      <c r="T25" s="73">
        <f t="shared" si="18"/>
        <v>1659561</v>
      </c>
      <c r="U25" s="75">
        <f t="shared" si="14"/>
        <v>80.19616945107398</v>
      </c>
      <c r="V25" s="76">
        <f t="shared" si="19"/>
        <v>1659561</v>
      </c>
      <c r="W25" s="77">
        <f t="shared" si="15"/>
        <v>80.19616945107398</v>
      </c>
    </row>
    <row r="26" spans="1:23" s="28" customFormat="1" ht="12.75" customHeight="1">
      <c r="A26" s="54"/>
      <c r="B26" s="67">
        <f t="shared" si="1"/>
        <v>19</v>
      </c>
      <c r="C26" s="70"/>
      <c r="D26" s="70"/>
      <c r="E26" s="70"/>
      <c r="F26" s="82" t="s">
        <v>110</v>
      </c>
      <c r="G26" s="131">
        <v>5021</v>
      </c>
      <c r="H26" s="73">
        <v>11518000</v>
      </c>
      <c r="I26" s="74">
        <v>3097000</v>
      </c>
      <c r="J26" s="74">
        <f t="shared" si="10"/>
        <v>14615000</v>
      </c>
      <c r="K26" s="75">
        <v>12123209</v>
      </c>
      <c r="L26" s="73">
        <v>8058000</v>
      </c>
      <c r="M26" s="74">
        <v>0</v>
      </c>
      <c r="N26" s="74">
        <f t="shared" si="16"/>
        <v>8058000</v>
      </c>
      <c r="O26" s="75">
        <v>6404269</v>
      </c>
      <c r="P26" s="73">
        <f t="shared" si="11"/>
        <v>-605209</v>
      </c>
      <c r="Q26" s="75">
        <f t="shared" si="12"/>
        <v>105.25446258030908</v>
      </c>
      <c r="R26" s="73">
        <f t="shared" si="17"/>
        <v>2491791</v>
      </c>
      <c r="S26" s="75">
        <f t="shared" si="13"/>
        <v>82.950455011974</v>
      </c>
      <c r="T26" s="73">
        <f t="shared" si="18"/>
        <v>1653731</v>
      </c>
      <c r="U26" s="75">
        <f t="shared" si="14"/>
        <v>79.47715313973691</v>
      </c>
      <c r="V26" s="76">
        <f t="shared" si="19"/>
        <v>1653731</v>
      </c>
      <c r="W26" s="77">
        <f t="shared" si="15"/>
        <v>79.47715313973691</v>
      </c>
    </row>
    <row r="27" spans="1:23" s="28" customFormat="1" ht="12.75" customHeight="1">
      <c r="A27" s="54"/>
      <c r="B27" s="67">
        <f t="shared" si="1"/>
        <v>20</v>
      </c>
      <c r="C27" s="79"/>
      <c r="D27" s="79"/>
      <c r="E27" s="102"/>
      <c r="F27" s="104" t="s">
        <v>111</v>
      </c>
      <c r="G27" s="133">
        <v>5024</v>
      </c>
      <c r="H27" s="73">
        <v>322000</v>
      </c>
      <c r="I27" s="74">
        <v>0</v>
      </c>
      <c r="J27" s="74">
        <f t="shared" si="10"/>
        <v>322000</v>
      </c>
      <c r="K27" s="75">
        <v>316170</v>
      </c>
      <c r="L27" s="73">
        <v>322000</v>
      </c>
      <c r="M27" s="74">
        <v>0</v>
      </c>
      <c r="N27" s="74">
        <f t="shared" si="16"/>
        <v>322000</v>
      </c>
      <c r="O27" s="75">
        <v>316170</v>
      </c>
      <c r="P27" s="73">
        <f t="shared" si="11"/>
        <v>5830</v>
      </c>
      <c r="Q27" s="75">
        <f t="shared" si="12"/>
        <v>98.18944099378882</v>
      </c>
      <c r="R27" s="73">
        <f t="shared" si="17"/>
        <v>5830</v>
      </c>
      <c r="S27" s="75">
        <f t="shared" si="13"/>
        <v>98.18944099378882</v>
      </c>
      <c r="T27" s="73">
        <f t="shared" si="18"/>
        <v>5830</v>
      </c>
      <c r="U27" s="75">
        <f t="shared" si="14"/>
        <v>98.18944099378882</v>
      </c>
      <c r="V27" s="76">
        <f t="shared" si="19"/>
        <v>5830</v>
      </c>
      <c r="W27" s="77">
        <f t="shared" si="15"/>
        <v>98.18944099378882</v>
      </c>
    </row>
    <row r="28" spans="1:23" s="28" customFormat="1" ht="12.75" customHeight="1">
      <c r="A28" s="54"/>
      <c r="B28" s="67">
        <f t="shared" si="1"/>
        <v>21</v>
      </c>
      <c r="C28" s="70"/>
      <c r="D28" s="345" t="s">
        <v>112</v>
      </c>
      <c r="E28" s="345"/>
      <c r="F28" s="346"/>
      <c r="G28" s="134">
        <v>503</v>
      </c>
      <c r="H28" s="73">
        <v>63193666</v>
      </c>
      <c r="I28" s="74">
        <v>3622728.35</v>
      </c>
      <c r="J28" s="74">
        <f t="shared" si="10"/>
        <v>66816394.35</v>
      </c>
      <c r="K28" s="75">
        <v>62180622</v>
      </c>
      <c r="L28" s="73">
        <v>56850666</v>
      </c>
      <c r="M28" s="74">
        <v>896</v>
      </c>
      <c r="N28" s="74">
        <f t="shared" si="16"/>
        <v>56851562</v>
      </c>
      <c r="O28" s="75">
        <v>56724148</v>
      </c>
      <c r="P28" s="73">
        <f t="shared" si="11"/>
        <v>1013044</v>
      </c>
      <c r="Q28" s="75">
        <f t="shared" si="12"/>
        <v>98.39692161553026</v>
      </c>
      <c r="R28" s="73">
        <f t="shared" si="17"/>
        <v>4635772.3500000015</v>
      </c>
      <c r="S28" s="75">
        <f t="shared" si="13"/>
        <v>93.06192380612947</v>
      </c>
      <c r="T28" s="73">
        <f t="shared" si="18"/>
        <v>126518</v>
      </c>
      <c r="U28" s="75">
        <f t="shared" si="14"/>
        <v>99.77745555346704</v>
      </c>
      <c r="V28" s="76">
        <f t="shared" si="19"/>
        <v>127414</v>
      </c>
      <c r="W28" s="77">
        <f t="shared" si="15"/>
        <v>99.77588302674955</v>
      </c>
    </row>
    <row r="29" spans="1:23" s="28" customFormat="1" ht="12.75" customHeight="1">
      <c r="A29" s="54"/>
      <c r="B29" s="67">
        <f t="shared" si="1"/>
        <v>22</v>
      </c>
      <c r="C29" s="70"/>
      <c r="D29" s="345" t="s">
        <v>113</v>
      </c>
      <c r="E29" s="345"/>
      <c r="F29" s="346"/>
      <c r="G29" s="135">
        <v>534</v>
      </c>
      <c r="H29" s="73">
        <v>1783049</v>
      </c>
      <c r="I29" s="74">
        <v>111302</v>
      </c>
      <c r="J29" s="74">
        <f t="shared" si="10"/>
        <v>1894351</v>
      </c>
      <c r="K29" s="75">
        <v>1793260</v>
      </c>
      <c r="L29" s="73">
        <v>1631049</v>
      </c>
      <c r="M29" s="74">
        <v>17572</v>
      </c>
      <c r="N29" s="74">
        <f t="shared" si="16"/>
        <v>1648621</v>
      </c>
      <c r="O29" s="75">
        <v>1648621</v>
      </c>
      <c r="P29" s="73">
        <f t="shared" si="11"/>
        <v>-10211</v>
      </c>
      <c r="Q29" s="75">
        <f t="shared" si="12"/>
        <v>100.57267074544782</v>
      </c>
      <c r="R29" s="73">
        <f t="shared" si="17"/>
        <v>101091</v>
      </c>
      <c r="S29" s="75">
        <f t="shared" si="13"/>
        <v>94.66355495892789</v>
      </c>
      <c r="T29" s="73">
        <f t="shared" si="18"/>
        <v>-17572</v>
      </c>
      <c r="U29" s="75">
        <f t="shared" si="14"/>
        <v>101.07734347649885</v>
      </c>
      <c r="V29" s="76">
        <f t="shared" si="19"/>
        <v>0</v>
      </c>
      <c r="W29" s="77">
        <f t="shared" si="15"/>
        <v>100</v>
      </c>
    </row>
    <row r="30" spans="1:23" s="28" customFormat="1" ht="12.75" customHeight="1">
      <c r="A30" s="54"/>
      <c r="B30" s="67">
        <f t="shared" si="1"/>
        <v>23</v>
      </c>
      <c r="C30" s="101"/>
      <c r="D30" s="345" t="s">
        <v>114</v>
      </c>
      <c r="E30" s="345"/>
      <c r="F30" s="346"/>
      <c r="G30" s="136"/>
      <c r="H30" s="73">
        <f aca="true" t="shared" si="20" ref="H30:M30">SUM(H31:H41)</f>
        <v>136705000</v>
      </c>
      <c r="I30" s="74">
        <f>SUM(I31:I41)</f>
        <v>32996598.83</v>
      </c>
      <c r="J30" s="74">
        <f t="shared" si="10"/>
        <v>169701598.82999998</v>
      </c>
      <c r="K30" s="75">
        <f t="shared" si="20"/>
        <v>84570429.03999999</v>
      </c>
      <c r="L30" s="73">
        <f>SUM(L31:L41)</f>
        <v>46625000</v>
      </c>
      <c r="M30" s="74">
        <f t="shared" si="20"/>
        <v>2598417.84</v>
      </c>
      <c r="N30" s="74">
        <f>L30+M30</f>
        <v>49223417.84</v>
      </c>
      <c r="O30" s="75">
        <f>SUM(O31:O41)</f>
        <v>48219426.239999995</v>
      </c>
      <c r="P30" s="73">
        <f t="shared" si="11"/>
        <v>52134570.96000001</v>
      </c>
      <c r="Q30" s="75">
        <f t="shared" si="12"/>
        <v>61.86344979335065</v>
      </c>
      <c r="R30" s="73">
        <f t="shared" si="17"/>
        <v>85131169.78999999</v>
      </c>
      <c r="S30" s="75">
        <f t="shared" si="13"/>
        <v>49.83478625013966</v>
      </c>
      <c r="T30" s="73">
        <f t="shared" si="18"/>
        <v>-1594426.2399999946</v>
      </c>
      <c r="U30" s="75">
        <f t="shared" si="14"/>
        <v>103.41968094369972</v>
      </c>
      <c r="V30" s="76">
        <f t="shared" si="19"/>
        <v>1003991.6000000089</v>
      </c>
      <c r="W30" s="77">
        <f t="shared" si="15"/>
        <v>97.96033748964066</v>
      </c>
    </row>
    <row r="31" spans="1:23" s="28" customFormat="1" ht="12.75" customHeight="1">
      <c r="A31" s="54"/>
      <c r="B31" s="67">
        <f t="shared" si="1"/>
        <v>24</v>
      </c>
      <c r="C31" s="102"/>
      <c r="D31" s="102"/>
      <c r="E31" s="89" t="s">
        <v>94</v>
      </c>
      <c r="F31" s="82" t="s">
        <v>115</v>
      </c>
      <c r="G31" s="134">
        <v>513</v>
      </c>
      <c r="H31" s="73">
        <v>11226873</v>
      </c>
      <c r="I31" s="74">
        <v>2000</v>
      </c>
      <c r="J31" s="74">
        <f t="shared" si="10"/>
        <v>11228873</v>
      </c>
      <c r="K31" s="75">
        <v>10738091.96</v>
      </c>
      <c r="L31" s="73">
        <v>10824873</v>
      </c>
      <c r="M31" s="74">
        <v>2000</v>
      </c>
      <c r="N31" s="74">
        <f>L31+M31</f>
        <v>10826873</v>
      </c>
      <c r="O31" s="75">
        <v>10709554.48</v>
      </c>
      <c r="P31" s="73">
        <f t="shared" si="11"/>
        <v>488781.0399999991</v>
      </c>
      <c r="Q31" s="75">
        <f t="shared" si="12"/>
        <v>95.64632965920254</v>
      </c>
      <c r="R31" s="73">
        <f t="shared" si="17"/>
        <v>490781.0399999991</v>
      </c>
      <c r="S31" s="75">
        <f t="shared" si="13"/>
        <v>95.6292938748172</v>
      </c>
      <c r="T31" s="73">
        <f t="shared" si="18"/>
        <v>115318.51999999955</v>
      </c>
      <c r="U31" s="75">
        <f t="shared" si="14"/>
        <v>98.93468939543217</v>
      </c>
      <c r="V31" s="76">
        <f t="shared" si="19"/>
        <v>117318.51999999955</v>
      </c>
      <c r="W31" s="77">
        <f t="shared" si="15"/>
        <v>98.91641363115647</v>
      </c>
    </row>
    <row r="32" spans="1:23" s="28" customFormat="1" ht="12.75" customHeight="1">
      <c r="A32" s="54"/>
      <c r="B32" s="67">
        <f t="shared" si="1"/>
        <v>25</v>
      </c>
      <c r="C32" s="79"/>
      <c r="D32" s="79"/>
      <c r="E32" s="79"/>
      <c r="F32" s="82" t="s">
        <v>116</v>
      </c>
      <c r="G32" s="137">
        <v>514</v>
      </c>
      <c r="H32" s="73">
        <v>64000</v>
      </c>
      <c r="I32" s="74">
        <v>0</v>
      </c>
      <c r="J32" s="74">
        <f t="shared" si="10"/>
        <v>64000</v>
      </c>
      <c r="K32" s="75">
        <v>61454.86</v>
      </c>
      <c r="L32" s="73">
        <v>64000</v>
      </c>
      <c r="M32" s="74">
        <v>0</v>
      </c>
      <c r="N32" s="74">
        <f t="shared" si="16"/>
        <v>64000</v>
      </c>
      <c r="O32" s="75">
        <v>61454.86</v>
      </c>
      <c r="P32" s="73">
        <f t="shared" si="11"/>
        <v>2545.1399999999994</v>
      </c>
      <c r="Q32" s="75">
        <f t="shared" si="12"/>
        <v>96.02321875000001</v>
      </c>
      <c r="R32" s="73">
        <f t="shared" si="17"/>
        <v>2545.1399999999994</v>
      </c>
      <c r="S32" s="75">
        <f t="shared" si="13"/>
        <v>96.02321875000001</v>
      </c>
      <c r="T32" s="73">
        <f t="shared" si="18"/>
        <v>2545.1399999999994</v>
      </c>
      <c r="U32" s="75">
        <f t="shared" si="14"/>
        <v>96.02321875000001</v>
      </c>
      <c r="V32" s="76">
        <f t="shared" si="19"/>
        <v>2545.1399999999994</v>
      </c>
      <c r="W32" s="77">
        <f t="shared" si="15"/>
        <v>96.02321875000001</v>
      </c>
    </row>
    <row r="33" spans="1:23" s="28" customFormat="1" ht="12.75" customHeight="1">
      <c r="A33" s="54"/>
      <c r="B33" s="67">
        <f t="shared" si="1"/>
        <v>26</v>
      </c>
      <c r="C33" s="87"/>
      <c r="D33" s="87"/>
      <c r="E33" s="87"/>
      <c r="F33" s="82" t="s">
        <v>117</v>
      </c>
      <c r="G33" s="137">
        <v>515</v>
      </c>
      <c r="H33" s="73">
        <v>10862000</v>
      </c>
      <c r="I33" s="74">
        <v>26052.5</v>
      </c>
      <c r="J33" s="74">
        <f t="shared" si="10"/>
        <v>10888052.5</v>
      </c>
      <c r="K33" s="75">
        <v>10571053.86</v>
      </c>
      <c r="L33" s="73">
        <v>10862000</v>
      </c>
      <c r="M33" s="74">
        <v>0</v>
      </c>
      <c r="N33" s="74">
        <f t="shared" si="16"/>
        <v>10862000</v>
      </c>
      <c r="O33" s="75">
        <v>10545001.36</v>
      </c>
      <c r="P33" s="73">
        <f t="shared" si="11"/>
        <v>290946.1400000006</v>
      </c>
      <c r="Q33" s="75">
        <f t="shared" si="12"/>
        <v>97.32143122813478</v>
      </c>
      <c r="R33" s="73">
        <f t="shared" si="17"/>
        <v>316998.6400000006</v>
      </c>
      <c r="S33" s="75">
        <f t="shared" si="13"/>
        <v>97.08856436906416</v>
      </c>
      <c r="T33" s="73">
        <f t="shared" si="18"/>
        <v>316998.6400000006</v>
      </c>
      <c r="U33" s="75">
        <f t="shared" si="14"/>
        <v>97.08158129257963</v>
      </c>
      <c r="V33" s="76">
        <f t="shared" si="19"/>
        <v>316998.6400000006</v>
      </c>
      <c r="W33" s="77">
        <f t="shared" si="15"/>
        <v>97.08158129257963</v>
      </c>
    </row>
    <row r="34" spans="1:23" s="28" customFormat="1" ht="12.75" customHeight="1">
      <c r="A34" s="54"/>
      <c r="B34" s="67">
        <f t="shared" si="1"/>
        <v>27</v>
      </c>
      <c r="C34" s="70"/>
      <c r="D34" s="70"/>
      <c r="E34" s="70"/>
      <c r="F34" s="82" t="s">
        <v>118</v>
      </c>
      <c r="G34" s="138">
        <v>516</v>
      </c>
      <c r="H34" s="73">
        <v>103261985</v>
      </c>
      <c r="I34" s="74">
        <v>30273177.97</v>
      </c>
      <c r="J34" s="74">
        <f t="shared" si="10"/>
        <v>133535162.97</v>
      </c>
      <c r="K34" s="75">
        <v>52920219.05</v>
      </c>
      <c r="L34" s="73">
        <v>17389985</v>
      </c>
      <c r="M34" s="74">
        <v>786000</v>
      </c>
      <c r="N34" s="74">
        <f t="shared" si="16"/>
        <v>18175985</v>
      </c>
      <c r="O34" s="75">
        <v>18029728.32</v>
      </c>
      <c r="P34" s="73">
        <f t="shared" si="11"/>
        <v>50341765.95</v>
      </c>
      <c r="Q34" s="75">
        <f t="shared" si="12"/>
        <v>51.24850064619617</v>
      </c>
      <c r="R34" s="73">
        <f t="shared" si="17"/>
        <v>80614943.92</v>
      </c>
      <c r="S34" s="75">
        <f t="shared" si="13"/>
        <v>39.630175208524705</v>
      </c>
      <c r="T34" s="73">
        <f t="shared" si="18"/>
        <v>-639743.3200000003</v>
      </c>
      <c r="U34" s="75">
        <f t="shared" si="14"/>
        <v>103.67880317320572</v>
      </c>
      <c r="V34" s="76">
        <f t="shared" si="19"/>
        <v>146256.6799999997</v>
      </c>
      <c r="W34" s="77">
        <f t="shared" si="15"/>
        <v>99.19533010177992</v>
      </c>
    </row>
    <row r="35" spans="1:23" s="28" customFormat="1" ht="12.75" customHeight="1">
      <c r="A35" s="54"/>
      <c r="B35" s="67">
        <f t="shared" si="1"/>
        <v>28</v>
      </c>
      <c r="C35" s="70"/>
      <c r="D35" s="70"/>
      <c r="E35" s="70"/>
      <c r="F35" s="82" t="s">
        <v>119</v>
      </c>
      <c r="G35" s="139">
        <v>517</v>
      </c>
      <c r="H35" s="73">
        <v>9938142</v>
      </c>
      <c r="I35" s="74">
        <v>2695368.36</v>
      </c>
      <c r="J35" s="74">
        <f t="shared" si="10"/>
        <v>12633510.36</v>
      </c>
      <c r="K35" s="75">
        <v>8976970.31</v>
      </c>
      <c r="L35" s="73">
        <v>6132142</v>
      </c>
      <c r="M35" s="74">
        <v>1810417.84</v>
      </c>
      <c r="N35" s="74">
        <f t="shared" si="16"/>
        <v>7942559.84</v>
      </c>
      <c r="O35" s="75">
        <v>7571048.22</v>
      </c>
      <c r="P35" s="73">
        <f t="shared" si="11"/>
        <v>961171.6899999995</v>
      </c>
      <c r="Q35" s="75">
        <f t="shared" si="12"/>
        <v>90.32845686849716</v>
      </c>
      <c r="R35" s="73">
        <f t="shared" si="17"/>
        <v>3656540.049999999</v>
      </c>
      <c r="S35" s="75">
        <f t="shared" si="13"/>
        <v>71.05681678484808</v>
      </c>
      <c r="T35" s="73">
        <f t="shared" si="18"/>
        <v>-1438906.2199999997</v>
      </c>
      <c r="U35" s="75">
        <f t="shared" si="14"/>
        <v>123.46498531834389</v>
      </c>
      <c r="V35" s="76">
        <f t="shared" si="19"/>
        <v>371511.6200000001</v>
      </c>
      <c r="W35" s="77">
        <f t="shared" si="15"/>
        <v>95.32252035258195</v>
      </c>
    </row>
    <row r="36" spans="1:23" s="28" customFormat="1" ht="12.75" customHeight="1">
      <c r="A36" s="54"/>
      <c r="B36" s="67">
        <f t="shared" si="1"/>
        <v>29</v>
      </c>
      <c r="C36" s="102"/>
      <c r="D36" s="102"/>
      <c r="E36" s="102"/>
      <c r="F36" s="82" t="s">
        <v>120</v>
      </c>
      <c r="G36" s="137">
        <v>518</v>
      </c>
      <c r="H36" s="105">
        <v>0</v>
      </c>
      <c r="I36" s="106"/>
      <c r="J36" s="74">
        <f t="shared" si="10"/>
        <v>0</v>
      </c>
      <c r="K36" s="75">
        <v>0</v>
      </c>
      <c r="L36" s="105">
        <v>0</v>
      </c>
      <c r="M36" s="106">
        <v>0</v>
      </c>
      <c r="N36" s="74">
        <f t="shared" si="16"/>
        <v>0</v>
      </c>
      <c r="O36" s="75">
        <v>0</v>
      </c>
      <c r="P36" s="73">
        <f t="shared" si="11"/>
        <v>0</v>
      </c>
      <c r="Q36" s="75"/>
      <c r="R36" s="73">
        <f t="shared" si="17"/>
        <v>0</v>
      </c>
      <c r="S36" s="75"/>
      <c r="T36" s="73">
        <f t="shared" si="18"/>
        <v>0</v>
      </c>
      <c r="U36" s="75"/>
      <c r="V36" s="76">
        <f t="shared" si="19"/>
        <v>0</v>
      </c>
      <c r="W36" s="77"/>
    </row>
    <row r="37" spans="1:23" s="28" customFormat="1" ht="24.75" customHeight="1">
      <c r="A37" s="54"/>
      <c r="B37" s="67">
        <f t="shared" si="1"/>
        <v>30</v>
      </c>
      <c r="C37" s="102"/>
      <c r="D37" s="102"/>
      <c r="E37" s="102"/>
      <c r="F37" s="107" t="s">
        <v>121</v>
      </c>
      <c r="G37" s="137">
        <v>519</v>
      </c>
      <c r="H37" s="73">
        <v>241000</v>
      </c>
      <c r="I37" s="74">
        <v>0</v>
      </c>
      <c r="J37" s="74">
        <f t="shared" si="10"/>
        <v>241000</v>
      </c>
      <c r="K37" s="75">
        <v>212820</v>
      </c>
      <c r="L37" s="73">
        <v>241000</v>
      </c>
      <c r="M37" s="74">
        <v>0</v>
      </c>
      <c r="N37" s="74">
        <f t="shared" si="16"/>
        <v>241000</v>
      </c>
      <c r="O37" s="75">
        <v>212820</v>
      </c>
      <c r="P37" s="73">
        <f t="shared" si="11"/>
        <v>28180</v>
      </c>
      <c r="Q37" s="75">
        <f>K37/H37*100</f>
        <v>88.3070539419087</v>
      </c>
      <c r="R37" s="73">
        <f t="shared" si="17"/>
        <v>28180</v>
      </c>
      <c r="S37" s="75">
        <f>K37/J37*100</f>
        <v>88.3070539419087</v>
      </c>
      <c r="T37" s="73">
        <f t="shared" si="18"/>
        <v>28180</v>
      </c>
      <c r="U37" s="75">
        <f>O37/L37*100</f>
        <v>88.3070539419087</v>
      </c>
      <c r="V37" s="76">
        <f t="shared" si="19"/>
        <v>28180</v>
      </c>
      <c r="W37" s="77">
        <f>O37/N37*100</f>
        <v>88.3070539419087</v>
      </c>
    </row>
    <row r="38" spans="1:23" s="28" customFormat="1" ht="22.5">
      <c r="A38" s="85"/>
      <c r="B38" s="67">
        <f t="shared" si="1"/>
        <v>31</v>
      </c>
      <c r="C38" s="70"/>
      <c r="D38" s="70"/>
      <c r="E38" s="70"/>
      <c r="F38" s="91" t="s">
        <v>122</v>
      </c>
      <c r="G38" s="129">
        <v>536</v>
      </c>
      <c r="H38" s="73">
        <v>361000</v>
      </c>
      <c r="I38" s="74">
        <v>0</v>
      </c>
      <c r="J38" s="74">
        <f t="shared" si="10"/>
        <v>361000</v>
      </c>
      <c r="K38" s="75">
        <v>339819</v>
      </c>
      <c r="L38" s="73">
        <v>361000</v>
      </c>
      <c r="M38" s="74">
        <v>0</v>
      </c>
      <c r="N38" s="74">
        <f t="shared" si="16"/>
        <v>361000</v>
      </c>
      <c r="O38" s="75">
        <v>339819</v>
      </c>
      <c r="P38" s="73">
        <f t="shared" si="11"/>
        <v>21181</v>
      </c>
      <c r="Q38" s="75">
        <f>K38/H38*100</f>
        <v>94.13268698060942</v>
      </c>
      <c r="R38" s="73">
        <f t="shared" si="17"/>
        <v>21181</v>
      </c>
      <c r="S38" s="75">
        <f>K38/J38*100</f>
        <v>94.13268698060942</v>
      </c>
      <c r="T38" s="73">
        <f t="shared" si="18"/>
        <v>21181</v>
      </c>
      <c r="U38" s="75">
        <f>O38/L38*100</f>
        <v>94.13268698060942</v>
      </c>
      <c r="V38" s="76">
        <f t="shared" si="19"/>
        <v>21181</v>
      </c>
      <c r="W38" s="77">
        <f>O38/N38*100</f>
        <v>94.13268698060942</v>
      </c>
    </row>
    <row r="39" spans="1:23" s="28" customFormat="1" ht="12.75" customHeight="1">
      <c r="A39" s="85"/>
      <c r="B39" s="67">
        <f t="shared" si="1"/>
        <v>32</v>
      </c>
      <c r="C39" s="70"/>
      <c r="D39" s="70"/>
      <c r="E39" s="70"/>
      <c r="F39" s="82" t="s">
        <v>123</v>
      </c>
      <c r="G39" s="140">
        <v>541</v>
      </c>
      <c r="H39" s="73">
        <v>0</v>
      </c>
      <c r="I39" s="74"/>
      <c r="J39" s="74"/>
      <c r="K39" s="75">
        <v>0</v>
      </c>
      <c r="L39" s="73">
        <v>0</v>
      </c>
      <c r="M39" s="74"/>
      <c r="N39" s="74">
        <f t="shared" si="16"/>
        <v>0</v>
      </c>
      <c r="O39" s="75">
        <v>0</v>
      </c>
      <c r="P39" s="73">
        <f t="shared" si="11"/>
        <v>0</v>
      </c>
      <c r="Q39" s="75"/>
      <c r="R39" s="73">
        <f t="shared" si="17"/>
        <v>0</v>
      </c>
      <c r="S39" s="75"/>
      <c r="T39" s="73">
        <f t="shared" si="18"/>
        <v>0</v>
      </c>
      <c r="U39" s="75"/>
      <c r="V39" s="76">
        <f t="shared" si="19"/>
        <v>0</v>
      </c>
      <c r="W39" s="77"/>
    </row>
    <row r="40" spans="1:23" s="28" customFormat="1" ht="12.75" customHeight="1">
      <c r="A40" s="85"/>
      <c r="B40" s="67">
        <f t="shared" si="1"/>
        <v>33</v>
      </c>
      <c r="C40" s="70"/>
      <c r="D40" s="70"/>
      <c r="E40" s="70"/>
      <c r="F40" s="82" t="s">
        <v>124</v>
      </c>
      <c r="G40" s="129">
        <v>542</v>
      </c>
      <c r="H40" s="73">
        <v>750000</v>
      </c>
      <c r="I40" s="74">
        <v>0</v>
      </c>
      <c r="J40" s="74">
        <f>H40+I40</f>
        <v>750000</v>
      </c>
      <c r="K40" s="75">
        <v>750000</v>
      </c>
      <c r="L40" s="73">
        <v>750000</v>
      </c>
      <c r="M40" s="74">
        <v>0</v>
      </c>
      <c r="N40" s="74">
        <f t="shared" si="16"/>
        <v>750000</v>
      </c>
      <c r="O40" s="75">
        <v>750000</v>
      </c>
      <c r="P40" s="73">
        <f t="shared" si="11"/>
        <v>0</v>
      </c>
      <c r="Q40" s="75">
        <f>K40/H40*100</f>
        <v>100</v>
      </c>
      <c r="R40" s="73">
        <f t="shared" si="17"/>
        <v>0</v>
      </c>
      <c r="S40" s="75">
        <f>K40/J40*100</f>
        <v>100</v>
      </c>
      <c r="T40" s="73">
        <f t="shared" si="18"/>
        <v>0</v>
      </c>
      <c r="U40" s="75">
        <f>O40/L40*100</f>
        <v>100</v>
      </c>
      <c r="V40" s="76">
        <f t="shared" si="19"/>
        <v>0</v>
      </c>
      <c r="W40" s="77">
        <f>O40/N40*100</f>
        <v>100</v>
      </c>
    </row>
    <row r="41" spans="1:23" s="28" customFormat="1" ht="12.75" customHeight="1">
      <c r="A41" s="85"/>
      <c r="B41" s="67">
        <f t="shared" si="1"/>
        <v>34</v>
      </c>
      <c r="C41" s="70"/>
      <c r="D41" s="70"/>
      <c r="E41" s="70"/>
      <c r="F41" s="82" t="s">
        <v>125</v>
      </c>
      <c r="G41" s="129">
        <v>549</v>
      </c>
      <c r="H41" s="73"/>
      <c r="I41" s="74"/>
      <c r="J41" s="74"/>
      <c r="K41" s="75"/>
      <c r="L41" s="73">
        <v>0</v>
      </c>
      <c r="M41" s="74"/>
      <c r="N41" s="74">
        <f t="shared" si="16"/>
        <v>0</v>
      </c>
      <c r="O41" s="75">
        <v>0</v>
      </c>
      <c r="P41" s="73">
        <f t="shared" si="11"/>
        <v>0</v>
      </c>
      <c r="Q41" s="75"/>
      <c r="R41" s="73">
        <f t="shared" si="17"/>
        <v>0</v>
      </c>
      <c r="S41" s="75"/>
      <c r="T41" s="73">
        <f t="shared" si="18"/>
        <v>0</v>
      </c>
      <c r="U41" s="75"/>
      <c r="V41" s="76">
        <f t="shared" si="19"/>
        <v>0</v>
      </c>
      <c r="W41" s="77"/>
    </row>
    <row r="42" spans="1:23" s="28" customFormat="1" ht="12.75" customHeight="1">
      <c r="A42" s="85"/>
      <c r="B42" s="67">
        <f t="shared" si="1"/>
        <v>35</v>
      </c>
      <c r="C42" s="70"/>
      <c r="D42" s="356" t="s">
        <v>126</v>
      </c>
      <c r="E42" s="356"/>
      <c r="F42" s="357"/>
      <c r="G42" s="129"/>
      <c r="H42" s="73"/>
      <c r="I42" s="74"/>
      <c r="J42" s="74"/>
      <c r="K42" s="75"/>
      <c r="L42" s="73">
        <v>0</v>
      </c>
      <c r="M42" s="74"/>
      <c r="N42" s="74">
        <f t="shared" si="16"/>
        <v>0</v>
      </c>
      <c r="O42" s="75">
        <v>0</v>
      </c>
      <c r="P42" s="73">
        <f t="shared" si="11"/>
        <v>0</v>
      </c>
      <c r="Q42" s="75"/>
      <c r="R42" s="73">
        <f t="shared" si="17"/>
        <v>0</v>
      </c>
      <c r="S42" s="75"/>
      <c r="T42" s="73">
        <f t="shared" si="18"/>
        <v>0</v>
      </c>
      <c r="U42" s="75"/>
      <c r="V42" s="76">
        <f t="shared" si="19"/>
        <v>0</v>
      </c>
      <c r="W42" s="77"/>
    </row>
    <row r="43" spans="1:23" s="28" customFormat="1" ht="12.75" customHeight="1">
      <c r="A43" s="85"/>
      <c r="B43" s="67">
        <f t="shared" si="1"/>
        <v>36</v>
      </c>
      <c r="C43" s="108"/>
      <c r="D43" s="350" t="s">
        <v>127</v>
      </c>
      <c r="E43" s="350"/>
      <c r="F43" s="351"/>
      <c r="G43" s="135"/>
      <c r="H43" s="73">
        <f aca="true" t="shared" si="21" ref="H43:M43">SUM(H44:H47)</f>
        <v>25113210</v>
      </c>
      <c r="I43" s="74">
        <f>SUM(I44:I47)</f>
        <v>0</v>
      </c>
      <c r="J43" s="74">
        <f>H43+I43</f>
        <v>25113210</v>
      </c>
      <c r="K43" s="75">
        <f t="shared" si="21"/>
        <v>16295329.170000002</v>
      </c>
      <c r="L43" s="73">
        <f>SUM(L44:L47)</f>
        <v>25113210</v>
      </c>
      <c r="M43" s="74">
        <f t="shared" si="21"/>
        <v>0</v>
      </c>
      <c r="N43" s="74">
        <f t="shared" si="16"/>
        <v>25113210</v>
      </c>
      <c r="O43" s="75">
        <f>SUM(O44:O47)</f>
        <v>16295329.170000002</v>
      </c>
      <c r="P43" s="73">
        <f>SUM(P44:P47)</f>
        <v>8817880.829999998</v>
      </c>
      <c r="Q43" s="75">
        <f>K43/H43*100</f>
        <v>64.88748021459622</v>
      </c>
      <c r="R43" s="73">
        <f>SUM(R44:R47)</f>
        <v>8817880.829999998</v>
      </c>
      <c r="S43" s="75">
        <f>K43/J43*100</f>
        <v>64.88748021459622</v>
      </c>
      <c r="T43" s="73">
        <f>SUM(T44:T47)</f>
        <v>8817880.829999998</v>
      </c>
      <c r="U43" s="75">
        <f>O43/L43*100</f>
        <v>64.88748021459622</v>
      </c>
      <c r="V43" s="76">
        <f>SUM(V44:V47)</f>
        <v>8817880.829999998</v>
      </c>
      <c r="W43" s="77">
        <f>O43/N43*100</f>
        <v>64.88748021459622</v>
      </c>
    </row>
    <row r="44" spans="1:23" s="28" customFormat="1" ht="12.75" customHeight="1">
      <c r="A44" s="85"/>
      <c r="B44" s="67">
        <f t="shared" si="1"/>
        <v>37</v>
      </c>
      <c r="C44" s="101"/>
      <c r="D44" s="70"/>
      <c r="E44" s="345" t="s">
        <v>128</v>
      </c>
      <c r="F44" s="346"/>
      <c r="G44" s="141">
        <v>611</v>
      </c>
      <c r="H44" s="73">
        <v>5000000</v>
      </c>
      <c r="I44" s="74">
        <v>0</v>
      </c>
      <c r="J44" s="74">
        <f>H44+I44</f>
        <v>5000000</v>
      </c>
      <c r="K44" s="75">
        <v>4610406.69</v>
      </c>
      <c r="L44" s="73">
        <v>5000000</v>
      </c>
      <c r="M44" s="74">
        <v>0</v>
      </c>
      <c r="N44" s="74">
        <f t="shared" si="16"/>
        <v>5000000</v>
      </c>
      <c r="O44" s="75">
        <v>4610406.69</v>
      </c>
      <c r="P44" s="73">
        <v>389593.3099999996</v>
      </c>
      <c r="Q44" s="75">
        <f>K44/H44*100</f>
        <v>92.2081338</v>
      </c>
      <c r="R44" s="73">
        <f>J44-K44</f>
        <v>389593.3099999996</v>
      </c>
      <c r="S44" s="75">
        <f>K44/J44*100</f>
        <v>92.2081338</v>
      </c>
      <c r="T44" s="73">
        <f>L44-O44</f>
        <v>389593.3099999996</v>
      </c>
      <c r="U44" s="75">
        <f>O44/L44*100</f>
        <v>92.2081338</v>
      </c>
      <c r="V44" s="76">
        <f>N44-O44</f>
        <v>389593.3099999996</v>
      </c>
      <c r="W44" s="77">
        <f>O44/N44*100</f>
        <v>92.2081338</v>
      </c>
    </row>
    <row r="45" spans="1:23" s="28" customFormat="1" ht="12.75" customHeight="1">
      <c r="A45" s="85"/>
      <c r="B45" s="67">
        <f t="shared" si="1"/>
        <v>38</v>
      </c>
      <c r="C45" s="70"/>
      <c r="D45" s="70"/>
      <c r="E45" s="345" t="s">
        <v>129</v>
      </c>
      <c r="F45" s="346"/>
      <c r="G45" s="131">
        <v>612</v>
      </c>
      <c r="H45" s="73">
        <v>20113210</v>
      </c>
      <c r="I45" s="74">
        <v>0</v>
      </c>
      <c r="J45" s="74">
        <f>H45+I45</f>
        <v>20113210</v>
      </c>
      <c r="K45" s="75">
        <v>11684922.48</v>
      </c>
      <c r="L45" s="73">
        <v>20113210</v>
      </c>
      <c r="M45" s="74">
        <v>0</v>
      </c>
      <c r="N45" s="74">
        <f t="shared" si="16"/>
        <v>20113210</v>
      </c>
      <c r="O45" s="75">
        <v>11684922.48</v>
      </c>
      <c r="P45" s="73">
        <v>8428287.52</v>
      </c>
      <c r="Q45" s="75">
        <f>K45/H45*100</f>
        <v>58.095761342918415</v>
      </c>
      <c r="R45" s="73">
        <f>J45-K45</f>
        <v>8428287.52</v>
      </c>
      <c r="S45" s="75">
        <f>K45/J45*100</f>
        <v>58.095761342918415</v>
      </c>
      <c r="T45" s="73">
        <f>L45-O45</f>
        <v>8428287.52</v>
      </c>
      <c r="U45" s="75">
        <f>O45/L45*100</f>
        <v>58.095761342918415</v>
      </c>
      <c r="V45" s="76">
        <f>N45-O45</f>
        <v>8428287.52</v>
      </c>
      <c r="W45" s="77">
        <f>O45/N45*100</f>
        <v>58.095761342918415</v>
      </c>
    </row>
    <row r="46" spans="1:23" s="28" customFormat="1" ht="12.75" customHeight="1">
      <c r="A46" s="85"/>
      <c r="B46" s="67">
        <f t="shared" si="1"/>
        <v>39</v>
      </c>
      <c r="C46" s="70"/>
      <c r="D46" s="70"/>
      <c r="E46" s="345" t="s">
        <v>130</v>
      </c>
      <c r="F46" s="346"/>
      <c r="G46" s="131">
        <v>613</v>
      </c>
      <c r="H46" s="73"/>
      <c r="I46" s="74"/>
      <c r="J46" s="74"/>
      <c r="K46" s="75"/>
      <c r="L46" s="73">
        <v>0</v>
      </c>
      <c r="M46" s="74"/>
      <c r="N46" s="74">
        <f t="shared" si="16"/>
        <v>0</v>
      </c>
      <c r="O46" s="75">
        <v>0</v>
      </c>
      <c r="P46" s="73"/>
      <c r="Q46" s="75"/>
      <c r="R46" s="73">
        <f>J46-K46</f>
        <v>0</v>
      </c>
      <c r="S46" s="75"/>
      <c r="T46" s="73">
        <f>L46-O46</f>
        <v>0</v>
      </c>
      <c r="U46" s="75"/>
      <c r="V46" s="76">
        <f>N46-O46</f>
        <v>0</v>
      </c>
      <c r="W46" s="77"/>
    </row>
    <row r="47" spans="1:23" s="28" customFormat="1" ht="12.75" customHeight="1" thickBot="1">
      <c r="A47" s="85"/>
      <c r="B47" s="109">
        <f t="shared" si="1"/>
        <v>40</v>
      </c>
      <c r="C47" s="110"/>
      <c r="D47" s="110"/>
      <c r="E47" s="352" t="s">
        <v>131</v>
      </c>
      <c r="F47" s="353"/>
      <c r="G47" s="142"/>
      <c r="H47" s="111"/>
      <c r="I47" s="112"/>
      <c r="J47" s="112"/>
      <c r="K47" s="113"/>
      <c r="L47" s="111">
        <v>0</v>
      </c>
      <c r="M47" s="112"/>
      <c r="N47" s="112">
        <f t="shared" si="16"/>
        <v>0</v>
      </c>
      <c r="O47" s="113">
        <v>0</v>
      </c>
      <c r="P47" s="111"/>
      <c r="Q47" s="113"/>
      <c r="R47" s="111">
        <f>J47-K47</f>
        <v>0</v>
      </c>
      <c r="S47" s="113"/>
      <c r="T47" s="111">
        <f>L47-O47</f>
        <v>0</v>
      </c>
      <c r="U47" s="113"/>
      <c r="V47" s="114">
        <f>N47-O47</f>
        <v>0</v>
      </c>
      <c r="W47" s="115"/>
    </row>
    <row r="48" spans="1:23" ht="12.75" customHeight="1" thickBot="1">
      <c r="A48" s="116"/>
      <c r="B48" s="117"/>
      <c r="C48" s="117"/>
      <c r="D48" s="116"/>
      <c r="E48" s="116"/>
      <c r="F48" s="354" t="s">
        <v>132</v>
      </c>
      <c r="G48" s="355"/>
      <c r="H48" s="118">
        <v>547</v>
      </c>
      <c r="I48" s="119"/>
      <c r="J48" s="120"/>
      <c r="K48" s="121">
        <v>499.53</v>
      </c>
      <c r="L48" s="118">
        <v>511</v>
      </c>
      <c r="M48" s="119"/>
      <c r="N48" s="122"/>
      <c r="O48" s="121">
        <v>470.51</v>
      </c>
      <c r="P48" s="123">
        <f>H48-K48</f>
        <v>47.47000000000003</v>
      </c>
      <c r="Q48" s="124">
        <f>K48/H48*100</f>
        <v>91.3217550274223</v>
      </c>
      <c r="R48" s="125"/>
      <c r="S48" s="126"/>
      <c r="T48" s="127">
        <f>L48-O48</f>
        <v>40.49000000000001</v>
      </c>
      <c r="U48" s="124">
        <f>O48/L48*100</f>
        <v>92.07632093933464</v>
      </c>
      <c r="V48" s="125"/>
      <c r="W48" s="128"/>
    </row>
    <row r="49" spans="1:23" ht="12.75" customHeight="1">
      <c r="A49" s="30"/>
      <c r="B49" s="31"/>
      <c r="D49" s="32"/>
      <c r="E49" s="32"/>
      <c r="F49" s="33"/>
      <c r="G49" s="34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</row>
    <row r="50" spans="1:23" ht="12.75" customHeight="1">
      <c r="A50" s="30"/>
      <c r="B50" s="29"/>
      <c r="C50" s="31"/>
      <c r="D50" s="32"/>
      <c r="E50" s="32"/>
      <c r="F50" s="33"/>
      <c r="G50" s="34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</row>
    <row r="51" spans="1:23" ht="12.75" customHeight="1">
      <c r="A51" s="30"/>
      <c r="B51" s="35"/>
      <c r="D51" s="32"/>
      <c r="E51" s="32"/>
      <c r="F51" s="33"/>
      <c r="G51" s="34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</row>
    <row r="52" spans="1:23" ht="12.75" customHeight="1">
      <c r="A52" s="30"/>
      <c r="B52" s="29"/>
      <c r="C52" s="35"/>
      <c r="D52" s="32"/>
      <c r="E52" s="32"/>
      <c r="F52" s="33"/>
      <c r="G52" s="34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1:23" ht="12.75" customHeight="1">
      <c r="A53" s="30"/>
      <c r="B53" s="29"/>
      <c r="C53" s="35"/>
      <c r="D53" s="32"/>
      <c r="E53" s="32"/>
      <c r="F53" s="33"/>
      <c r="G53" s="34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</row>
    <row r="54" spans="1:23" ht="12.75" customHeight="1">
      <c r="A54" s="30"/>
      <c r="B54" s="32"/>
      <c r="C54" s="32"/>
      <c r="D54" s="32"/>
      <c r="E54" s="32"/>
      <c r="F54" s="33"/>
      <c r="G54" s="34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</row>
    <row r="55" spans="2:23" ht="12.75" customHeight="1">
      <c r="B55" s="27"/>
      <c r="C55" s="27"/>
      <c r="D55" s="27"/>
      <c r="E55" s="27"/>
      <c r="F55" s="27"/>
      <c r="G55" s="27"/>
      <c r="H55" s="27"/>
      <c r="I55" s="27"/>
      <c r="J55" s="32"/>
      <c r="K55" s="27"/>
      <c r="L55" s="27"/>
      <c r="M55" s="32"/>
      <c r="N55" s="32"/>
      <c r="O55" s="27"/>
      <c r="P55" s="32"/>
      <c r="Q55" s="32"/>
      <c r="R55" s="32"/>
      <c r="S55" s="32"/>
      <c r="T55" s="32"/>
      <c r="U55" s="32"/>
      <c r="V55" s="32"/>
      <c r="W55" s="27"/>
    </row>
    <row r="56" spans="2:23" ht="12.75" customHeight="1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36"/>
    </row>
    <row r="57" spans="2:23" ht="12" customHeight="1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</row>
    <row r="58" spans="2:23" ht="12" customHeight="1">
      <c r="B58" s="27"/>
      <c r="C58" s="27"/>
      <c r="D58" s="27"/>
      <c r="E58" s="27"/>
      <c r="F58" s="32"/>
      <c r="G58" s="32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2"/>
    </row>
    <row r="59" spans="2:23" ht="12" customHeight="1">
      <c r="B59" s="27"/>
      <c r="C59" s="27"/>
      <c r="D59" s="27"/>
      <c r="E59" s="31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</row>
    <row r="60" spans="7:23" ht="12" customHeight="1"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</row>
    <row r="61" spans="7:23" ht="12" customHeight="1"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</row>
    <row r="62" spans="5:23" ht="12" customHeight="1">
      <c r="E62" s="29"/>
      <c r="F62" s="35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</row>
    <row r="63" spans="6:23" ht="12" customHeight="1"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</row>
    <row r="64" spans="6:23" ht="12" customHeight="1"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</row>
  </sheetData>
  <sheetProtection insertRows="0"/>
  <protectedRanges>
    <protectedRange sqref="F32 D29:E30 E31:F31 G29:G32" name="Oblast1"/>
    <protectedRange sqref="B55:W56" name="Oblast3"/>
  </protectedRanges>
  <mergeCells count="33">
    <mergeCell ref="E46:F46"/>
    <mergeCell ref="E47:F47"/>
    <mergeCell ref="F48:G48"/>
    <mergeCell ref="D29:F29"/>
    <mergeCell ref="D30:F30"/>
    <mergeCell ref="D42:F42"/>
    <mergeCell ref="D43:F43"/>
    <mergeCell ref="E44:F44"/>
    <mergeCell ref="E45:F45"/>
    <mergeCell ref="D16:F16"/>
    <mergeCell ref="D18:F18"/>
    <mergeCell ref="C19:F19"/>
    <mergeCell ref="D22:F22"/>
    <mergeCell ref="D23:F23"/>
    <mergeCell ref="D28:F28"/>
    <mergeCell ref="O4:O5"/>
    <mergeCell ref="P4:Q4"/>
    <mergeCell ref="R4:S4"/>
    <mergeCell ref="T4:U4"/>
    <mergeCell ref="V4:W4"/>
    <mergeCell ref="C6:G6"/>
    <mergeCell ref="I4:I5"/>
    <mergeCell ref="J4:J5"/>
    <mergeCell ref="K4:K5"/>
    <mergeCell ref="L4:L5"/>
    <mergeCell ref="M4:M5"/>
    <mergeCell ref="N4:N5"/>
    <mergeCell ref="B2:F2"/>
    <mergeCell ref="B3:F3"/>
    <mergeCell ref="B4:B6"/>
    <mergeCell ref="C4:F5"/>
    <mergeCell ref="G4:G5"/>
    <mergeCell ref="H4:H5"/>
  </mergeCells>
  <printOptions horizontalCentered="1"/>
  <pageMargins left="0.2362204724409449" right="0.2362204724409449" top="0.35433070866141736" bottom="0.15748031496062992" header="0" footer="0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zoomScalePageLayoutView="0" workbookViewId="0" topLeftCell="A1">
      <selection activeCell="F39" sqref="F39"/>
    </sheetView>
  </sheetViews>
  <sheetFormatPr defaultColWidth="9.00390625" defaultRowHeight="12.75"/>
  <cols>
    <col min="1" max="1" width="2.375" style="26" customWidth="1"/>
    <col min="2" max="2" width="2.75390625" style="26" bestFit="1" customWidth="1"/>
    <col min="3" max="3" width="1.875" style="26" customWidth="1"/>
    <col min="4" max="4" width="3.625" style="26" customWidth="1"/>
    <col min="5" max="5" width="5.875" style="26" bestFit="1" customWidth="1"/>
    <col min="6" max="6" width="39.00390625" style="26" customWidth="1"/>
    <col min="7" max="7" width="5.875" style="26" customWidth="1"/>
    <col min="8" max="8" width="12.375" style="26" customWidth="1"/>
    <col min="9" max="9" width="14.375" style="26" customWidth="1"/>
    <col min="10" max="10" width="12.875" style="26" customWidth="1"/>
    <col min="11" max="11" width="12.375" style="26" customWidth="1"/>
    <col min="12" max="12" width="10.625" style="26" customWidth="1"/>
    <col min="13" max="13" width="5.75390625" style="26" bestFit="1" customWidth="1"/>
    <col min="14" max="14" width="10.625" style="26" customWidth="1"/>
    <col min="15" max="15" width="5.75390625" style="26" bestFit="1" customWidth="1"/>
    <col min="16" max="16" width="9.125" style="26" customWidth="1"/>
    <col min="17" max="17" width="8.875" style="26" customWidth="1"/>
    <col min="18" max="16384" width="9.125" style="26" customWidth="1"/>
  </cols>
  <sheetData>
    <row r="1" spans="1:19" ht="16.5" customHeight="1">
      <c r="A1" s="41" t="s">
        <v>133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 t="s">
        <v>145</v>
      </c>
      <c r="O1" s="41"/>
      <c r="P1" s="25"/>
      <c r="Q1" s="25"/>
      <c r="R1" s="25"/>
      <c r="S1" s="25"/>
    </row>
    <row r="2" spans="1:17" ht="10.5" customHeight="1">
      <c r="A2" s="40"/>
      <c r="B2" s="362"/>
      <c r="C2" s="362"/>
      <c r="D2" s="362"/>
      <c r="E2" s="362"/>
      <c r="F2" s="362"/>
      <c r="G2" s="44"/>
      <c r="H2" s="45"/>
      <c r="I2" s="40"/>
      <c r="J2" s="40"/>
      <c r="K2" s="45"/>
      <c r="L2" s="40"/>
      <c r="M2" s="40"/>
      <c r="N2" s="40"/>
      <c r="O2" s="40"/>
      <c r="P2" s="27"/>
      <c r="Q2" s="27"/>
    </row>
    <row r="3" spans="1:17" ht="15" customHeight="1" thickBot="1">
      <c r="A3" s="40"/>
      <c r="B3" s="43"/>
      <c r="C3" s="43"/>
      <c r="D3" s="43"/>
      <c r="E3" s="43"/>
      <c r="F3" s="43"/>
      <c r="G3" s="44"/>
      <c r="H3" s="45"/>
      <c r="I3" s="40"/>
      <c r="J3" s="40"/>
      <c r="K3" s="45"/>
      <c r="L3" s="40"/>
      <c r="M3" s="40"/>
      <c r="N3" s="40" t="s">
        <v>134</v>
      </c>
      <c r="O3" s="40"/>
      <c r="P3" s="27"/>
      <c r="Q3" s="27"/>
    </row>
    <row r="4" spans="1:17" ht="26.25" customHeight="1">
      <c r="A4" s="40"/>
      <c r="B4" s="322" t="s">
        <v>67</v>
      </c>
      <c r="C4" s="363" t="s">
        <v>68</v>
      </c>
      <c r="D4" s="364"/>
      <c r="E4" s="364"/>
      <c r="F4" s="365"/>
      <c r="G4" s="331" t="s">
        <v>69</v>
      </c>
      <c r="H4" s="369" t="s">
        <v>135</v>
      </c>
      <c r="I4" s="316" t="s">
        <v>71</v>
      </c>
      <c r="J4" s="316" t="s">
        <v>72</v>
      </c>
      <c r="K4" s="382" t="s">
        <v>73</v>
      </c>
      <c r="L4" s="360" t="s">
        <v>136</v>
      </c>
      <c r="M4" s="358" t="s">
        <v>137</v>
      </c>
      <c r="N4" s="360" t="s">
        <v>138</v>
      </c>
      <c r="O4" s="358" t="s">
        <v>137</v>
      </c>
      <c r="P4" s="373"/>
      <c r="Q4" s="27"/>
    </row>
    <row r="5" spans="1:17" ht="42.75" customHeight="1" thickBot="1">
      <c r="A5" s="40"/>
      <c r="B5" s="323"/>
      <c r="C5" s="366"/>
      <c r="D5" s="367"/>
      <c r="E5" s="367"/>
      <c r="F5" s="368"/>
      <c r="G5" s="332"/>
      <c r="H5" s="370"/>
      <c r="I5" s="317"/>
      <c r="J5" s="381"/>
      <c r="K5" s="383"/>
      <c r="L5" s="361"/>
      <c r="M5" s="359"/>
      <c r="N5" s="361"/>
      <c r="O5" s="359"/>
      <c r="P5" s="373"/>
      <c r="Q5" s="27"/>
    </row>
    <row r="6" spans="1:17" ht="12" customHeight="1" thickBot="1">
      <c r="A6" s="40"/>
      <c r="B6" s="324"/>
      <c r="C6" s="339" t="s">
        <v>84</v>
      </c>
      <c r="D6" s="340"/>
      <c r="E6" s="340"/>
      <c r="F6" s="340"/>
      <c r="G6" s="340"/>
      <c r="H6" s="143">
        <v>1</v>
      </c>
      <c r="I6" s="144">
        <v>2</v>
      </c>
      <c r="J6" s="144">
        <v>3</v>
      </c>
      <c r="K6" s="145">
        <v>4</v>
      </c>
      <c r="L6" s="146" t="s">
        <v>139</v>
      </c>
      <c r="M6" s="147" t="s">
        <v>140</v>
      </c>
      <c r="N6" s="143" t="s">
        <v>141</v>
      </c>
      <c r="O6" s="145" t="s">
        <v>142</v>
      </c>
      <c r="P6" s="34"/>
      <c r="Q6" s="27"/>
    </row>
    <row r="7" spans="1:17" ht="12.75" customHeight="1">
      <c r="A7" s="40"/>
      <c r="B7" s="149">
        <v>1</v>
      </c>
      <c r="C7" s="150" t="s">
        <v>93</v>
      </c>
      <c r="D7" s="151"/>
      <c r="E7" s="151"/>
      <c r="F7" s="152"/>
      <c r="G7" s="153"/>
      <c r="H7" s="154">
        <f>SUM(H9:H17)</f>
        <v>66000</v>
      </c>
      <c r="I7" s="155">
        <f>SUM(I9:I17)</f>
        <v>0</v>
      </c>
      <c r="J7" s="155">
        <f>H7+I7</f>
        <v>66000</v>
      </c>
      <c r="K7" s="156">
        <f>SUM(K9:K17)</f>
        <v>526516.5700000001</v>
      </c>
      <c r="L7" s="154">
        <f>H7-K7</f>
        <v>-460516.57000000007</v>
      </c>
      <c r="M7" s="157">
        <f>K7/H7*100</f>
        <v>797.7523787878789</v>
      </c>
      <c r="N7" s="158">
        <f>J7-K7</f>
        <v>-460516.57000000007</v>
      </c>
      <c r="O7" s="159">
        <f>K7/J7*100</f>
        <v>797.7523787878789</v>
      </c>
      <c r="P7" s="37"/>
      <c r="Q7" s="38"/>
    </row>
    <row r="8" spans="1:17" ht="12.75" customHeight="1">
      <c r="A8" s="40"/>
      <c r="B8" s="160">
        <f>B7+1</f>
        <v>2</v>
      </c>
      <c r="C8" s="161" t="s">
        <v>94</v>
      </c>
      <c r="D8" s="162"/>
      <c r="E8" s="163"/>
      <c r="F8" s="164"/>
      <c r="G8" s="165"/>
      <c r="H8" s="166"/>
      <c r="I8" s="167"/>
      <c r="J8" s="167"/>
      <c r="K8" s="168"/>
      <c r="L8" s="166"/>
      <c r="M8" s="169"/>
      <c r="N8" s="158"/>
      <c r="O8" s="159"/>
      <c r="P8" s="37"/>
      <c r="Q8" s="38"/>
    </row>
    <row r="9" spans="1:16" ht="12.75" customHeight="1">
      <c r="A9" s="40"/>
      <c r="B9" s="160">
        <f aca="true" t="shared" si="0" ref="B9:B47">B8+1</f>
        <v>3</v>
      </c>
      <c r="C9" s="170"/>
      <c r="D9" s="171" t="s">
        <v>95</v>
      </c>
      <c r="E9" s="163"/>
      <c r="F9" s="164"/>
      <c r="G9" s="172">
        <v>211</v>
      </c>
      <c r="H9" s="166">
        <v>66000</v>
      </c>
      <c r="I9" s="173"/>
      <c r="J9" s="167">
        <f>H9+I9</f>
        <v>66000</v>
      </c>
      <c r="K9" s="168">
        <v>87740</v>
      </c>
      <c r="L9" s="174">
        <f>H9-K9</f>
        <v>-21740</v>
      </c>
      <c r="M9" s="169">
        <f>K9/H9*100</f>
        <v>132.93939393939394</v>
      </c>
      <c r="N9" s="158">
        <f>J9-K9</f>
        <v>-21740</v>
      </c>
      <c r="O9" s="159">
        <f>K9/J9*100</f>
        <v>132.93939393939394</v>
      </c>
      <c r="P9" s="37"/>
    </row>
    <row r="10" spans="1:18" ht="12.75" customHeight="1">
      <c r="A10" s="40"/>
      <c r="B10" s="160">
        <f t="shared" si="0"/>
        <v>4</v>
      </c>
      <c r="C10" s="175"/>
      <c r="D10" s="161" t="s">
        <v>96</v>
      </c>
      <c r="E10" s="171"/>
      <c r="F10" s="164"/>
      <c r="G10" s="176">
        <v>212</v>
      </c>
      <c r="H10" s="166"/>
      <c r="I10" s="167"/>
      <c r="J10" s="167"/>
      <c r="K10" s="168"/>
      <c r="L10" s="166"/>
      <c r="M10" s="169"/>
      <c r="N10" s="158"/>
      <c r="O10" s="159"/>
      <c r="P10" s="37"/>
      <c r="Q10" s="27"/>
      <c r="R10" s="38"/>
    </row>
    <row r="11" spans="1:17" ht="12.75" customHeight="1">
      <c r="A11" s="40"/>
      <c r="B11" s="160">
        <f t="shared" si="0"/>
        <v>5</v>
      </c>
      <c r="C11" s="175"/>
      <c r="D11" s="161" t="s">
        <v>97</v>
      </c>
      <c r="E11" s="163"/>
      <c r="F11" s="164"/>
      <c r="G11" s="177">
        <v>213</v>
      </c>
      <c r="H11" s="166"/>
      <c r="I11" s="167"/>
      <c r="J11" s="167"/>
      <c r="K11" s="168"/>
      <c r="L11" s="166"/>
      <c r="M11" s="169"/>
      <c r="N11" s="158"/>
      <c r="O11" s="159"/>
      <c r="P11" s="37"/>
      <c r="Q11" s="27"/>
    </row>
    <row r="12" spans="1:17" ht="12.75" customHeight="1">
      <c r="A12" s="40"/>
      <c r="B12" s="160">
        <f t="shared" si="0"/>
        <v>6</v>
      </c>
      <c r="C12" s="178"/>
      <c r="D12" s="161" t="s">
        <v>98</v>
      </c>
      <c r="E12" s="171"/>
      <c r="F12" s="164"/>
      <c r="G12" s="176">
        <v>214</v>
      </c>
      <c r="H12" s="166"/>
      <c r="I12" s="167"/>
      <c r="J12" s="167"/>
      <c r="K12" s="168"/>
      <c r="L12" s="166"/>
      <c r="M12" s="169"/>
      <c r="N12" s="158"/>
      <c r="O12" s="159"/>
      <c r="P12" s="37"/>
      <c r="Q12" s="27"/>
    </row>
    <row r="13" spans="1:17" ht="12.75" customHeight="1">
      <c r="A13" s="40"/>
      <c r="B13" s="160">
        <f t="shared" si="0"/>
        <v>7</v>
      </c>
      <c r="C13" s="179"/>
      <c r="D13" s="161" t="s">
        <v>99</v>
      </c>
      <c r="E13" s="180"/>
      <c r="F13" s="181"/>
      <c r="G13" s="176">
        <v>215</v>
      </c>
      <c r="H13" s="166"/>
      <c r="I13" s="167"/>
      <c r="J13" s="167"/>
      <c r="K13" s="182"/>
      <c r="L13" s="166"/>
      <c r="M13" s="169"/>
      <c r="N13" s="158"/>
      <c r="O13" s="159"/>
      <c r="P13" s="37"/>
      <c r="Q13" s="27"/>
    </row>
    <row r="14" spans="1:17" ht="12.75" customHeight="1">
      <c r="A14" s="40"/>
      <c r="B14" s="160">
        <f t="shared" si="0"/>
        <v>8</v>
      </c>
      <c r="C14" s="179"/>
      <c r="D14" s="161" t="s">
        <v>100</v>
      </c>
      <c r="E14" s="180"/>
      <c r="F14" s="164"/>
      <c r="G14" s="176">
        <v>221</v>
      </c>
      <c r="H14" s="166"/>
      <c r="I14" s="167"/>
      <c r="J14" s="167"/>
      <c r="K14" s="168"/>
      <c r="L14" s="166"/>
      <c r="M14" s="169"/>
      <c r="N14" s="158"/>
      <c r="O14" s="159"/>
      <c r="P14" s="37"/>
      <c r="Q14" s="27"/>
    </row>
    <row r="15" spans="1:17" ht="12.75" customHeight="1">
      <c r="A15" s="40"/>
      <c r="B15" s="160">
        <f t="shared" si="0"/>
        <v>9</v>
      </c>
      <c r="C15" s="179"/>
      <c r="D15" s="183" t="s">
        <v>101</v>
      </c>
      <c r="E15" s="180"/>
      <c r="F15" s="164"/>
      <c r="G15" s="176">
        <v>232</v>
      </c>
      <c r="H15" s="166"/>
      <c r="I15" s="167"/>
      <c r="J15" s="167"/>
      <c r="K15" s="168">
        <v>16168.57</v>
      </c>
      <c r="L15" s="166">
        <f>H15-K15</f>
        <v>-16168.57</v>
      </c>
      <c r="M15" s="169">
        <v>0</v>
      </c>
      <c r="N15" s="158">
        <f>J15-K15</f>
        <v>-16168.57</v>
      </c>
      <c r="O15" s="159">
        <v>0</v>
      </c>
      <c r="P15" s="37"/>
      <c r="Q15" s="27"/>
    </row>
    <row r="16" spans="1:17" ht="24" customHeight="1">
      <c r="A16" s="40"/>
      <c r="B16" s="184">
        <f t="shared" si="0"/>
        <v>10</v>
      </c>
      <c r="C16" s="179"/>
      <c r="D16" s="374" t="s">
        <v>102</v>
      </c>
      <c r="E16" s="374"/>
      <c r="F16" s="375"/>
      <c r="G16" s="186">
        <v>311</v>
      </c>
      <c r="H16" s="166"/>
      <c r="I16" s="167"/>
      <c r="J16" s="167"/>
      <c r="K16" s="168">
        <v>86000</v>
      </c>
      <c r="L16" s="166">
        <f>H16-K16</f>
        <v>-86000</v>
      </c>
      <c r="M16" s="169">
        <v>0</v>
      </c>
      <c r="N16" s="158">
        <f>J16-K16</f>
        <v>-86000</v>
      </c>
      <c r="O16" s="159">
        <v>0</v>
      </c>
      <c r="P16" s="37"/>
      <c r="Q16" s="27"/>
    </row>
    <row r="17" spans="1:17" ht="12.75" customHeight="1">
      <c r="A17" s="40"/>
      <c r="B17" s="160">
        <f t="shared" si="0"/>
        <v>11</v>
      </c>
      <c r="C17" s="187"/>
      <c r="D17" s="161" t="s">
        <v>103</v>
      </c>
      <c r="E17" s="163"/>
      <c r="F17" s="164"/>
      <c r="G17" s="176">
        <v>413</v>
      </c>
      <c r="H17" s="166"/>
      <c r="I17" s="173"/>
      <c r="J17" s="167"/>
      <c r="K17" s="188">
        <f>71608+265000</f>
        <v>336608</v>
      </c>
      <c r="L17" s="174">
        <f>H17-K17</f>
        <v>-336608</v>
      </c>
      <c r="M17" s="169">
        <v>0</v>
      </c>
      <c r="N17" s="158">
        <f>J17-K17</f>
        <v>-336608</v>
      </c>
      <c r="O17" s="159">
        <v>0</v>
      </c>
      <c r="P17" s="37"/>
      <c r="Q17" s="27"/>
    </row>
    <row r="18" spans="1:17" ht="12.75" customHeight="1">
      <c r="A18" s="40"/>
      <c r="B18" s="160">
        <f>B17+1</f>
        <v>12</v>
      </c>
      <c r="C18" s="189"/>
      <c r="D18" s="376" t="s">
        <v>104</v>
      </c>
      <c r="E18" s="376"/>
      <c r="F18" s="377"/>
      <c r="G18" s="190"/>
      <c r="H18" s="166"/>
      <c r="I18" s="167"/>
      <c r="J18" s="167"/>
      <c r="K18" s="168"/>
      <c r="L18" s="166"/>
      <c r="M18" s="169"/>
      <c r="N18" s="158"/>
      <c r="O18" s="159"/>
      <c r="P18" s="37"/>
      <c r="Q18" s="27"/>
    </row>
    <row r="19" spans="1:17" ht="12.75" customHeight="1">
      <c r="A19" s="40"/>
      <c r="B19" s="191"/>
      <c r="C19" s="378"/>
      <c r="D19" s="379"/>
      <c r="E19" s="379"/>
      <c r="F19" s="380"/>
      <c r="G19" s="192"/>
      <c r="H19" s="166"/>
      <c r="I19" s="167"/>
      <c r="J19" s="167"/>
      <c r="K19" s="168"/>
      <c r="L19" s="166"/>
      <c r="M19" s="169"/>
      <c r="N19" s="158"/>
      <c r="O19" s="159"/>
      <c r="P19" s="37"/>
      <c r="Q19" s="27"/>
    </row>
    <row r="20" spans="1:17" ht="12.75" customHeight="1">
      <c r="A20" s="40"/>
      <c r="B20" s="193">
        <f>B18+1</f>
        <v>13</v>
      </c>
      <c r="C20" s="194" t="s">
        <v>105</v>
      </c>
      <c r="D20" s="178"/>
      <c r="E20" s="178"/>
      <c r="F20" s="194"/>
      <c r="G20" s="195"/>
      <c r="H20" s="174">
        <f>H22+H43</f>
        <v>99953341</v>
      </c>
      <c r="I20" s="173">
        <f>I22+I43</f>
        <v>11000</v>
      </c>
      <c r="J20" s="167">
        <f>H20+I20</f>
        <v>99964341</v>
      </c>
      <c r="K20" s="188">
        <f>K22+K43</f>
        <v>99945996.93</v>
      </c>
      <c r="L20" s="174">
        <f>H20-K20</f>
        <v>7344.069999992847</v>
      </c>
      <c r="M20" s="169">
        <f>K20/H20*100</f>
        <v>99.99265250173079</v>
      </c>
      <c r="N20" s="158">
        <f>J20-K20</f>
        <v>18344.069999992847</v>
      </c>
      <c r="O20" s="159">
        <f>K20/J20*100</f>
        <v>99.98164938635469</v>
      </c>
      <c r="P20" s="37"/>
      <c r="Q20" s="27"/>
    </row>
    <row r="21" spans="1:17" ht="12.75" customHeight="1">
      <c r="A21" s="40"/>
      <c r="B21" s="160">
        <f t="shared" si="0"/>
        <v>14</v>
      </c>
      <c r="C21" s="196" t="s">
        <v>17</v>
      </c>
      <c r="D21" s="175"/>
      <c r="E21" s="175"/>
      <c r="F21" s="196"/>
      <c r="G21" s="192"/>
      <c r="H21" s="166"/>
      <c r="I21" s="167"/>
      <c r="J21" s="167"/>
      <c r="K21" s="168"/>
      <c r="L21" s="166"/>
      <c r="M21" s="169"/>
      <c r="N21" s="158"/>
      <c r="O21" s="159"/>
      <c r="P21" s="37"/>
      <c r="Q21" s="27"/>
    </row>
    <row r="22" spans="1:17" ht="12.75" customHeight="1">
      <c r="A22" s="40"/>
      <c r="B22" s="160">
        <f t="shared" si="0"/>
        <v>15</v>
      </c>
      <c r="C22" s="197"/>
      <c r="D22" s="350" t="s">
        <v>106</v>
      </c>
      <c r="E22" s="350"/>
      <c r="F22" s="351"/>
      <c r="G22" s="198"/>
      <c r="H22" s="166">
        <f>H23+H28+H29+H30+H42</f>
        <v>95276000</v>
      </c>
      <c r="I22" s="167">
        <f>I23+I28+I29+I30+I42</f>
        <v>11000</v>
      </c>
      <c r="J22" s="167">
        <f>H22+I22</f>
        <v>95287000</v>
      </c>
      <c r="K22" s="168">
        <f>K23+K28+K29+K30+K42</f>
        <v>95268655.93</v>
      </c>
      <c r="L22" s="166">
        <f>H22-K22</f>
        <v>7344.069999992847</v>
      </c>
      <c r="M22" s="169">
        <f>K22/H22*100</f>
        <v>99.99229179436585</v>
      </c>
      <c r="N22" s="158">
        <f>J22-K22</f>
        <v>18344.069999992847</v>
      </c>
      <c r="O22" s="159">
        <f>K22/J22*100</f>
        <v>99.9807486120877</v>
      </c>
      <c r="P22" s="37"/>
      <c r="Q22" s="27"/>
    </row>
    <row r="23" spans="1:17" ht="12.75" customHeight="1">
      <c r="A23" s="40"/>
      <c r="B23" s="160">
        <f t="shared" si="0"/>
        <v>16</v>
      </c>
      <c r="C23" s="175"/>
      <c r="D23" s="345" t="s">
        <v>107</v>
      </c>
      <c r="E23" s="345"/>
      <c r="F23" s="346"/>
      <c r="G23" s="198"/>
      <c r="H23" s="174">
        <f>H24+H25</f>
        <v>33850000</v>
      </c>
      <c r="I23" s="173">
        <f>I24+I25</f>
        <v>0</v>
      </c>
      <c r="J23" s="167">
        <f>H23+I23</f>
        <v>33850000</v>
      </c>
      <c r="K23" s="188">
        <f>K24+K25</f>
        <v>33850000</v>
      </c>
      <c r="L23" s="174">
        <f>H23-K23</f>
        <v>0</v>
      </c>
      <c r="M23" s="169">
        <f>K23/H23*100</f>
        <v>100</v>
      </c>
      <c r="N23" s="158">
        <f>J23-K23</f>
        <v>0</v>
      </c>
      <c r="O23" s="159">
        <f>K23/J23*100</f>
        <v>100</v>
      </c>
      <c r="P23" s="37"/>
      <c r="Q23" s="27"/>
    </row>
    <row r="24" spans="1:17" ht="12.75" customHeight="1">
      <c r="A24" s="40"/>
      <c r="B24" s="160">
        <f t="shared" si="0"/>
        <v>17</v>
      </c>
      <c r="C24" s="187"/>
      <c r="D24" s="102"/>
      <c r="E24" s="89" t="s">
        <v>94</v>
      </c>
      <c r="F24" s="88" t="s">
        <v>108</v>
      </c>
      <c r="G24" s="198">
        <v>501</v>
      </c>
      <c r="H24" s="166">
        <v>32000000</v>
      </c>
      <c r="I24" s="167"/>
      <c r="J24" s="167">
        <f>H24+I24</f>
        <v>32000000</v>
      </c>
      <c r="K24" s="168">
        <v>32000000</v>
      </c>
      <c r="L24" s="166">
        <f>H24-K24</f>
        <v>0</v>
      </c>
      <c r="M24" s="169">
        <f aca="true" t="shared" si="1" ref="M24:M45">K24/H24*100</f>
        <v>100</v>
      </c>
      <c r="N24" s="158">
        <f>J24-K24</f>
        <v>0</v>
      </c>
      <c r="O24" s="159">
        <f>K24/J24*100</f>
        <v>100</v>
      </c>
      <c r="P24" s="37"/>
      <c r="Q24" s="27"/>
    </row>
    <row r="25" spans="1:17" ht="12.75" customHeight="1">
      <c r="A25" s="40"/>
      <c r="B25" s="160">
        <f t="shared" si="0"/>
        <v>18</v>
      </c>
      <c r="C25" s="178"/>
      <c r="D25" s="79"/>
      <c r="E25" s="79"/>
      <c r="F25" s="82" t="s">
        <v>109</v>
      </c>
      <c r="G25" s="199">
        <v>502</v>
      </c>
      <c r="H25" s="174">
        <f>H26+H27</f>
        <v>1850000</v>
      </c>
      <c r="I25" s="173">
        <f>I26+I27</f>
        <v>0</v>
      </c>
      <c r="J25" s="167">
        <f>H25+I25</f>
        <v>1850000</v>
      </c>
      <c r="K25" s="188">
        <f>K26+K27</f>
        <v>1850000</v>
      </c>
      <c r="L25" s="174">
        <f>H25-K25</f>
        <v>0</v>
      </c>
      <c r="M25" s="169">
        <f t="shared" si="1"/>
        <v>100</v>
      </c>
      <c r="N25" s="158">
        <f>J25-K25</f>
        <v>0</v>
      </c>
      <c r="O25" s="159">
        <f>K25/J25*100</f>
        <v>100</v>
      </c>
      <c r="P25" s="37"/>
      <c r="Q25" s="27"/>
    </row>
    <row r="26" spans="1:17" ht="12.75" customHeight="1">
      <c r="A26" s="40"/>
      <c r="B26" s="160">
        <f t="shared" si="0"/>
        <v>19</v>
      </c>
      <c r="C26" s="175"/>
      <c r="D26" s="70"/>
      <c r="E26" s="70"/>
      <c r="F26" s="82" t="s">
        <v>110</v>
      </c>
      <c r="G26" s="198">
        <v>5021</v>
      </c>
      <c r="H26" s="166">
        <v>1850000</v>
      </c>
      <c r="I26" s="167"/>
      <c r="J26" s="167">
        <f>H26+I26</f>
        <v>1850000</v>
      </c>
      <c r="K26" s="168">
        <v>1850000</v>
      </c>
      <c r="L26" s="166">
        <f>H26-K26</f>
        <v>0</v>
      </c>
      <c r="M26" s="169">
        <f t="shared" si="1"/>
        <v>100</v>
      </c>
      <c r="N26" s="158">
        <f>J26-K26</f>
        <v>0</v>
      </c>
      <c r="O26" s="159">
        <f>K26/J26*100</f>
        <v>100</v>
      </c>
      <c r="P26" s="37"/>
      <c r="Q26" s="27"/>
    </row>
    <row r="27" spans="1:17" ht="12.75" customHeight="1">
      <c r="A27" s="40"/>
      <c r="B27" s="160">
        <f t="shared" si="0"/>
        <v>20</v>
      </c>
      <c r="C27" s="178"/>
      <c r="D27" s="79"/>
      <c r="E27" s="102"/>
      <c r="F27" s="104" t="s">
        <v>111</v>
      </c>
      <c r="G27" s="133">
        <v>5024</v>
      </c>
      <c r="H27" s="166"/>
      <c r="I27" s="200"/>
      <c r="J27" s="167"/>
      <c r="K27" s="201"/>
      <c r="L27" s="166"/>
      <c r="M27" s="169"/>
      <c r="N27" s="158"/>
      <c r="O27" s="159"/>
      <c r="P27" s="37"/>
      <c r="Q27" s="27"/>
    </row>
    <row r="28" spans="1:17" ht="12.75" customHeight="1">
      <c r="A28" s="40"/>
      <c r="B28" s="160">
        <f t="shared" si="0"/>
        <v>21</v>
      </c>
      <c r="C28" s="175"/>
      <c r="D28" s="345" t="s">
        <v>112</v>
      </c>
      <c r="E28" s="345"/>
      <c r="F28" s="346"/>
      <c r="G28" s="202">
        <v>503</v>
      </c>
      <c r="H28" s="166">
        <v>11509000</v>
      </c>
      <c r="I28" s="167"/>
      <c r="J28" s="167">
        <f>H28+I28</f>
        <v>11509000</v>
      </c>
      <c r="K28" s="168">
        <v>11509000</v>
      </c>
      <c r="L28" s="166">
        <f aca="true" t="shared" si="2" ref="L28:L45">H28-K28</f>
        <v>0</v>
      </c>
      <c r="M28" s="169">
        <f t="shared" si="1"/>
        <v>100</v>
      </c>
      <c r="N28" s="158">
        <f>J28-K28</f>
        <v>0</v>
      </c>
      <c r="O28" s="159">
        <f>K28/J28*100</f>
        <v>100</v>
      </c>
      <c r="P28" s="37"/>
      <c r="Q28" s="27"/>
    </row>
    <row r="29" spans="1:17" ht="12.75" customHeight="1">
      <c r="A29" s="40"/>
      <c r="B29" s="160">
        <f t="shared" si="0"/>
        <v>22</v>
      </c>
      <c r="C29" s="175"/>
      <c r="D29" s="345" t="s">
        <v>113</v>
      </c>
      <c r="E29" s="345"/>
      <c r="F29" s="346"/>
      <c r="G29" s="203">
        <v>534</v>
      </c>
      <c r="H29" s="166">
        <v>320000</v>
      </c>
      <c r="I29" s="167"/>
      <c r="J29" s="167">
        <f>H29+I29</f>
        <v>320000</v>
      </c>
      <c r="K29" s="168">
        <v>320000</v>
      </c>
      <c r="L29" s="166">
        <f t="shared" si="2"/>
        <v>0</v>
      </c>
      <c r="M29" s="169">
        <f t="shared" si="1"/>
        <v>100</v>
      </c>
      <c r="N29" s="158">
        <f>J29-K29</f>
        <v>0</v>
      </c>
      <c r="O29" s="159">
        <f>K29/J29*100</f>
        <v>100</v>
      </c>
      <c r="P29" s="37"/>
      <c r="Q29" s="27"/>
    </row>
    <row r="30" spans="1:17" ht="12.75" customHeight="1">
      <c r="A30" s="40"/>
      <c r="B30" s="160">
        <f t="shared" si="0"/>
        <v>23</v>
      </c>
      <c r="C30" s="187"/>
      <c r="D30" s="345" t="s">
        <v>114</v>
      </c>
      <c r="E30" s="345"/>
      <c r="F30" s="346"/>
      <c r="G30" s="204"/>
      <c r="H30" s="166">
        <f>SUM(H31:H41)</f>
        <v>49597000</v>
      </c>
      <c r="I30" s="167">
        <f>SUM(I31:I41)</f>
        <v>11000</v>
      </c>
      <c r="J30" s="167">
        <f>H30+I30</f>
        <v>49608000</v>
      </c>
      <c r="K30" s="168">
        <f>SUM(K31:K41)</f>
        <v>49589655.93</v>
      </c>
      <c r="L30" s="166">
        <f t="shared" si="2"/>
        <v>7344.070000000298</v>
      </c>
      <c r="M30" s="169">
        <f t="shared" si="1"/>
        <v>99.98519251164385</v>
      </c>
      <c r="N30" s="158">
        <f>J30-K30</f>
        <v>18344.070000000298</v>
      </c>
      <c r="O30" s="159">
        <f>K30/J30*100</f>
        <v>99.9630219521045</v>
      </c>
      <c r="P30" s="37"/>
      <c r="Q30" s="27"/>
    </row>
    <row r="31" spans="1:17" ht="12.75" customHeight="1">
      <c r="A31" s="40"/>
      <c r="B31" s="160">
        <f t="shared" si="0"/>
        <v>24</v>
      </c>
      <c r="C31" s="205"/>
      <c r="D31" s="206"/>
      <c r="E31" s="183" t="s">
        <v>94</v>
      </c>
      <c r="F31" s="161" t="s">
        <v>115</v>
      </c>
      <c r="G31" s="207">
        <v>513</v>
      </c>
      <c r="H31" s="166">
        <f>2562257+6346+718267+2782014.59</f>
        <v>6068884.59</v>
      </c>
      <c r="I31" s="167"/>
      <c r="J31" s="167">
        <f>H31+I31</f>
        <v>6068884.59</v>
      </c>
      <c r="K31" s="168">
        <f>2561163.9+6346+718266.07+2780820.74</f>
        <v>6066596.71</v>
      </c>
      <c r="L31" s="166">
        <f t="shared" si="2"/>
        <v>2287.8799999998882</v>
      </c>
      <c r="M31" s="169">
        <f t="shared" si="1"/>
        <v>99.96230147457788</v>
      </c>
      <c r="N31" s="158">
        <f>J31-K31</f>
        <v>2287.8799999998882</v>
      </c>
      <c r="O31" s="159">
        <f>K31/J31*100</f>
        <v>99.96230147457788</v>
      </c>
      <c r="P31" s="27"/>
      <c r="Q31" s="27"/>
    </row>
    <row r="32" spans="1:17" ht="12.75" customHeight="1">
      <c r="A32" s="40"/>
      <c r="B32" s="160">
        <f t="shared" si="0"/>
        <v>25</v>
      </c>
      <c r="C32" s="178"/>
      <c r="D32" s="171"/>
      <c r="E32" s="171"/>
      <c r="F32" s="161" t="s">
        <v>116</v>
      </c>
      <c r="G32" s="208">
        <v>514</v>
      </c>
      <c r="H32" s="166"/>
      <c r="I32" s="167"/>
      <c r="J32" s="167"/>
      <c r="K32" s="168"/>
      <c r="L32" s="166"/>
      <c r="M32" s="169"/>
      <c r="N32" s="158"/>
      <c r="O32" s="159"/>
      <c r="P32" s="27"/>
      <c r="Q32" s="27"/>
    </row>
    <row r="33" spans="1:17" ht="12.75" customHeight="1">
      <c r="A33" s="40"/>
      <c r="B33" s="160">
        <f t="shared" si="0"/>
        <v>26</v>
      </c>
      <c r="C33" s="179"/>
      <c r="D33" s="180"/>
      <c r="E33" s="180"/>
      <c r="F33" s="161" t="s">
        <v>117</v>
      </c>
      <c r="G33" s="208">
        <v>515</v>
      </c>
      <c r="H33" s="166">
        <f>884729.4+90350+1249057.03+71465.04</f>
        <v>2295601.47</v>
      </c>
      <c r="I33" s="167"/>
      <c r="J33" s="167">
        <f>H33+I33</f>
        <v>2295601.47</v>
      </c>
      <c r="K33" s="168">
        <f>884729.4+90349.35+1249057.03+71465.04</f>
        <v>2295600.8200000003</v>
      </c>
      <c r="L33" s="166">
        <f t="shared" si="2"/>
        <v>0.6499999999068677</v>
      </c>
      <c r="M33" s="169">
        <f t="shared" si="1"/>
        <v>99.99997168498066</v>
      </c>
      <c r="N33" s="158">
        <f>J33-K33</f>
        <v>0.6499999999068677</v>
      </c>
      <c r="O33" s="159">
        <f>K33/J33*100</f>
        <v>99.99997168498066</v>
      </c>
      <c r="P33" s="27"/>
      <c r="Q33" s="27"/>
    </row>
    <row r="34" spans="1:17" ht="12.75" customHeight="1">
      <c r="A34" s="40"/>
      <c r="B34" s="160">
        <f t="shared" si="0"/>
        <v>27</v>
      </c>
      <c r="C34" s="175"/>
      <c r="D34" s="163"/>
      <c r="E34" s="163"/>
      <c r="F34" s="161" t="s">
        <v>118</v>
      </c>
      <c r="G34" s="209">
        <v>516</v>
      </c>
      <c r="H34" s="166">
        <f>15821+162179+590299+11963602+46821+12442446.58+11000</f>
        <v>25232168.58</v>
      </c>
      <c r="I34" s="167">
        <v>11000</v>
      </c>
      <c r="J34" s="167">
        <f>H34+I34</f>
        <v>25243168.58</v>
      </c>
      <c r="K34" s="168">
        <f>15821+162178.99+590299+11963602+46821+12441290.76+11000</f>
        <v>25231012.75</v>
      </c>
      <c r="L34" s="166">
        <f t="shared" si="2"/>
        <v>1155.8299999982119</v>
      </c>
      <c r="M34" s="169">
        <f t="shared" si="1"/>
        <v>99.99541922052268</v>
      </c>
      <c r="N34" s="158">
        <f>J34-K34</f>
        <v>12155.829999998212</v>
      </c>
      <c r="O34" s="159">
        <f>K34/J34*100</f>
        <v>99.95184507063179</v>
      </c>
      <c r="P34" s="27"/>
      <c r="Q34" s="27"/>
    </row>
    <row r="35" spans="1:15" ht="12.75" customHeight="1">
      <c r="A35" s="40"/>
      <c r="B35" s="160">
        <f t="shared" si="0"/>
        <v>28</v>
      </c>
      <c r="C35" s="175"/>
      <c r="D35" s="163"/>
      <c r="E35" s="163"/>
      <c r="F35" s="161" t="s">
        <v>119</v>
      </c>
      <c r="G35" s="210">
        <v>517</v>
      </c>
      <c r="H35" s="166">
        <f>824806.4+43192+7742361.96+5359+5856489</f>
        <v>14472208.36</v>
      </c>
      <c r="I35" s="167"/>
      <c r="J35" s="167">
        <f>H35+I35</f>
        <v>14472208.36</v>
      </c>
      <c r="K35" s="168">
        <f>824805.5+43192+7740426.91+5359+5856489</f>
        <v>14470272.41</v>
      </c>
      <c r="L35" s="166">
        <f t="shared" si="2"/>
        <v>1935.949999999255</v>
      </c>
      <c r="M35" s="169">
        <f t="shared" si="1"/>
        <v>99.98662298142867</v>
      </c>
      <c r="N35" s="158">
        <f>J35-K35</f>
        <v>1935.949999999255</v>
      </c>
      <c r="O35" s="159">
        <f>K35/J35*100</f>
        <v>99.98662298142867</v>
      </c>
    </row>
    <row r="36" spans="1:15" ht="12.75" customHeight="1">
      <c r="A36" s="40"/>
      <c r="B36" s="160">
        <f t="shared" si="0"/>
        <v>29</v>
      </c>
      <c r="C36" s="205"/>
      <c r="D36" s="206"/>
      <c r="E36" s="206"/>
      <c r="F36" s="161" t="s">
        <v>120</v>
      </c>
      <c r="G36" s="208">
        <v>518</v>
      </c>
      <c r="H36" s="211"/>
      <c r="I36" s="200"/>
      <c r="J36" s="167"/>
      <c r="K36" s="201"/>
      <c r="L36" s="166"/>
      <c r="M36" s="169"/>
      <c r="N36" s="158"/>
      <c r="O36" s="159"/>
    </row>
    <row r="37" spans="1:15" ht="24.75" customHeight="1">
      <c r="A37" s="40"/>
      <c r="B37" s="160">
        <f t="shared" si="0"/>
        <v>30</v>
      </c>
      <c r="C37" s="205"/>
      <c r="D37" s="206"/>
      <c r="E37" s="206"/>
      <c r="F37" s="212" t="s">
        <v>121</v>
      </c>
      <c r="G37" s="208">
        <v>519</v>
      </c>
      <c r="H37" s="213">
        <v>28256</v>
      </c>
      <c r="I37" s="214"/>
      <c r="J37" s="167">
        <f>H37+I37</f>
        <v>28256</v>
      </c>
      <c r="K37" s="182">
        <v>28036.24</v>
      </c>
      <c r="L37" s="166">
        <f t="shared" si="2"/>
        <v>219.7599999999984</v>
      </c>
      <c r="M37" s="169">
        <f t="shared" si="1"/>
        <v>99.22225368063421</v>
      </c>
      <c r="N37" s="158">
        <f>J37-K37</f>
        <v>219.7599999999984</v>
      </c>
      <c r="O37" s="159">
        <f>K37/J37*100</f>
        <v>99.22225368063421</v>
      </c>
    </row>
    <row r="38" spans="1:15" ht="15" customHeight="1">
      <c r="A38" s="178"/>
      <c r="B38" s="160">
        <f t="shared" si="0"/>
        <v>31</v>
      </c>
      <c r="C38" s="175"/>
      <c r="D38" s="163"/>
      <c r="E38" s="163"/>
      <c r="F38" s="185" t="s">
        <v>122</v>
      </c>
      <c r="G38" s="176">
        <v>536</v>
      </c>
      <c r="H38" s="166">
        <f>29907+2074</f>
        <v>31981</v>
      </c>
      <c r="I38" s="167"/>
      <c r="J38" s="167">
        <f>H38+I38</f>
        <v>31981</v>
      </c>
      <c r="K38" s="168">
        <f>29907+330</f>
        <v>30237</v>
      </c>
      <c r="L38" s="166">
        <f t="shared" si="2"/>
        <v>1744</v>
      </c>
      <c r="M38" s="169">
        <f t="shared" si="1"/>
        <v>94.54676214002063</v>
      </c>
      <c r="N38" s="158">
        <f>J38-K38</f>
        <v>1744</v>
      </c>
      <c r="O38" s="159">
        <f>K38/J38*100</f>
        <v>94.54676214002063</v>
      </c>
    </row>
    <row r="39" spans="1:15" ht="12.75" customHeight="1">
      <c r="A39" s="178"/>
      <c r="B39" s="160">
        <f t="shared" si="0"/>
        <v>32</v>
      </c>
      <c r="C39" s="175"/>
      <c r="D39" s="163"/>
      <c r="E39" s="163"/>
      <c r="F39" s="161" t="s">
        <v>123</v>
      </c>
      <c r="G39" s="177">
        <v>541</v>
      </c>
      <c r="H39" s="166"/>
      <c r="I39" s="167"/>
      <c r="J39" s="167"/>
      <c r="K39" s="168"/>
      <c r="L39" s="166"/>
      <c r="M39" s="169"/>
      <c r="N39" s="158"/>
      <c r="O39" s="159"/>
    </row>
    <row r="40" spans="1:15" ht="12.75" customHeight="1">
      <c r="A40" s="178"/>
      <c r="B40" s="160">
        <f t="shared" si="0"/>
        <v>33</v>
      </c>
      <c r="C40" s="175"/>
      <c r="D40" s="163"/>
      <c r="E40" s="163"/>
      <c r="F40" s="161" t="s">
        <v>124</v>
      </c>
      <c r="G40" s="176">
        <v>542</v>
      </c>
      <c r="H40" s="166"/>
      <c r="I40" s="167"/>
      <c r="J40" s="167"/>
      <c r="K40" s="168"/>
      <c r="L40" s="166"/>
      <c r="M40" s="169"/>
      <c r="N40" s="158"/>
      <c r="O40" s="159"/>
    </row>
    <row r="41" spans="1:17" ht="12.75" customHeight="1">
      <c r="A41" s="178"/>
      <c r="B41" s="160">
        <f t="shared" si="0"/>
        <v>34</v>
      </c>
      <c r="C41" s="175"/>
      <c r="D41" s="163"/>
      <c r="E41" s="163"/>
      <c r="F41" s="161" t="s">
        <v>125</v>
      </c>
      <c r="G41" s="176">
        <v>549</v>
      </c>
      <c r="H41" s="166">
        <v>1467900</v>
      </c>
      <c r="I41" s="167"/>
      <c r="J41" s="167">
        <f>H41+I41</f>
        <v>1467900</v>
      </c>
      <c r="K41" s="168">
        <v>1467900</v>
      </c>
      <c r="L41" s="166">
        <f t="shared" si="2"/>
        <v>0</v>
      </c>
      <c r="M41" s="169">
        <f t="shared" si="1"/>
        <v>100</v>
      </c>
      <c r="N41" s="158">
        <f>J41-K41</f>
        <v>0</v>
      </c>
      <c r="O41" s="159">
        <f>K41/J41*100</f>
        <v>100</v>
      </c>
      <c r="P41" s="27"/>
      <c r="Q41" s="27"/>
    </row>
    <row r="42" spans="1:17" ht="12.75" customHeight="1">
      <c r="A42" s="178"/>
      <c r="B42" s="160">
        <f t="shared" si="0"/>
        <v>35</v>
      </c>
      <c r="C42" s="175"/>
      <c r="D42" s="388" t="s">
        <v>126</v>
      </c>
      <c r="E42" s="388"/>
      <c r="F42" s="389"/>
      <c r="G42" s="176"/>
      <c r="H42" s="166"/>
      <c r="I42" s="167"/>
      <c r="J42" s="167"/>
      <c r="K42" s="168"/>
      <c r="L42" s="166"/>
      <c r="M42" s="169"/>
      <c r="N42" s="158"/>
      <c r="O42" s="159"/>
      <c r="P42" s="27"/>
      <c r="Q42" s="27"/>
    </row>
    <row r="43" spans="1:17" ht="12.75" customHeight="1">
      <c r="A43" s="178"/>
      <c r="B43" s="160">
        <f t="shared" si="0"/>
        <v>36</v>
      </c>
      <c r="C43" s="187"/>
      <c r="D43" s="371" t="s">
        <v>127</v>
      </c>
      <c r="E43" s="371"/>
      <c r="F43" s="372"/>
      <c r="G43" s="165"/>
      <c r="H43" s="166">
        <f>H44+H45+H46+H47</f>
        <v>4677341</v>
      </c>
      <c r="I43" s="167">
        <f>I44+I45+I46+I47</f>
        <v>0</v>
      </c>
      <c r="J43" s="167">
        <f>H43+I43</f>
        <v>4677341</v>
      </c>
      <c r="K43" s="168">
        <f>K44+K45+K46+K47</f>
        <v>4677341</v>
      </c>
      <c r="L43" s="166">
        <f t="shared" si="2"/>
        <v>0</v>
      </c>
      <c r="M43" s="169">
        <f t="shared" si="1"/>
        <v>100</v>
      </c>
      <c r="N43" s="158">
        <f>J43-K43</f>
        <v>0</v>
      </c>
      <c r="O43" s="159">
        <f>K43/J43*100</f>
        <v>100</v>
      </c>
      <c r="P43" s="27"/>
      <c r="Q43" s="27"/>
    </row>
    <row r="44" spans="1:17" ht="12.75" customHeight="1">
      <c r="A44" s="178"/>
      <c r="B44" s="160">
        <f t="shared" si="0"/>
        <v>37</v>
      </c>
      <c r="C44" s="187"/>
      <c r="D44" s="175"/>
      <c r="E44" s="376" t="s">
        <v>128</v>
      </c>
      <c r="F44" s="377"/>
      <c r="G44" s="172">
        <v>611</v>
      </c>
      <c r="H44" s="211"/>
      <c r="I44" s="200"/>
      <c r="J44" s="167"/>
      <c r="K44" s="201"/>
      <c r="L44" s="166"/>
      <c r="M44" s="169"/>
      <c r="N44" s="158"/>
      <c r="O44" s="159"/>
      <c r="P44" s="27"/>
      <c r="Q44" s="27"/>
    </row>
    <row r="45" spans="1:17" ht="12.75" customHeight="1">
      <c r="A45" s="178"/>
      <c r="B45" s="160">
        <f t="shared" si="0"/>
        <v>38</v>
      </c>
      <c r="C45" s="175"/>
      <c r="D45" s="175"/>
      <c r="E45" s="376" t="s">
        <v>129</v>
      </c>
      <c r="F45" s="377"/>
      <c r="G45" s="192">
        <v>612</v>
      </c>
      <c r="H45" s="166">
        <f>4530200+147141</f>
        <v>4677341</v>
      </c>
      <c r="I45" s="167"/>
      <c r="J45" s="167">
        <f>H45+I45</f>
        <v>4677341</v>
      </c>
      <c r="K45" s="168">
        <v>4677341</v>
      </c>
      <c r="L45" s="166">
        <f t="shared" si="2"/>
        <v>0</v>
      </c>
      <c r="M45" s="169">
        <f t="shared" si="1"/>
        <v>100</v>
      </c>
      <c r="N45" s="158">
        <f>J45-K45</f>
        <v>0</v>
      </c>
      <c r="O45" s="159">
        <f>K45/J45*100</f>
        <v>100</v>
      </c>
      <c r="P45" s="27"/>
      <c r="Q45" s="27"/>
    </row>
    <row r="46" spans="1:17" ht="12.75" customHeight="1">
      <c r="A46" s="178"/>
      <c r="B46" s="160">
        <f t="shared" si="0"/>
        <v>39</v>
      </c>
      <c r="C46" s="175"/>
      <c r="D46" s="175"/>
      <c r="E46" s="376" t="s">
        <v>130</v>
      </c>
      <c r="F46" s="377"/>
      <c r="G46" s="192">
        <v>613</v>
      </c>
      <c r="H46" s="166"/>
      <c r="I46" s="167"/>
      <c r="J46" s="167"/>
      <c r="K46" s="168"/>
      <c r="L46" s="166"/>
      <c r="M46" s="215"/>
      <c r="N46" s="158"/>
      <c r="O46" s="159"/>
      <c r="P46" s="27"/>
      <c r="Q46" s="27"/>
    </row>
    <row r="47" spans="1:17" ht="12.75" customHeight="1" thickBot="1">
      <c r="A47" s="178"/>
      <c r="B47" s="160">
        <f t="shared" si="0"/>
        <v>40</v>
      </c>
      <c r="C47" s="216"/>
      <c r="D47" s="217"/>
      <c r="E47" s="384" t="s">
        <v>131</v>
      </c>
      <c r="F47" s="385"/>
      <c r="G47" s="218"/>
      <c r="H47" s="219"/>
      <c r="I47" s="220"/>
      <c r="J47" s="220"/>
      <c r="K47" s="221"/>
      <c r="L47" s="219"/>
      <c r="M47" s="222"/>
      <c r="N47" s="223"/>
      <c r="O47" s="224"/>
      <c r="P47" s="27"/>
      <c r="Q47" s="27"/>
    </row>
    <row r="48" spans="1:22" ht="12.75" customHeight="1" thickBot="1">
      <c r="A48" s="178"/>
      <c r="B48" s="40"/>
      <c r="C48" s="40"/>
      <c r="D48" s="178"/>
      <c r="E48" s="178"/>
      <c r="F48" s="386" t="s">
        <v>143</v>
      </c>
      <c r="G48" s="387"/>
      <c r="H48" s="225">
        <v>92</v>
      </c>
      <c r="I48" s="226"/>
      <c r="J48" s="227">
        <v>92</v>
      </c>
      <c r="K48" s="228">
        <v>91.96</v>
      </c>
      <c r="L48" s="229"/>
      <c r="M48" s="230"/>
      <c r="N48" s="231">
        <f>H48-K48</f>
        <v>0.04000000000000625</v>
      </c>
      <c r="O48" s="228">
        <f>K48/H48*100</f>
        <v>99.95652173913044</v>
      </c>
      <c r="P48" s="39"/>
      <c r="Q48" s="32"/>
      <c r="R48" s="32"/>
      <c r="S48" s="32"/>
      <c r="T48" s="32"/>
      <c r="U48" s="27"/>
      <c r="V48" s="27"/>
    </row>
  </sheetData>
  <sheetProtection insertRows="0"/>
  <protectedRanges>
    <protectedRange sqref="H37:I37 K37" name="Oblast4"/>
    <protectedRange sqref="F32 D29:E30 E31:F31 G29:G32" name="Oblast1"/>
  </protectedRanges>
  <mergeCells count="29">
    <mergeCell ref="E44:F44"/>
    <mergeCell ref="E45:F45"/>
    <mergeCell ref="E46:F46"/>
    <mergeCell ref="E47:F47"/>
    <mergeCell ref="F48:G48"/>
    <mergeCell ref="D23:F23"/>
    <mergeCell ref="D28:F28"/>
    <mergeCell ref="D29:F29"/>
    <mergeCell ref="D30:F30"/>
    <mergeCell ref="D42:F42"/>
    <mergeCell ref="D43:F43"/>
    <mergeCell ref="P4:P5"/>
    <mergeCell ref="C6:G6"/>
    <mergeCell ref="D16:F16"/>
    <mergeCell ref="D18:F18"/>
    <mergeCell ref="C19:F19"/>
    <mergeCell ref="D22:F22"/>
    <mergeCell ref="J4:J5"/>
    <mergeCell ref="K4:K5"/>
    <mergeCell ref="L4:L5"/>
    <mergeCell ref="M4:M5"/>
    <mergeCell ref="N4:N5"/>
    <mergeCell ref="O4:O5"/>
    <mergeCell ref="B2:F2"/>
    <mergeCell ref="B4:B6"/>
    <mergeCell ref="C4:F5"/>
    <mergeCell ref="G4:G5"/>
    <mergeCell ref="H4:H5"/>
    <mergeCell ref="I4:I5"/>
  </mergeCells>
  <printOptions horizontalCentered="1"/>
  <pageMargins left="0.2362204724409449" right="0.2362204724409449" top="0.5511811023622047" bottom="0.35433070866141736" header="0" footer="0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U1130"/>
  <sheetViews>
    <sheetView zoomScale="80" zoomScaleNormal="80" zoomScaleSheetLayoutView="75" workbookViewId="0" topLeftCell="A1">
      <selection activeCell="K12" sqref="K12"/>
    </sheetView>
  </sheetViews>
  <sheetFormatPr defaultColWidth="9.00390625" defaultRowHeight="12.75"/>
  <cols>
    <col min="1" max="1" width="3.375" style="0" customWidth="1"/>
    <col min="2" max="2" width="35.00390625" style="0" customWidth="1"/>
    <col min="3" max="3" width="8.875" style="0" customWidth="1"/>
    <col min="4" max="4" width="10.75390625" style="0" customWidth="1"/>
    <col min="5" max="5" width="9.75390625" style="0" customWidth="1"/>
    <col min="6" max="6" width="8.375" style="0" customWidth="1"/>
    <col min="7" max="8" width="10.125" style="0" customWidth="1"/>
    <col min="9" max="9" width="8.875" style="0" customWidth="1"/>
    <col min="10" max="10" width="10.125" style="0" customWidth="1"/>
    <col min="11" max="11" width="10.00390625" style="0" customWidth="1"/>
    <col min="12" max="12" width="9.125" style="0" customWidth="1"/>
    <col min="13" max="13" width="9.75390625" style="0" customWidth="1"/>
    <col min="14" max="14" width="10.625" style="0" customWidth="1"/>
    <col min="15" max="15" width="10.00390625" style="0" customWidth="1"/>
    <col min="16" max="16" width="9.375" style="0" customWidth="1"/>
  </cols>
  <sheetData>
    <row r="1" spans="1:16" ht="12.7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</row>
    <row r="2" spans="1:17" ht="15.75">
      <c r="A2" s="232"/>
      <c r="B2" s="232"/>
      <c r="C2" s="232"/>
      <c r="D2" s="232"/>
      <c r="E2" s="232"/>
      <c r="F2" s="232"/>
      <c r="G2" s="233"/>
      <c r="H2" s="232"/>
      <c r="I2" s="232"/>
      <c r="J2" s="232"/>
      <c r="K2" s="232"/>
      <c r="L2" s="232"/>
      <c r="M2" s="232"/>
      <c r="N2" s="232"/>
      <c r="O2" s="396" t="s">
        <v>147</v>
      </c>
      <c r="P2" s="396"/>
      <c r="Q2" s="1"/>
    </row>
    <row r="3" spans="1:17" ht="12.75">
      <c r="A3" s="232"/>
      <c r="B3" s="232"/>
      <c r="C3" s="232"/>
      <c r="D3" s="232"/>
      <c r="E3" s="232"/>
      <c r="F3" s="232"/>
      <c r="G3" s="233"/>
      <c r="H3" s="232"/>
      <c r="I3" s="232"/>
      <c r="J3" s="232"/>
      <c r="K3" s="232"/>
      <c r="L3" s="232"/>
      <c r="M3" s="232"/>
      <c r="N3" s="232"/>
      <c r="O3" s="234"/>
      <c r="P3" s="232"/>
      <c r="Q3" s="1"/>
    </row>
    <row r="4" spans="1:17" ht="18">
      <c r="A4" s="232"/>
      <c r="B4" s="397" t="s">
        <v>61</v>
      </c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1"/>
    </row>
    <row r="5" spans="1:17" ht="13.5" thickBot="1">
      <c r="A5" s="232"/>
      <c r="B5" s="232"/>
      <c r="C5" s="235"/>
      <c r="D5" s="235"/>
      <c r="E5" s="232"/>
      <c r="F5" s="232"/>
      <c r="G5" s="232"/>
      <c r="H5" s="236"/>
      <c r="I5" s="232"/>
      <c r="J5" s="232"/>
      <c r="K5" s="232"/>
      <c r="L5" s="232"/>
      <c r="M5" s="232"/>
      <c r="N5" s="232"/>
      <c r="O5" s="232"/>
      <c r="P5" s="232"/>
      <c r="Q5" s="1"/>
    </row>
    <row r="6" spans="1:21" ht="21.75" customHeight="1" thickBot="1">
      <c r="A6" s="232"/>
      <c r="B6" s="398" t="s">
        <v>64</v>
      </c>
      <c r="C6" s="401" t="s">
        <v>0</v>
      </c>
      <c r="D6" s="402"/>
      <c r="E6" s="402"/>
      <c r="F6" s="403"/>
      <c r="G6" s="237" t="s">
        <v>1</v>
      </c>
      <c r="H6" s="238"/>
      <c r="I6" s="239"/>
      <c r="J6" s="401" t="s">
        <v>63</v>
      </c>
      <c r="K6" s="402"/>
      <c r="L6" s="403"/>
      <c r="M6" s="237" t="s">
        <v>2</v>
      </c>
      <c r="N6" s="240"/>
      <c r="O6" s="240"/>
      <c r="P6" s="241"/>
      <c r="Q6" s="2"/>
      <c r="R6" s="3"/>
      <c r="S6" s="3"/>
      <c r="T6" s="3"/>
      <c r="U6" s="3"/>
    </row>
    <row r="7" spans="1:21" ht="21.75" customHeight="1">
      <c r="A7" s="232"/>
      <c r="B7" s="399"/>
      <c r="C7" s="390" t="s">
        <v>62</v>
      </c>
      <c r="D7" s="390" t="s">
        <v>3</v>
      </c>
      <c r="E7" s="390" t="s">
        <v>4</v>
      </c>
      <c r="F7" s="393" t="s">
        <v>5</v>
      </c>
      <c r="G7" s="404" t="s">
        <v>6</v>
      </c>
      <c r="H7" s="390" t="s">
        <v>7</v>
      </c>
      <c r="I7" s="390" t="s">
        <v>8</v>
      </c>
      <c r="J7" s="393" t="s">
        <v>6</v>
      </c>
      <c r="K7" s="390" t="s">
        <v>7</v>
      </c>
      <c r="L7" s="390" t="s">
        <v>8</v>
      </c>
      <c r="M7" s="390" t="s">
        <v>6</v>
      </c>
      <c r="N7" s="390" t="s">
        <v>9</v>
      </c>
      <c r="O7" s="390" t="s">
        <v>10</v>
      </c>
      <c r="P7" s="390" t="s">
        <v>8</v>
      </c>
      <c r="Q7" s="2"/>
      <c r="R7" s="3"/>
      <c r="S7" s="3"/>
      <c r="T7" s="4"/>
      <c r="U7" s="3"/>
    </row>
    <row r="8" spans="1:21" ht="21.75" customHeight="1">
      <c r="A8" s="232"/>
      <c r="B8" s="399"/>
      <c r="C8" s="391"/>
      <c r="D8" s="391"/>
      <c r="E8" s="391"/>
      <c r="F8" s="394"/>
      <c r="G8" s="405"/>
      <c r="H8" s="391"/>
      <c r="I8" s="391"/>
      <c r="J8" s="394"/>
      <c r="K8" s="391"/>
      <c r="L8" s="391"/>
      <c r="M8" s="391"/>
      <c r="N8" s="391"/>
      <c r="O8" s="391"/>
      <c r="P8" s="391"/>
      <c r="Q8" s="2"/>
      <c r="R8" s="3"/>
      <c r="S8" s="3"/>
      <c r="T8" s="3"/>
      <c r="U8" s="3"/>
    </row>
    <row r="9" spans="1:21" ht="21.75" customHeight="1" thickBot="1">
      <c r="A9" s="232"/>
      <c r="B9" s="400"/>
      <c r="C9" s="392"/>
      <c r="D9" s="392"/>
      <c r="E9" s="392"/>
      <c r="F9" s="395"/>
      <c r="G9" s="406"/>
      <c r="H9" s="392"/>
      <c r="I9" s="392"/>
      <c r="J9" s="395"/>
      <c r="K9" s="392"/>
      <c r="L9" s="392"/>
      <c r="M9" s="392"/>
      <c r="N9" s="392"/>
      <c r="O9" s="392"/>
      <c r="P9" s="392"/>
      <c r="Q9" s="2"/>
      <c r="R9" s="3"/>
      <c r="S9" s="3"/>
      <c r="T9" s="3"/>
      <c r="U9" s="3"/>
    </row>
    <row r="10" spans="1:21" s="7" customFormat="1" ht="23.25" customHeight="1" thickBot="1">
      <c r="A10" s="242"/>
      <c r="B10" s="243" t="s">
        <v>11</v>
      </c>
      <c r="C10" s="244">
        <f>SUM(C11:C14)</f>
        <v>906</v>
      </c>
      <c r="D10" s="245">
        <f>SUM(D11:D14)</f>
        <v>851.217</v>
      </c>
      <c r="E10" s="246">
        <f aca="true" t="shared" si="0" ref="E10:E16">D10-C10</f>
        <v>-54.783000000000015</v>
      </c>
      <c r="F10" s="247">
        <f aca="true" t="shared" si="1" ref="F10:F16">D10/C10*100</f>
        <v>93.95331125827815</v>
      </c>
      <c r="G10" s="248">
        <f>SUM(G11:G14)</f>
        <v>417780</v>
      </c>
      <c r="H10" s="249">
        <f>SUM(H11:H14)</f>
        <v>388879.40800000005</v>
      </c>
      <c r="I10" s="246">
        <f aca="true" t="shared" si="2" ref="I10:I16">H10/G10*100</f>
        <v>93.08234190243671</v>
      </c>
      <c r="J10" s="250">
        <f>SUM(J11:J14)</f>
        <v>257935</v>
      </c>
      <c r="K10" s="249">
        <f>SUM(K11:K14)</f>
        <v>80293.666</v>
      </c>
      <c r="L10" s="246">
        <f aca="true" t="shared" si="3" ref="L10:L15">K10/J10*100</f>
        <v>31.12941865198596</v>
      </c>
      <c r="M10" s="248">
        <v>38427</v>
      </c>
      <c r="N10" s="248">
        <v>38359.657310258925</v>
      </c>
      <c r="O10" s="249">
        <f aca="true" t="shared" si="4" ref="O10:O16">N10-M10</f>
        <v>-67.34268974107545</v>
      </c>
      <c r="P10" s="247">
        <f aca="true" t="shared" si="5" ref="P10:P16">N10/M10*100</f>
        <v>99.8247516336402</v>
      </c>
      <c r="Q10" s="5"/>
      <c r="R10" s="6"/>
      <c r="S10" s="6"/>
      <c r="T10" s="6"/>
      <c r="U10" s="6"/>
    </row>
    <row r="11" spans="1:21" s="7" customFormat="1" ht="19.5" customHeight="1">
      <c r="A11" s="242"/>
      <c r="B11" s="251" t="s">
        <v>148</v>
      </c>
      <c r="C11" s="252">
        <v>439</v>
      </c>
      <c r="D11" s="253">
        <v>424.5994</v>
      </c>
      <c r="E11" s="254">
        <f t="shared" si="0"/>
        <v>-14.400599999999997</v>
      </c>
      <c r="F11" s="255">
        <f t="shared" si="1"/>
        <v>96.71968109339409</v>
      </c>
      <c r="G11" s="256">
        <v>186456</v>
      </c>
      <c r="H11" s="257">
        <v>185936</v>
      </c>
      <c r="I11" s="254">
        <f t="shared" si="2"/>
        <v>99.72111382846354</v>
      </c>
      <c r="J11" s="258">
        <v>17366</v>
      </c>
      <c r="K11" s="257">
        <v>4572.408</v>
      </c>
      <c r="L11" s="259">
        <f t="shared" si="3"/>
        <v>26.32965564896925</v>
      </c>
      <c r="M11" s="257">
        <f>G11/C11/12*1000</f>
        <v>35394.07744874716</v>
      </c>
      <c r="N11" s="257">
        <v>37071.27647848772</v>
      </c>
      <c r="O11" s="257">
        <f t="shared" si="4"/>
        <v>1677.1990297405646</v>
      </c>
      <c r="P11" s="259">
        <f t="shared" si="5"/>
        <v>104.73864315906877</v>
      </c>
      <c r="Q11" s="5"/>
      <c r="R11" s="6"/>
      <c r="S11" s="6"/>
      <c r="T11" s="6"/>
      <c r="U11" s="6"/>
    </row>
    <row r="12" spans="1:21" s="7" customFormat="1" ht="19.5" customHeight="1">
      <c r="A12" s="242"/>
      <c r="B12" s="260" t="s">
        <v>12</v>
      </c>
      <c r="C12" s="252">
        <v>316</v>
      </c>
      <c r="D12" s="253">
        <v>284.2656</v>
      </c>
      <c r="E12" s="254">
        <f t="shared" si="0"/>
        <v>-31.734399999999994</v>
      </c>
      <c r="F12" s="255">
        <f t="shared" si="1"/>
        <v>89.95746835443038</v>
      </c>
      <c r="G12" s="256">
        <v>136952</v>
      </c>
      <c r="H12" s="257">
        <v>130292.27699999999</v>
      </c>
      <c r="I12" s="261">
        <f t="shared" si="2"/>
        <v>95.13718456101407</v>
      </c>
      <c r="J12" s="258">
        <v>157730</v>
      </c>
      <c r="K12" s="257">
        <v>42848.352</v>
      </c>
      <c r="L12" s="261">
        <f t="shared" si="3"/>
        <v>27.16563240981424</v>
      </c>
      <c r="M12" s="257">
        <f>G12/C12/12*1000</f>
        <v>36116.033755274264</v>
      </c>
      <c r="N12" s="257">
        <v>38195.5809988968</v>
      </c>
      <c r="O12" s="257">
        <f t="shared" si="4"/>
        <v>2079.547243622539</v>
      </c>
      <c r="P12" s="261">
        <f t="shared" si="5"/>
        <v>105.75796129141352</v>
      </c>
      <c r="Q12" s="5"/>
      <c r="R12" s="6"/>
      <c r="S12" s="6"/>
      <c r="T12" s="6"/>
      <c r="U12" s="6"/>
    </row>
    <row r="13" spans="1:21" s="7" customFormat="1" ht="19.5" customHeight="1">
      <c r="A13" s="242"/>
      <c r="B13" s="260" t="s">
        <v>13</v>
      </c>
      <c r="C13" s="252">
        <v>148</v>
      </c>
      <c r="D13" s="253">
        <v>140.5484</v>
      </c>
      <c r="E13" s="254">
        <f t="shared" si="0"/>
        <v>-7.451600000000013</v>
      </c>
      <c r="F13" s="255">
        <f t="shared" si="1"/>
        <v>94.96513513513513</v>
      </c>
      <c r="G13" s="256">
        <v>92647</v>
      </c>
      <c r="H13" s="257">
        <v>72033.025</v>
      </c>
      <c r="I13" s="261">
        <f t="shared" si="2"/>
        <v>77.7499811110991</v>
      </c>
      <c r="J13" s="258">
        <v>73833</v>
      </c>
      <c r="K13" s="257">
        <v>32768.156</v>
      </c>
      <c r="L13" s="261">
        <f t="shared" si="3"/>
        <v>44.381450029119776</v>
      </c>
      <c r="M13" s="257">
        <f>G13/C13/12*1000</f>
        <v>52166.1036036036</v>
      </c>
      <c r="N13" s="257">
        <v>42709.5013769871</v>
      </c>
      <c r="O13" s="257">
        <f t="shared" si="4"/>
        <v>-9456.602226616502</v>
      </c>
      <c r="P13" s="261">
        <f t="shared" si="5"/>
        <v>81.87213233621065</v>
      </c>
      <c r="Q13" s="5"/>
      <c r="R13" s="6"/>
      <c r="S13" s="6"/>
      <c r="T13" s="6"/>
      <c r="U13" s="6"/>
    </row>
    <row r="14" spans="1:21" s="7" customFormat="1" ht="19.5" customHeight="1" thickBot="1">
      <c r="A14" s="242"/>
      <c r="B14" s="262" t="s">
        <v>14</v>
      </c>
      <c r="C14" s="263">
        <v>3</v>
      </c>
      <c r="D14" s="264">
        <v>1.8036</v>
      </c>
      <c r="E14" s="265">
        <f t="shared" si="0"/>
        <v>-1.1964</v>
      </c>
      <c r="F14" s="266">
        <f t="shared" si="1"/>
        <v>60.120000000000005</v>
      </c>
      <c r="G14" s="267">
        <v>1725</v>
      </c>
      <c r="H14" s="268">
        <v>618.1060000000001</v>
      </c>
      <c r="I14" s="265">
        <f t="shared" si="2"/>
        <v>35.832231884057975</v>
      </c>
      <c r="J14" s="269">
        <v>9006</v>
      </c>
      <c r="K14" s="268">
        <v>104.75</v>
      </c>
      <c r="L14" s="270">
        <f t="shared" si="3"/>
        <v>1.1631134799022873</v>
      </c>
      <c r="M14" s="257">
        <f>G14/C14/12*1000</f>
        <v>47916.666666666664</v>
      </c>
      <c r="N14" s="257">
        <v>28558.90071708435</v>
      </c>
      <c r="O14" s="257">
        <f t="shared" si="4"/>
        <v>-19357.765949582314</v>
      </c>
      <c r="P14" s="270">
        <f t="shared" si="5"/>
        <v>59.60118410521952</v>
      </c>
      <c r="Q14" s="5"/>
      <c r="R14" s="6"/>
      <c r="S14" s="6"/>
      <c r="T14" s="6"/>
      <c r="U14" s="6"/>
    </row>
    <row r="15" spans="1:21" s="7" customFormat="1" ht="23.25" customHeight="1" thickBot="1">
      <c r="A15" s="242"/>
      <c r="B15" s="243" t="s">
        <v>15</v>
      </c>
      <c r="C15" s="244">
        <v>511</v>
      </c>
      <c r="D15" s="245">
        <v>470.51</v>
      </c>
      <c r="E15" s="246">
        <f t="shared" si="0"/>
        <v>-40.49000000000001</v>
      </c>
      <c r="F15" s="247">
        <f t="shared" si="1"/>
        <v>92.07632093933464</v>
      </c>
      <c r="G15" s="248">
        <f>163017+1851.851</f>
        <v>164868.851</v>
      </c>
      <c r="H15" s="249">
        <v>164857</v>
      </c>
      <c r="I15" s="246">
        <f t="shared" si="2"/>
        <v>99.99281186232079</v>
      </c>
      <c r="J15" s="271">
        <f>8365+15</f>
        <v>8380</v>
      </c>
      <c r="K15" s="249">
        <v>6719.632</v>
      </c>
      <c r="L15" s="246">
        <f t="shared" si="3"/>
        <v>80.18653937947494</v>
      </c>
      <c r="M15" s="249">
        <f>G15/C15/12*1000</f>
        <v>26886.635844748856</v>
      </c>
      <c r="N15" s="249">
        <v>29198</v>
      </c>
      <c r="O15" s="250">
        <f t="shared" si="4"/>
        <v>2311.3641552511435</v>
      </c>
      <c r="P15" s="246">
        <f t="shared" si="5"/>
        <v>108.59670272100095</v>
      </c>
      <c r="Q15" s="5"/>
      <c r="R15" s="6"/>
      <c r="S15" s="6"/>
      <c r="T15" s="6"/>
      <c r="U15" s="6"/>
    </row>
    <row r="16" spans="1:21" s="7" customFormat="1" ht="23.25" customHeight="1" thickBot="1">
      <c r="A16" s="242"/>
      <c r="B16" s="243" t="s">
        <v>16</v>
      </c>
      <c r="C16" s="272">
        <v>92</v>
      </c>
      <c r="D16" s="244">
        <v>92</v>
      </c>
      <c r="E16" s="246">
        <f t="shared" si="0"/>
        <v>0</v>
      </c>
      <c r="F16" s="247">
        <f t="shared" si="1"/>
        <v>100</v>
      </c>
      <c r="G16" s="248">
        <v>32000</v>
      </c>
      <c r="H16" s="249">
        <v>32000</v>
      </c>
      <c r="I16" s="246">
        <f t="shared" si="2"/>
        <v>100</v>
      </c>
      <c r="J16" s="271">
        <v>1850</v>
      </c>
      <c r="K16" s="249">
        <v>1850</v>
      </c>
      <c r="L16" s="247">
        <f>K16/J16*100</f>
        <v>100</v>
      </c>
      <c r="M16" s="248">
        <v>29016</v>
      </c>
      <c r="N16" s="249">
        <v>29016</v>
      </c>
      <c r="O16" s="250">
        <f t="shared" si="4"/>
        <v>0</v>
      </c>
      <c r="P16" s="246">
        <f t="shared" si="5"/>
        <v>100</v>
      </c>
      <c r="Q16" s="5"/>
      <c r="R16" s="6"/>
      <c r="S16" s="6"/>
      <c r="T16" s="6"/>
      <c r="U16" s="6"/>
    </row>
    <row r="17" spans="2:8" s="3" customFormat="1" ht="15" hidden="1">
      <c r="B17" s="8"/>
      <c r="E17" s="11"/>
      <c r="F17" s="12"/>
      <c r="H17" s="10"/>
    </row>
    <row r="18" spans="2:6" s="3" customFormat="1" ht="15" hidden="1">
      <c r="B18" s="13" t="s">
        <v>20</v>
      </c>
      <c r="E18" s="11"/>
      <c r="F18" s="12"/>
    </row>
    <row r="19" spans="2:10" s="3" customFormat="1" ht="15" hidden="1">
      <c r="B19" s="13" t="s">
        <v>21</v>
      </c>
      <c r="F19" s="12"/>
      <c r="G19" s="14">
        <v>1037</v>
      </c>
      <c r="H19" s="15"/>
      <c r="J19" s="14">
        <v>456</v>
      </c>
    </row>
    <row r="20" spans="2:10" s="3" customFormat="1" ht="15" hidden="1">
      <c r="B20" s="13" t="s">
        <v>22</v>
      </c>
      <c r="F20" s="12"/>
      <c r="G20" s="14">
        <v>700</v>
      </c>
      <c r="J20" s="14">
        <v>3150</v>
      </c>
    </row>
    <row r="21" s="3" customFormat="1" ht="14.25" hidden="1">
      <c r="F21" s="12"/>
    </row>
    <row r="22" spans="6:10" s="3" customFormat="1" ht="14.25" hidden="1">
      <c r="F22" s="12"/>
      <c r="J22" s="14"/>
    </row>
    <row r="23" spans="2:10" s="3" customFormat="1" ht="15" hidden="1">
      <c r="B23" s="13" t="s">
        <v>19</v>
      </c>
      <c r="F23" s="12"/>
      <c r="G23" s="14">
        <v>3</v>
      </c>
      <c r="H23" s="6"/>
      <c r="J23" s="16"/>
    </row>
    <row r="24" spans="2:10" s="3" customFormat="1" ht="14.25" hidden="1">
      <c r="B24" s="3" t="s">
        <v>18</v>
      </c>
      <c r="F24" s="12"/>
      <c r="J24" s="17">
        <v>411</v>
      </c>
    </row>
    <row r="25" spans="2:10" s="3" customFormat="1" ht="14.25" hidden="1">
      <c r="B25" s="3" t="s">
        <v>23</v>
      </c>
      <c r="F25" s="12"/>
      <c r="G25" s="14">
        <v>614</v>
      </c>
      <c r="J25" s="14">
        <v>1220</v>
      </c>
    </row>
    <row r="26" spans="6:10" s="3" customFormat="1" ht="14.25" hidden="1">
      <c r="F26" s="12"/>
      <c r="G26" s="3">
        <f>SUM(G19:G25)</f>
        <v>2354</v>
      </c>
      <c r="H26" s="3">
        <f>SUM(H19:H25)</f>
        <v>0</v>
      </c>
      <c r="I26" s="3">
        <f>SUM(I19:I25)</f>
        <v>0</v>
      </c>
      <c r="J26" s="3">
        <f>SUM(J19:J25)</f>
        <v>5237</v>
      </c>
    </row>
    <row r="27" s="3" customFormat="1" ht="14.25" hidden="1">
      <c r="F27" s="12"/>
    </row>
    <row r="28" s="3" customFormat="1" ht="14.25" hidden="1">
      <c r="F28" s="12"/>
    </row>
    <row r="29" s="3" customFormat="1" ht="14.25" hidden="1">
      <c r="F29" s="12"/>
    </row>
    <row r="30" spans="2:6" s="3" customFormat="1" ht="14.25" hidden="1">
      <c r="B30" s="18" t="s">
        <v>24</v>
      </c>
      <c r="C30" s="19" t="s">
        <v>25</v>
      </c>
      <c r="D30" s="20" t="s">
        <v>26</v>
      </c>
      <c r="F30" s="12"/>
    </row>
    <row r="31" spans="1:6" s="3" customFormat="1" ht="15" hidden="1">
      <c r="A31" s="3">
        <v>8</v>
      </c>
      <c r="B31" s="21" t="s">
        <v>27</v>
      </c>
      <c r="C31" s="22">
        <v>250.027</v>
      </c>
      <c r="D31" s="9"/>
      <c r="F31" s="12"/>
    </row>
    <row r="32" spans="1:6" s="3" customFormat="1" ht="15" hidden="1">
      <c r="A32" s="3">
        <v>1</v>
      </c>
      <c r="B32" s="21" t="s">
        <v>28</v>
      </c>
      <c r="C32" s="22">
        <v>250.44</v>
      </c>
      <c r="D32" s="23" t="e">
        <f>#REF!-#REF!</f>
        <v>#REF!</v>
      </c>
      <c r="F32" s="12"/>
    </row>
    <row r="33" spans="1:6" s="3" customFormat="1" ht="15" hidden="1">
      <c r="A33" s="3">
        <v>3</v>
      </c>
      <c r="B33" s="21" t="s">
        <v>29</v>
      </c>
      <c r="C33" s="22">
        <v>908.164</v>
      </c>
      <c r="F33" s="12"/>
    </row>
    <row r="34" spans="1:6" s="3" customFormat="1" ht="15" hidden="1">
      <c r="A34" s="9">
        <v>10</v>
      </c>
      <c r="B34" s="21" t="s">
        <v>30</v>
      </c>
      <c r="C34" s="22">
        <v>68.092</v>
      </c>
      <c r="F34" s="12"/>
    </row>
    <row r="35" spans="1:6" s="3" customFormat="1" ht="15" hidden="1">
      <c r="A35" s="9">
        <v>11</v>
      </c>
      <c r="B35" s="21" t="s">
        <v>31</v>
      </c>
      <c r="C35" s="22">
        <v>52.226</v>
      </c>
      <c r="F35" s="12"/>
    </row>
    <row r="36" s="3" customFormat="1" ht="14.25" hidden="1">
      <c r="F36" s="12"/>
    </row>
    <row r="37" s="3" customFormat="1" ht="14.25" hidden="1">
      <c r="F37" s="12"/>
    </row>
    <row r="38" s="3" customFormat="1" ht="14.25" hidden="1">
      <c r="F38" s="12"/>
    </row>
    <row r="39" s="3" customFormat="1" ht="14.25" hidden="1">
      <c r="F39" s="12"/>
    </row>
    <row r="40" s="3" customFormat="1" ht="14.25" hidden="1">
      <c r="F40" s="12"/>
    </row>
    <row r="41" s="3" customFormat="1" ht="14.25" hidden="1">
      <c r="F41" s="12"/>
    </row>
    <row r="42" s="3" customFormat="1" ht="14.25">
      <c r="F42" s="12"/>
    </row>
    <row r="43" spans="6:8" s="3" customFormat="1" ht="14.25">
      <c r="F43" s="12"/>
      <c r="H43" s="15"/>
    </row>
    <row r="44" spans="6:8" s="3" customFormat="1" ht="14.25">
      <c r="F44" s="12"/>
      <c r="H44" s="15"/>
    </row>
    <row r="45" s="3" customFormat="1" ht="14.25">
      <c r="F45" s="12"/>
    </row>
    <row r="46" s="3" customFormat="1" ht="14.25">
      <c r="F46" s="12"/>
    </row>
    <row r="47" s="3" customFormat="1" ht="14.25">
      <c r="F47" s="12"/>
    </row>
    <row r="48" s="3" customFormat="1" ht="14.25">
      <c r="F48" s="12"/>
    </row>
    <row r="49" s="3" customFormat="1" ht="14.25">
      <c r="F49" s="12"/>
    </row>
    <row r="50" s="3" customFormat="1" ht="14.25">
      <c r="F50" s="12"/>
    </row>
    <row r="51" s="3" customFormat="1" ht="14.25">
      <c r="F51" s="12"/>
    </row>
    <row r="52" s="3" customFormat="1" ht="14.25">
      <c r="F52" s="12"/>
    </row>
    <row r="53" s="3" customFormat="1" ht="14.25">
      <c r="F53" s="12"/>
    </row>
    <row r="54" s="3" customFormat="1" ht="14.25">
      <c r="F54" s="12"/>
    </row>
    <row r="55" s="3" customFormat="1" ht="14.25">
      <c r="F55" s="12"/>
    </row>
    <row r="56" s="3" customFormat="1" ht="14.25">
      <c r="F56" s="12"/>
    </row>
    <row r="57" s="3" customFormat="1" ht="14.25">
      <c r="F57" s="12"/>
    </row>
    <row r="58" s="3" customFormat="1" ht="14.25">
      <c r="F58" s="12"/>
    </row>
    <row r="59" s="3" customFormat="1" ht="14.25">
      <c r="F59" s="12"/>
    </row>
    <row r="60" s="3" customFormat="1" ht="14.25">
      <c r="F60" s="12"/>
    </row>
    <row r="61" s="3" customFormat="1" ht="14.25">
      <c r="F61" s="12"/>
    </row>
    <row r="62" s="3" customFormat="1" ht="14.25">
      <c r="F62" s="12"/>
    </row>
    <row r="63" s="3" customFormat="1" ht="14.25">
      <c r="F63" s="12"/>
    </row>
    <row r="64" s="3" customFormat="1" ht="14.25">
      <c r="F64" s="12"/>
    </row>
    <row r="65" s="3" customFormat="1" ht="14.25">
      <c r="F65" s="12"/>
    </row>
    <row r="66" s="3" customFormat="1" ht="14.25">
      <c r="F66" s="12"/>
    </row>
    <row r="67" s="3" customFormat="1" ht="14.25">
      <c r="F67" s="12"/>
    </row>
    <row r="68" s="3" customFormat="1" ht="14.25">
      <c r="F68" s="12"/>
    </row>
    <row r="69" s="3" customFormat="1" ht="14.25">
      <c r="F69" s="12"/>
    </row>
    <row r="70" s="3" customFormat="1" ht="14.25">
      <c r="F70" s="12"/>
    </row>
    <row r="71" s="3" customFormat="1" ht="14.25">
      <c r="F71" s="12"/>
    </row>
    <row r="72" s="3" customFormat="1" ht="14.25">
      <c r="F72" s="12"/>
    </row>
    <row r="73" s="3" customFormat="1" ht="14.25">
      <c r="F73" s="12"/>
    </row>
    <row r="74" s="3" customFormat="1" ht="14.25">
      <c r="F74" s="12"/>
    </row>
    <row r="75" s="3" customFormat="1" ht="14.25">
      <c r="F75" s="12"/>
    </row>
    <row r="76" s="3" customFormat="1" ht="14.25">
      <c r="F76" s="12"/>
    </row>
    <row r="77" s="3" customFormat="1" ht="14.25">
      <c r="F77" s="12"/>
    </row>
    <row r="78" s="3" customFormat="1" ht="14.25">
      <c r="F78" s="12"/>
    </row>
    <row r="79" s="3" customFormat="1" ht="14.25">
      <c r="F79" s="12"/>
    </row>
    <row r="80" s="3" customFormat="1" ht="14.25">
      <c r="F80" s="12"/>
    </row>
    <row r="81" s="3" customFormat="1" ht="14.25">
      <c r="F81" s="12"/>
    </row>
    <row r="82" s="3" customFormat="1" ht="14.25">
      <c r="F82" s="12"/>
    </row>
    <row r="83" s="3" customFormat="1" ht="14.25">
      <c r="F83" s="12"/>
    </row>
    <row r="84" s="3" customFormat="1" ht="14.25">
      <c r="F84" s="12"/>
    </row>
    <row r="85" s="3" customFormat="1" ht="14.25">
      <c r="F85" s="12"/>
    </row>
    <row r="86" s="3" customFormat="1" ht="14.25">
      <c r="F86" s="12"/>
    </row>
    <row r="87" s="3" customFormat="1" ht="14.25">
      <c r="F87" s="12"/>
    </row>
    <row r="88" s="3" customFormat="1" ht="14.25">
      <c r="F88" s="12"/>
    </row>
    <row r="89" s="3" customFormat="1" ht="14.25">
      <c r="F89" s="12"/>
    </row>
    <row r="90" s="3" customFormat="1" ht="14.25">
      <c r="F90" s="12"/>
    </row>
    <row r="91" s="3" customFormat="1" ht="14.25">
      <c r="F91" s="12"/>
    </row>
    <row r="92" s="3" customFormat="1" ht="14.25">
      <c r="F92" s="12"/>
    </row>
    <row r="93" s="3" customFormat="1" ht="14.25">
      <c r="F93" s="12"/>
    </row>
    <row r="94" s="3" customFormat="1" ht="14.25">
      <c r="F94" s="12"/>
    </row>
    <row r="95" s="3" customFormat="1" ht="14.25">
      <c r="F95" s="12"/>
    </row>
    <row r="96" s="3" customFormat="1" ht="14.25">
      <c r="F96" s="12"/>
    </row>
    <row r="97" s="3" customFormat="1" ht="14.25">
      <c r="F97" s="12"/>
    </row>
    <row r="98" s="3" customFormat="1" ht="14.25">
      <c r="F98" s="12"/>
    </row>
    <row r="99" s="3" customFormat="1" ht="14.25">
      <c r="F99" s="12"/>
    </row>
    <row r="100" s="3" customFormat="1" ht="14.25">
      <c r="F100" s="12"/>
    </row>
    <row r="101" s="3" customFormat="1" ht="14.25">
      <c r="F101" s="12"/>
    </row>
    <row r="102" s="3" customFormat="1" ht="14.25">
      <c r="F102" s="12"/>
    </row>
    <row r="103" s="3" customFormat="1" ht="14.25">
      <c r="F103" s="12"/>
    </row>
    <row r="104" s="3" customFormat="1" ht="14.25">
      <c r="F104" s="12"/>
    </row>
    <row r="105" s="3" customFormat="1" ht="14.25">
      <c r="F105" s="12"/>
    </row>
    <row r="106" s="3" customFormat="1" ht="14.25">
      <c r="F106" s="12"/>
    </row>
    <row r="107" s="3" customFormat="1" ht="14.25">
      <c r="F107" s="12"/>
    </row>
    <row r="108" s="3" customFormat="1" ht="14.25">
      <c r="F108" s="12"/>
    </row>
    <row r="109" s="3" customFormat="1" ht="14.25">
      <c r="F109" s="12"/>
    </row>
    <row r="110" s="3" customFormat="1" ht="14.25">
      <c r="F110" s="12"/>
    </row>
    <row r="111" s="3" customFormat="1" ht="14.25">
      <c r="F111" s="12"/>
    </row>
    <row r="112" s="3" customFormat="1" ht="14.25">
      <c r="F112" s="12"/>
    </row>
    <row r="113" s="3" customFormat="1" ht="14.25">
      <c r="F113" s="12"/>
    </row>
    <row r="114" s="3" customFormat="1" ht="14.25">
      <c r="F114" s="12"/>
    </row>
    <row r="115" s="3" customFormat="1" ht="14.25">
      <c r="F115" s="12"/>
    </row>
    <row r="116" s="3" customFormat="1" ht="14.25">
      <c r="F116" s="12"/>
    </row>
    <row r="117" s="3" customFormat="1" ht="14.25">
      <c r="F117" s="12"/>
    </row>
    <row r="118" s="3" customFormat="1" ht="14.25">
      <c r="F118" s="12"/>
    </row>
    <row r="119" s="3" customFormat="1" ht="14.25">
      <c r="F119" s="12"/>
    </row>
    <row r="120" s="3" customFormat="1" ht="14.25">
      <c r="F120" s="12"/>
    </row>
    <row r="121" s="3" customFormat="1" ht="14.25">
      <c r="F121" s="12"/>
    </row>
    <row r="122" s="3" customFormat="1" ht="14.25">
      <c r="F122" s="12"/>
    </row>
    <row r="123" s="3" customFormat="1" ht="14.25">
      <c r="F123" s="12"/>
    </row>
    <row r="124" s="3" customFormat="1" ht="14.25">
      <c r="F124" s="12"/>
    </row>
    <row r="125" s="3" customFormat="1" ht="14.25">
      <c r="F125" s="12"/>
    </row>
    <row r="126" s="3" customFormat="1" ht="14.25">
      <c r="F126" s="12"/>
    </row>
    <row r="127" s="3" customFormat="1" ht="14.25">
      <c r="F127" s="12"/>
    </row>
    <row r="128" s="3" customFormat="1" ht="14.25">
      <c r="F128" s="12"/>
    </row>
    <row r="129" s="3" customFormat="1" ht="14.25">
      <c r="F129" s="12"/>
    </row>
    <row r="130" s="3" customFormat="1" ht="14.25">
      <c r="F130" s="12"/>
    </row>
    <row r="131" s="3" customFormat="1" ht="14.25">
      <c r="F131" s="12"/>
    </row>
    <row r="132" s="3" customFormat="1" ht="14.25">
      <c r="F132" s="12"/>
    </row>
    <row r="133" s="3" customFormat="1" ht="14.25">
      <c r="F133" s="12"/>
    </row>
    <row r="134" s="3" customFormat="1" ht="14.25">
      <c r="F134" s="12"/>
    </row>
    <row r="135" s="3" customFormat="1" ht="14.25">
      <c r="F135" s="12"/>
    </row>
    <row r="136" s="3" customFormat="1" ht="14.25">
      <c r="F136" s="12"/>
    </row>
    <row r="137" s="3" customFormat="1" ht="14.25">
      <c r="F137" s="12"/>
    </row>
    <row r="138" s="3" customFormat="1" ht="14.25">
      <c r="F138" s="12"/>
    </row>
    <row r="139" s="3" customFormat="1" ht="14.25">
      <c r="F139" s="12"/>
    </row>
    <row r="140" s="3" customFormat="1" ht="14.25">
      <c r="F140" s="12"/>
    </row>
    <row r="141" s="3" customFormat="1" ht="14.25">
      <c r="F141" s="12"/>
    </row>
    <row r="142" s="3" customFormat="1" ht="14.25">
      <c r="F142" s="12"/>
    </row>
    <row r="143" s="3" customFormat="1" ht="14.25">
      <c r="F143" s="12"/>
    </row>
    <row r="144" s="3" customFormat="1" ht="14.25">
      <c r="F144" s="12"/>
    </row>
    <row r="145" s="3" customFormat="1" ht="14.25">
      <c r="F145" s="12"/>
    </row>
    <row r="146" s="3" customFormat="1" ht="14.25">
      <c r="F146" s="12"/>
    </row>
    <row r="147" s="3" customFormat="1" ht="14.25">
      <c r="F147" s="12"/>
    </row>
    <row r="148" s="3" customFormat="1" ht="14.25">
      <c r="F148" s="12"/>
    </row>
    <row r="149" s="3" customFormat="1" ht="14.25">
      <c r="F149" s="12"/>
    </row>
    <row r="150" s="3" customFormat="1" ht="14.25">
      <c r="F150" s="12"/>
    </row>
    <row r="151" s="3" customFormat="1" ht="14.25">
      <c r="F151" s="12"/>
    </row>
    <row r="152" s="3" customFormat="1" ht="14.25">
      <c r="F152" s="12"/>
    </row>
    <row r="153" s="3" customFormat="1" ht="14.25">
      <c r="F153" s="12"/>
    </row>
    <row r="154" s="3" customFormat="1" ht="14.25">
      <c r="F154" s="12"/>
    </row>
    <row r="155" s="3" customFormat="1" ht="14.25">
      <c r="F155" s="12"/>
    </row>
    <row r="156" s="3" customFormat="1" ht="14.25">
      <c r="F156" s="12"/>
    </row>
    <row r="157" s="3" customFormat="1" ht="14.25">
      <c r="F157" s="12"/>
    </row>
    <row r="158" s="3" customFormat="1" ht="14.25">
      <c r="F158" s="12"/>
    </row>
    <row r="159" s="3" customFormat="1" ht="14.25">
      <c r="F159" s="12"/>
    </row>
    <row r="160" s="3" customFormat="1" ht="14.25">
      <c r="F160" s="12"/>
    </row>
    <row r="161" s="3" customFormat="1" ht="14.25">
      <c r="F161" s="12"/>
    </row>
    <row r="162" s="3" customFormat="1" ht="14.25">
      <c r="F162" s="12"/>
    </row>
    <row r="163" s="3" customFormat="1" ht="14.25">
      <c r="F163" s="12"/>
    </row>
    <row r="164" s="3" customFormat="1" ht="14.25">
      <c r="F164" s="12"/>
    </row>
    <row r="165" s="3" customFormat="1" ht="14.25">
      <c r="F165" s="12"/>
    </row>
    <row r="166" s="3" customFormat="1" ht="14.25">
      <c r="F166" s="12"/>
    </row>
    <row r="167" s="3" customFormat="1" ht="14.25">
      <c r="F167" s="12"/>
    </row>
    <row r="168" s="3" customFormat="1" ht="14.25">
      <c r="F168" s="12"/>
    </row>
    <row r="169" s="3" customFormat="1" ht="14.25">
      <c r="F169" s="12"/>
    </row>
    <row r="170" s="3" customFormat="1" ht="14.25">
      <c r="F170" s="12"/>
    </row>
    <row r="171" s="3" customFormat="1" ht="14.25">
      <c r="F171" s="12"/>
    </row>
    <row r="172" s="3" customFormat="1" ht="14.25">
      <c r="F172" s="12"/>
    </row>
    <row r="173" s="3" customFormat="1" ht="14.25">
      <c r="F173" s="12"/>
    </row>
    <row r="174" s="3" customFormat="1" ht="14.25">
      <c r="F174" s="12"/>
    </row>
    <row r="175" s="3" customFormat="1" ht="14.25">
      <c r="F175" s="12"/>
    </row>
    <row r="176" s="3" customFormat="1" ht="14.25">
      <c r="F176" s="12"/>
    </row>
    <row r="177" s="3" customFormat="1" ht="14.25">
      <c r="F177" s="12"/>
    </row>
    <row r="178" s="3" customFormat="1" ht="14.25">
      <c r="F178" s="12"/>
    </row>
    <row r="179" s="3" customFormat="1" ht="14.25">
      <c r="F179" s="12"/>
    </row>
    <row r="180" s="3" customFormat="1" ht="14.25">
      <c r="F180" s="12"/>
    </row>
    <row r="181" s="3" customFormat="1" ht="14.25">
      <c r="F181" s="12"/>
    </row>
    <row r="182" s="3" customFormat="1" ht="14.25">
      <c r="F182" s="12"/>
    </row>
    <row r="183" s="3" customFormat="1" ht="14.25">
      <c r="F183" s="12"/>
    </row>
    <row r="184" s="3" customFormat="1" ht="14.25">
      <c r="F184" s="12"/>
    </row>
    <row r="185" s="3" customFormat="1" ht="14.25">
      <c r="F185" s="12"/>
    </row>
    <row r="186" s="3" customFormat="1" ht="14.25">
      <c r="F186" s="12"/>
    </row>
    <row r="187" s="3" customFormat="1" ht="14.25">
      <c r="F187" s="12"/>
    </row>
    <row r="188" s="3" customFormat="1" ht="14.25">
      <c r="F188" s="12"/>
    </row>
    <row r="189" s="3" customFormat="1" ht="14.25">
      <c r="F189" s="12"/>
    </row>
    <row r="190" s="3" customFormat="1" ht="14.25">
      <c r="F190" s="12"/>
    </row>
    <row r="191" s="3" customFormat="1" ht="14.25">
      <c r="F191" s="12"/>
    </row>
    <row r="192" s="3" customFormat="1" ht="14.25">
      <c r="F192" s="12"/>
    </row>
    <row r="193" s="3" customFormat="1" ht="14.25">
      <c r="F193" s="12"/>
    </row>
    <row r="194" s="3" customFormat="1" ht="14.25">
      <c r="F194" s="12"/>
    </row>
    <row r="195" s="3" customFormat="1" ht="14.25">
      <c r="F195" s="12"/>
    </row>
    <row r="196" s="3" customFormat="1" ht="14.25">
      <c r="F196" s="12"/>
    </row>
    <row r="197" s="3" customFormat="1" ht="14.25">
      <c r="F197" s="12"/>
    </row>
    <row r="198" s="3" customFormat="1" ht="14.25">
      <c r="F198" s="12"/>
    </row>
    <row r="199" s="3" customFormat="1" ht="14.25">
      <c r="F199" s="12"/>
    </row>
    <row r="200" s="3" customFormat="1" ht="14.25">
      <c r="F200" s="12"/>
    </row>
    <row r="201" s="3" customFormat="1" ht="14.25">
      <c r="F201" s="12"/>
    </row>
    <row r="202" s="3" customFormat="1" ht="14.25">
      <c r="F202" s="12"/>
    </row>
    <row r="203" s="3" customFormat="1" ht="14.25">
      <c r="F203" s="12"/>
    </row>
    <row r="204" s="3" customFormat="1" ht="14.25">
      <c r="F204" s="12"/>
    </row>
    <row r="205" s="3" customFormat="1" ht="14.25">
      <c r="F205" s="12"/>
    </row>
    <row r="206" s="3" customFormat="1" ht="14.25">
      <c r="F206" s="12"/>
    </row>
    <row r="207" s="3" customFormat="1" ht="14.25">
      <c r="F207" s="12"/>
    </row>
    <row r="208" s="3" customFormat="1" ht="14.25">
      <c r="F208" s="12"/>
    </row>
    <row r="209" s="3" customFormat="1" ht="14.25">
      <c r="F209" s="12"/>
    </row>
    <row r="210" s="3" customFormat="1" ht="14.25">
      <c r="F210" s="12"/>
    </row>
    <row r="211" s="3" customFormat="1" ht="14.25">
      <c r="F211" s="12"/>
    </row>
    <row r="212" s="3" customFormat="1" ht="14.25">
      <c r="F212" s="12"/>
    </row>
    <row r="213" s="3" customFormat="1" ht="14.25">
      <c r="F213" s="12"/>
    </row>
    <row r="214" s="3" customFormat="1" ht="14.25">
      <c r="F214" s="12"/>
    </row>
    <row r="215" s="3" customFormat="1" ht="14.25">
      <c r="F215" s="12"/>
    </row>
    <row r="216" s="3" customFormat="1" ht="14.25">
      <c r="F216" s="12"/>
    </row>
    <row r="217" s="3" customFormat="1" ht="14.25">
      <c r="F217" s="12"/>
    </row>
    <row r="218" s="3" customFormat="1" ht="14.25">
      <c r="F218" s="12"/>
    </row>
    <row r="219" s="3" customFormat="1" ht="14.25">
      <c r="F219" s="12"/>
    </row>
    <row r="220" s="3" customFormat="1" ht="14.25">
      <c r="F220" s="12"/>
    </row>
    <row r="221" s="3" customFormat="1" ht="14.25">
      <c r="F221" s="12"/>
    </row>
    <row r="222" s="3" customFormat="1" ht="14.25">
      <c r="F222" s="12"/>
    </row>
    <row r="223" s="3" customFormat="1" ht="14.25">
      <c r="F223" s="12"/>
    </row>
    <row r="224" s="3" customFormat="1" ht="14.25">
      <c r="F224" s="12"/>
    </row>
    <row r="225" s="3" customFormat="1" ht="14.25">
      <c r="F225" s="12"/>
    </row>
    <row r="226" s="3" customFormat="1" ht="14.25">
      <c r="F226" s="12"/>
    </row>
    <row r="227" s="3" customFormat="1" ht="14.25">
      <c r="F227" s="12"/>
    </row>
    <row r="228" s="3" customFormat="1" ht="14.25">
      <c r="F228" s="12"/>
    </row>
    <row r="229" s="3" customFormat="1" ht="14.25">
      <c r="F229" s="12"/>
    </row>
    <row r="230" s="3" customFormat="1" ht="14.25">
      <c r="F230" s="12"/>
    </row>
    <row r="231" s="3" customFormat="1" ht="14.25">
      <c r="F231" s="12"/>
    </row>
    <row r="232" s="3" customFormat="1" ht="14.25">
      <c r="F232" s="12"/>
    </row>
    <row r="233" s="3" customFormat="1" ht="14.25">
      <c r="F233" s="12"/>
    </row>
    <row r="234" s="3" customFormat="1" ht="14.25">
      <c r="F234" s="12"/>
    </row>
    <row r="235" s="3" customFormat="1" ht="14.25">
      <c r="F235" s="12"/>
    </row>
    <row r="236" s="3" customFormat="1" ht="14.25">
      <c r="F236" s="12"/>
    </row>
    <row r="237" s="3" customFormat="1" ht="14.25">
      <c r="F237" s="12"/>
    </row>
    <row r="238" s="3" customFormat="1" ht="14.25">
      <c r="F238" s="12"/>
    </row>
    <row r="239" s="3" customFormat="1" ht="14.25">
      <c r="F239" s="12"/>
    </row>
    <row r="240" s="3" customFormat="1" ht="14.25">
      <c r="F240" s="12"/>
    </row>
    <row r="241" s="3" customFormat="1" ht="14.25">
      <c r="F241" s="12"/>
    </row>
    <row r="242" s="3" customFormat="1" ht="14.25">
      <c r="F242" s="12"/>
    </row>
    <row r="243" s="3" customFormat="1" ht="14.25">
      <c r="F243" s="12"/>
    </row>
    <row r="244" s="3" customFormat="1" ht="14.25">
      <c r="F244" s="12"/>
    </row>
    <row r="245" s="3" customFormat="1" ht="14.25">
      <c r="F245" s="12"/>
    </row>
    <row r="246" s="3" customFormat="1" ht="14.25">
      <c r="F246" s="12"/>
    </row>
    <row r="247" s="3" customFormat="1" ht="14.25">
      <c r="F247" s="12"/>
    </row>
    <row r="248" s="3" customFormat="1" ht="14.25">
      <c r="F248" s="12"/>
    </row>
    <row r="249" s="3" customFormat="1" ht="14.25">
      <c r="F249" s="12"/>
    </row>
    <row r="250" s="3" customFormat="1" ht="14.25">
      <c r="F250" s="12"/>
    </row>
    <row r="251" s="3" customFormat="1" ht="14.25">
      <c r="F251" s="12"/>
    </row>
    <row r="252" s="3" customFormat="1" ht="14.25">
      <c r="F252" s="12"/>
    </row>
    <row r="253" s="3" customFormat="1" ht="14.25">
      <c r="F253" s="12"/>
    </row>
    <row r="254" s="3" customFormat="1" ht="14.25">
      <c r="F254" s="12"/>
    </row>
    <row r="255" s="3" customFormat="1" ht="14.25">
      <c r="F255" s="12"/>
    </row>
    <row r="256" s="3" customFormat="1" ht="14.25">
      <c r="F256" s="12"/>
    </row>
    <row r="257" s="3" customFormat="1" ht="14.25">
      <c r="F257" s="12"/>
    </row>
    <row r="258" s="3" customFormat="1" ht="14.25">
      <c r="F258" s="12"/>
    </row>
    <row r="259" s="3" customFormat="1" ht="14.25">
      <c r="F259" s="12"/>
    </row>
    <row r="260" s="3" customFormat="1" ht="14.25">
      <c r="F260" s="12"/>
    </row>
    <row r="261" s="3" customFormat="1" ht="14.25">
      <c r="F261" s="12"/>
    </row>
    <row r="262" s="3" customFormat="1" ht="14.25">
      <c r="F262" s="12"/>
    </row>
    <row r="263" s="3" customFormat="1" ht="14.25">
      <c r="F263" s="12"/>
    </row>
    <row r="264" s="3" customFormat="1" ht="14.25">
      <c r="F264" s="12"/>
    </row>
    <row r="265" s="3" customFormat="1" ht="14.25">
      <c r="F265" s="12"/>
    </row>
    <row r="266" s="3" customFormat="1" ht="14.25">
      <c r="F266" s="12"/>
    </row>
    <row r="267" s="3" customFormat="1" ht="14.25">
      <c r="F267" s="12"/>
    </row>
    <row r="268" s="3" customFormat="1" ht="14.25">
      <c r="F268" s="12"/>
    </row>
    <row r="269" s="3" customFormat="1" ht="14.25">
      <c r="F269" s="12"/>
    </row>
    <row r="270" s="3" customFormat="1" ht="14.25">
      <c r="F270" s="12"/>
    </row>
    <row r="271" s="3" customFormat="1" ht="14.25">
      <c r="F271" s="12"/>
    </row>
    <row r="272" s="3" customFormat="1" ht="14.25">
      <c r="F272" s="12"/>
    </row>
    <row r="273" s="3" customFormat="1" ht="14.25">
      <c r="F273" s="12"/>
    </row>
    <row r="274" s="3" customFormat="1" ht="14.25">
      <c r="F274" s="12"/>
    </row>
    <row r="275" s="3" customFormat="1" ht="14.25">
      <c r="F275" s="12"/>
    </row>
    <row r="276" s="3" customFormat="1" ht="14.25">
      <c r="F276" s="12"/>
    </row>
    <row r="277" s="3" customFormat="1" ht="14.25">
      <c r="F277" s="12"/>
    </row>
    <row r="278" s="3" customFormat="1" ht="14.25">
      <c r="F278" s="12"/>
    </row>
    <row r="279" s="3" customFormat="1" ht="14.25">
      <c r="F279" s="12"/>
    </row>
    <row r="280" s="3" customFormat="1" ht="14.25">
      <c r="F280" s="12"/>
    </row>
    <row r="281" s="3" customFormat="1" ht="14.25">
      <c r="F281" s="12"/>
    </row>
    <row r="282" s="3" customFormat="1" ht="14.25">
      <c r="F282" s="12"/>
    </row>
    <row r="283" s="3" customFormat="1" ht="14.25">
      <c r="F283" s="12"/>
    </row>
    <row r="284" s="3" customFormat="1" ht="14.25">
      <c r="F284" s="12"/>
    </row>
    <row r="285" s="3" customFormat="1" ht="14.25">
      <c r="F285" s="12"/>
    </row>
    <row r="286" s="3" customFormat="1" ht="14.25">
      <c r="F286" s="12"/>
    </row>
    <row r="287" s="3" customFormat="1" ht="14.25">
      <c r="F287" s="12"/>
    </row>
    <row r="288" s="3" customFormat="1" ht="14.25">
      <c r="F288" s="12"/>
    </row>
    <row r="289" s="3" customFormat="1" ht="14.25">
      <c r="F289" s="12"/>
    </row>
    <row r="290" s="3" customFormat="1" ht="14.25">
      <c r="F290" s="12"/>
    </row>
    <row r="291" s="3" customFormat="1" ht="14.25">
      <c r="F291" s="12"/>
    </row>
    <row r="292" s="3" customFormat="1" ht="14.25">
      <c r="F292" s="12"/>
    </row>
    <row r="293" s="3" customFormat="1" ht="14.25">
      <c r="F293" s="12"/>
    </row>
    <row r="294" s="3" customFormat="1" ht="14.25">
      <c r="F294" s="12"/>
    </row>
    <row r="295" s="3" customFormat="1" ht="14.25">
      <c r="F295" s="12"/>
    </row>
    <row r="296" s="3" customFormat="1" ht="14.25">
      <c r="F296" s="12"/>
    </row>
    <row r="297" s="3" customFormat="1" ht="14.25">
      <c r="F297" s="12"/>
    </row>
    <row r="298" s="3" customFormat="1" ht="14.25">
      <c r="F298" s="12"/>
    </row>
    <row r="299" s="3" customFormat="1" ht="14.25">
      <c r="F299" s="12"/>
    </row>
    <row r="300" s="3" customFormat="1" ht="14.25">
      <c r="F300" s="12"/>
    </row>
    <row r="301" s="3" customFormat="1" ht="14.25">
      <c r="F301" s="12"/>
    </row>
    <row r="302" s="3" customFormat="1" ht="14.25">
      <c r="F302" s="12"/>
    </row>
    <row r="303" s="3" customFormat="1" ht="14.25">
      <c r="F303" s="12"/>
    </row>
    <row r="304" s="3" customFormat="1" ht="14.25">
      <c r="F304" s="12"/>
    </row>
    <row r="305" s="3" customFormat="1" ht="14.25">
      <c r="F305" s="12"/>
    </row>
    <row r="306" s="3" customFormat="1" ht="14.25">
      <c r="F306" s="12"/>
    </row>
    <row r="307" s="3" customFormat="1" ht="14.25">
      <c r="F307" s="12"/>
    </row>
    <row r="308" s="3" customFormat="1" ht="14.25">
      <c r="F308" s="12"/>
    </row>
    <row r="309" s="3" customFormat="1" ht="14.25">
      <c r="F309" s="12"/>
    </row>
    <row r="310" s="3" customFormat="1" ht="14.25">
      <c r="F310" s="12"/>
    </row>
    <row r="311" s="3" customFormat="1" ht="14.25">
      <c r="F311" s="12"/>
    </row>
    <row r="312" s="3" customFormat="1" ht="14.25">
      <c r="F312" s="12"/>
    </row>
    <row r="313" s="3" customFormat="1" ht="14.25">
      <c r="F313" s="12"/>
    </row>
    <row r="314" s="3" customFormat="1" ht="14.25">
      <c r="F314" s="12"/>
    </row>
    <row r="315" s="3" customFormat="1" ht="14.25">
      <c r="F315" s="12"/>
    </row>
    <row r="316" s="3" customFormat="1" ht="14.25">
      <c r="F316" s="12"/>
    </row>
    <row r="317" s="3" customFormat="1" ht="14.25">
      <c r="F317" s="12"/>
    </row>
    <row r="318" s="3" customFormat="1" ht="14.25">
      <c r="F318" s="12"/>
    </row>
    <row r="319" s="3" customFormat="1" ht="14.25">
      <c r="F319" s="12"/>
    </row>
    <row r="320" s="3" customFormat="1" ht="14.25">
      <c r="F320" s="12"/>
    </row>
    <row r="321" s="3" customFormat="1" ht="14.25">
      <c r="F321" s="12"/>
    </row>
    <row r="322" s="3" customFormat="1" ht="14.25">
      <c r="F322" s="12"/>
    </row>
    <row r="323" s="3" customFormat="1" ht="14.25">
      <c r="F323" s="12"/>
    </row>
    <row r="324" s="3" customFormat="1" ht="14.25">
      <c r="F324" s="12"/>
    </row>
    <row r="325" s="3" customFormat="1" ht="14.25">
      <c r="F325" s="12"/>
    </row>
    <row r="326" s="3" customFormat="1" ht="14.25">
      <c r="F326" s="12"/>
    </row>
    <row r="327" s="3" customFormat="1" ht="14.25">
      <c r="F327" s="12"/>
    </row>
    <row r="328" s="3" customFormat="1" ht="14.25">
      <c r="F328" s="12"/>
    </row>
    <row r="329" s="3" customFormat="1" ht="14.25">
      <c r="F329" s="12"/>
    </row>
    <row r="330" s="3" customFormat="1" ht="14.25">
      <c r="F330" s="12"/>
    </row>
    <row r="331" s="3" customFormat="1" ht="14.25">
      <c r="F331" s="12"/>
    </row>
    <row r="332" s="3" customFormat="1" ht="14.25">
      <c r="F332" s="12"/>
    </row>
    <row r="333" s="3" customFormat="1" ht="14.25">
      <c r="F333" s="12"/>
    </row>
    <row r="334" s="3" customFormat="1" ht="14.25">
      <c r="F334" s="12"/>
    </row>
    <row r="335" s="3" customFormat="1" ht="14.25">
      <c r="F335" s="12"/>
    </row>
    <row r="336" s="3" customFormat="1" ht="14.25">
      <c r="F336" s="12"/>
    </row>
    <row r="337" s="3" customFormat="1" ht="14.25">
      <c r="F337" s="12"/>
    </row>
    <row r="338" s="3" customFormat="1" ht="14.25">
      <c r="F338" s="12"/>
    </row>
    <row r="339" s="3" customFormat="1" ht="14.25">
      <c r="F339" s="12"/>
    </row>
    <row r="340" s="3" customFormat="1" ht="14.25">
      <c r="F340" s="12"/>
    </row>
    <row r="341" s="3" customFormat="1" ht="14.25">
      <c r="F341" s="12"/>
    </row>
    <row r="342" s="3" customFormat="1" ht="14.25">
      <c r="F342" s="12"/>
    </row>
    <row r="343" s="3" customFormat="1" ht="14.25">
      <c r="F343" s="12"/>
    </row>
    <row r="344" s="3" customFormat="1" ht="14.25">
      <c r="F344" s="12"/>
    </row>
    <row r="345" s="3" customFormat="1" ht="14.25">
      <c r="F345" s="12"/>
    </row>
    <row r="346" s="3" customFormat="1" ht="14.25">
      <c r="F346" s="12"/>
    </row>
    <row r="347" s="3" customFormat="1" ht="14.25">
      <c r="F347" s="12"/>
    </row>
    <row r="348" s="3" customFormat="1" ht="14.25">
      <c r="F348" s="12"/>
    </row>
    <row r="349" s="3" customFormat="1" ht="14.25">
      <c r="F349" s="12"/>
    </row>
    <row r="350" s="3" customFormat="1" ht="14.25">
      <c r="F350" s="12"/>
    </row>
    <row r="351" s="3" customFormat="1" ht="14.25">
      <c r="F351" s="12"/>
    </row>
    <row r="352" s="3" customFormat="1" ht="14.25">
      <c r="F352" s="12"/>
    </row>
    <row r="353" s="3" customFormat="1" ht="14.25">
      <c r="F353" s="12"/>
    </row>
    <row r="354" s="3" customFormat="1" ht="14.25">
      <c r="F354" s="12"/>
    </row>
    <row r="355" s="3" customFormat="1" ht="14.25">
      <c r="F355" s="12"/>
    </row>
    <row r="356" s="3" customFormat="1" ht="14.25">
      <c r="F356" s="12"/>
    </row>
    <row r="357" s="3" customFormat="1" ht="14.25">
      <c r="F357" s="12"/>
    </row>
    <row r="358" s="3" customFormat="1" ht="14.25">
      <c r="F358" s="12"/>
    </row>
    <row r="359" s="3" customFormat="1" ht="14.25">
      <c r="F359" s="12"/>
    </row>
    <row r="360" s="3" customFormat="1" ht="14.25">
      <c r="F360" s="12"/>
    </row>
    <row r="361" s="3" customFormat="1" ht="14.25">
      <c r="F361" s="12"/>
    </row>
    <row r="362" s="3" customFormat="1" ht="14.25">
      <c r="F362" s="12"/>
    </row>
    <row r="363" s="3" customFormat="1" ht="14.25">
      <c r="F363" s="12"/>
    </row>
    <row r="364" s="3" customFormat="1" ht="14.25">
      <c r="F364" s="12"/>
    </row>
    <row r="365" s="3" customFormat="1" ht="14.25">
      <c r="F365" s="12"/>
    </row>
    <row r="366" s="3" customFormat="1" ht="14.25">
      <c r="F366" s="12"/>
    </row>
    <row r="367" s="3" customFormat="1" ht="14.25">
      <c r="F367" s="12"/>
    </row>
    <row r="368" s="3" customFormat="1" ht="14.25">
      <c r="F368" s="12"/>
    </row>
    <row r="369" s="3" customFormat="1" ht="14.25">
      <c r="F369" s="12"/>
    </row>
    <row r="370" s="3" customFormat="1" ht="14.25">
      <c r="F370" s="12"/>
    </row>
    <row r="371" s="3" customFormat="1" ht="14.25">
      <c r="F371" s="12"/>
    </row>
    <row r="372" s="3" customFormat="1" ht="14.25">
      <c r="F372" s="12"/>
    </row>
    <row r="373" s="3" customFormat="1" ht="14.25">
      <c r="F373" s="12"/>
    </row>
    <row r="374" s="3" customFormat="1" ht="14.25">
      <c r="F374" s="12"/>
    </row>
    <row r="375" s="3" customFormat="1" ht="14.25">
      <c r="F375" s="12"/>
    </row>
    <row r="376" s="3" customFormat="1" ht="14.25">
      <c r="F376" s="12"/>
    </row>
    <row r="377" s="3" customFormat="1" ht="14.25">
      <c r="F377" s="12"/>
    </row>
    <row r="378" s="3" customFormat="1" ht="14.25">
      <c r="F378" s="12"/>
    </row>
    <row r="379" s="3" customFormat="1" ht="14.25">
      <c r="F379" s="12"/>
    </row>
    <row r="380" s="3" customFormat="1" ht="14.25">
      <c r="F380" s="12"/>
    </row>
    <row r="381" s="3" customFormat="1" ht="14.25">
      <c r="F381" s="12"/>
    </row>
    <row r="382" s="3" customFormat="1" ht="14.25">
      <c r="F382" s="12"/>
    </row>
    <row r="383" s="3" customFormat="1" ht="14.25">
      <c r="F383" s="12"/>
    </row>
    <row r="384" s="3" customFormat="1" ht="14.25">
      <c r="F384" s="12"/>
    </row>
    <row r="385" s="3" customFormat="1" ht="14.25">
      <c r="F385" s="12"/>
    </row>
    <row r="386" s="3" customFormat="1" ht="14.25">
      <c r="F386" s="12"/>
    </row>
    <row r="387" s="3" customFormat="1" ht="14.25">
      <c r="F387" s="12"/>
    </row>
    <row r="388" s="3" customFormat="1" ht="14.25">
      <c r="F388" s="12"/>
    </row>
    <row r="389" s="3" customFormat="1" ht="14.25">
      <c r="F389" s="12"/>
    </row>
    <row r="390" s="3" customFormat="1" ht="14.25">
      <c r="F390" s="12"/>
    </row>
    <row r="391" s="3" customFormat="1" ht="14.25">
      <c r="F391" s="12"/>
    </row>
    <row r="392" s="3" customFormat="1" ht="14.25">
      <c r="F392" s="12"/>
    </row>
    <row r="393" s="3" customFormat="1" ht="14.25">
      <c r="F393" s="12"/>
    </row>
    <row r="394" s="3" customFormat="1" ht="14.25">
      <c r="F394" s="12"/>
    </row>
    <row r="395" s="3" customFormat="1" ht="14.25">
      <c r="F395" s="12"/>
    </row>
    <row r="396" s="3" customFormat="1" ht="14.25">
      <c r="F396" s="12"/>
    </row>
    <row r="397" s="3" customFormat="1" ht="14.25">
      <c r="F397" s="12"/>
    </row>
    <row r="398" s="3" customFormat="1" ht="14.25">
      <c r="F398" s="12"/>
    </row>
    <row r="399" s="3" customFormat="1" ht="14.25">
      <c r="F399" s="12"/>
    </row>
    <row r="400" s="3" customFormat="1" ht="14.25">
      <c r="F400" s="12"/>
    </row>
    <row r="401" s="3" customFormat="1" ht="14.25">
      <c r="F401" s="12"/>
    </row>
    <row r="402" s="3" customFormat="1" ht="14.25">
      <c r="F402" s="12"/>
    </row>
    <row r="403" s="3" customFormat="1" ht="14.25">
      <c r="F403" s="12"/>
    </row>
    <row r="404" s="3" customFormat="1" ht="14.25">
      <c r="F404" s="12"/>
    </row>
    <row r="405" s="3" customFormat="1" ht="14.25">
      <c r="F405" s="12"/>
    </row>
    <row r="406" s="3" customFormat="1" ht="14.25">
      <c r="F406" s="12"/>
    </row>
    <row r="407" s="3" customFormat="1" ht="14.25">
      <c r="F407" s="12"/>
    </row>
    <row r="408" s="3" customFormat="1" ht="14.25">
      <c r="F408" s="12"/>
    </row>
    <row r="409" s="3" customFormat="1" ht="14.25">
      <c r="F409" s="12"/>
    </row>
    <row r="410" s="3" customFormat="1" ht="14.25">
      <c r="F410" s="12"/>
    </row>
    <row r="411" s="3" customFormat="1" ht="14.25">
      <c r="F411" s="12"/>
    </row>
    <row r="412" s="3" customFormat="1" ht="14.25">
      <c r="F412" s="12"/>
    </row>
    <row r="413" s="3" customFormat="1" ht="14.25">
      <c r="F413" s="12"/>
    </row>
    <row r="414" s="3" customFormat="1" ht="14.25">
      <c r="F414" s="12"/>
    </row>
    <row r="415" s="3" customFormat="1" ht="14.25">
      <c r="F415" s="12"/>
    </row>
    <row r="416" s="3" customFormat="1" ht="14.25">
      <c r="F416" s="12"/>
    </row>
    <row r="417" s="3" customFormat="1" ht="14.25">
      <c r="F417" s="12"/>
    </row>
    <row r="418" s="3" customFormat="1" ht="14.25">
      <c r="F418" s="12"/>
    </row>
    <row r="419" s="3" customFormat="1" ht="14.25">
      <c r="F419" s="12"/>
    </row>
    <row r="420" s="3" customFormat="1" ht="14.25">
      <c r="F420" s="12"/>
    </row>
    <row r="421" s="3" customFormat="1" ht="14.25">
      <c r="F421" s="12"/>
    </row>
    <row r="422" s="3" customFormat="1" ht="14.25">
      <c r="F422" s="12"/>
    </row>
    <row r="423" s="3" customFormat="1" ht="14.25">
      <c r="F423" s="12"/>
    </row>
    <row r="424" s="3" customFormat="1" ht="14.25">
      <c r="F424" s="12"/>
    </row>
    <row r="425" s="3" customFormat="1" ht="14.25">
      <c r="F425" s="12"/>
    </row>
    <row r="426" s="3" customFormat="1" ht="14.25">
      <c r="F426" s="12"/>
    </row>
    <row r="427" s="3" customFormat="1" ht="14.25">
      <c r="F427" s="12"/>
    </row>
    <row r="428" s="3" customFormat="1" ht="14.25">
      <c r="F428" s="12"/>
    </row>
    <row r="429" s="3" customFormat="1" ht="14.25">
      <c r="F429" s="12"/>
    </row>
    <row r="430" s="3" customFormat="1" ht="14.25">
      <c r="F430" s="12"/>
    </row>
    <row r="431" s="3" customFormat="1" ht="14.25">
      <c r="F431" s="12"/>
    </row>
    <row r="432" s="3" customFormat="1" ht="14.25">
      <c r="F432" s="12"/>
    </row>
    <row r="433" s="3" customFormat="1" ht="14.25">
      <c r="F433" s="12"/>
    </row>
    <row r="434" s="3" customFormat="1" ht="14.25">
      <c r="F434" s="12"/>
    </row>
    <row r="435" s="3" customFormat="1" ht="14.25">
      <c r="F435" s="12"/>
    </row>
    <row r="436" s="3" customFormat="1" ht="14.25">
      <c r="F436" s="12"/>
    </row>
    <row r="437" s="3" customFormat="1" ht="14.25">
      <c r="F437" s="12"/>
    </row>
    <row r="438" s="3" customFormat="1" ht="14.25">
      <c r="F438" s="12"/>
    </row>
    <row r="439" s="3" customFormat="1" ht="14.25">
      <c r="F439" s="12"/>
    </row>
    <row r="440" s="3" customFormat="1" ht="14.25">
      <c r="F440" s="12"/>
    </row>
    <row r="441" s="3" customFormat="1" ht="14.25">
      <c r="F441" s="12"/>
    </row>
    <row r="442" s="3" customFormat="1" ht="14.25">
      <c r="F442" s="12"/>
    </row>
    <row r="443" s="3" customFormat="1" ht="14.25">
      <c r="F443" s="12"/>
    </row>
    <row r="444" s="3" customFormat="1" ht="14.25">
      <c r="F444" s="12"/>
    </row>
    <row r="445" s="3" customFormat="1" ht="14.25">
      <c r="F445" s="12"/>
    </row>
    <row r="446" s="3" customFormat="1" ht="14.25">
      <c r="F446" s="12"/>
    </row>
    <row r="447" s="3" customFormat="1" ht="14.25">
      <c r="F447" s="12"/>
    </row>
    <row r="448" s="3" customFormat="1" ht="14.25">
      <c r="F448" s="12"/>
    </row>
    <row r="449" s="3" customFormat="1" ht="14.25">
      <c r="F449" s="12"/>
    </row>
    <row r="450" s="3" customFormat="1" ht="14.25">
      <c r="F450" s="12"/>
    </row>
    <row r="451" s="3" customFormat="1" ht="14.25">
      <c r="F451" s="12"/>
    </row>
    <row r="452" s="3" customFormat="1" ht="14.25">
      <c r="F452" s="12"/>
    </row>
    <row r="453" s="3" customFormat="1" ht="14.25">
      <c r="F453" s="12"/>
    </row>
    <row r="454" s="3" customFormat="1" ht="14.25">
      <c r="F454" s="12"/>
    </row>
    <row r="455" s="3" customFormat="1" ht="14.25">
      <c r="F455" s="12"/>
    </row>
    <row r="456" s="3" customFormat="1" ht="14.25">
      <c r="F456" s="12"/>
    </row>
    <row r="457" s="3" customFormat="1" ht="14.25">
      <c r="F457" s="12"/>
    </row>
    <row r="458" s="3" customFormat="1" ht="14.25">
      <c r="F458" s="12"/>
    </row>
    <row r="459" s="3" customFormat="1" ht="14.25">
      <c r="F459" s="12"/>
    </row>
    <row r="460" s="3" customFormat="1" ht="14.25">
      <c r="F460" s="12"/>
    </row>
    <row r="461" s="3" customFormat="1" ht="14.25">
      <c r="F461" s="12"/>
    </row>
    <row r="462" s="3" customFormat="1" ht="14.25">
      <c r="F462" s="12"/>
    </row>
    <row r="463" s="3" customFormat="1" ht="14.25">
      <c r="F463" s="12"/>
    </row>
    <row r="464" s="3" customFormat="1" ht="14.25">
      <c r="F464" s="12"/>
    </row>
    <row r="465" s="3" customFormat="1" ht="14.25">
      <c r="F465" s="12"/>
    </row>
    <row r="466" s="3" customFormat="1" ht="14.25">
      <c r="F466" s="12"/>
    </row>
    <row r="467" s="3" customFormat="1" ht="14.25">
      <c r="F467" s="12"/>
    </row>
    <row r="468" s="3" customFormat="1" ht="14.25">
      <c r="F468" s="12"/>
    </row>
    <row r="469" s="3" customFormat="1" ht="14.25">
      <c r="F469" s="12"/>
    </row>
    <row r="470" s="3" customFormat="1" ht="14.25">
      <c r="F470" s="12"/>
    </row>
    <row r="471" s="3" customFormat="1" ht="14.25">
      <c r="F471" s="12"/>
    </row>
    <row r="472" s="3" customFormat="1" ht="14.25">
      <c r="F472" s="12"/>
    </row>
    <row r="473" s="3" customFormat="1" ht="14.25">
      <c r="F473" s="12"/>
    </row>
    <row r="474" s="3" customFormat="1" ht="14.25">
      <c r="F474" s="12"/>
    </row>
    <row r="475" s="3" customFormat="1" ht="14.25">
      <c r="F475" s="12"/>
    </row>
    <row r="476" s="3" customFormat="1" ht="14.25">
      <c r="F476" s="12"/>
    </row>
    <row r="477" s="3" customFormat="1" ht="14.25">
      <c r="F477" s="12"/>
    </row>
    <row r="478" s="3" customFormat="1" ht="14.25">
      <c r="F478" s="12"/>
    </row>
    <row r="479" s="3" customFormat="1" ht="14.25">
      <c r="F479" s="12"/>
    </row>
    <row r="480" s="3" customFormat="1" ht="14.25">
      <c r="F480" s="12"/>
    </row>
    <row r="481" s="3" customFormat="1" ht="14.25">
      <c r="F481" s="12"/>
    </row>
    <row r="482" s="3" customFormat="1" ht="14.25">
      <c r="F482" s="12"/>
    </row>
    <row r="483" s="3" customFormat="1" ht="14.25">
      <c r="F483" s="12"/>
    </row>
    <row r="484" s="3" customFormat="1" ht="14.25">
      <c r="F484" s="12"/>
    </row>
    <row r="485" s="3" customFormat="1" ht="14.25">
      <c r="F485" s="12"/>
    </row>
    <row r="486" s="3" customFormat="1" ht="14.25">
      <c r="F486" s="12"/>
    </row>
    <row r="487" s="3" customFormat="1" ht="14.25">
      <c r="F487" s="12"/>
    </row>
    <row r="488" s="3" customFormat="1" ht="14.25">
      <c r="F488" s="12"/>
    </row>
    <row r="489" s="3" customFormat="1" ht="14.25">
      <c r="F489" s="12"/>
    </row>
    <row r="490" s="3" customFormat="1" ht="14.25">
      <c r="F490" s="12"/>
    </row>
    <row r="491" s="3" customFormat="1" ht="14.25">
      <c r="F491" s="12"/>
    </row>
    <row r="492" s="3" customFormat="1" ht="14.25">
      <c r="F492" s="12"/>
    </row>
    <row r="493" s="3" customFormat="1" ht="14.25">
      <c r="F493" s="12"/>
    </row>
    <row r="494" s="3" customFormat="1" ht="14.25">
      <c r="F494" s="12"/>
    </row>
    <row r="495" s="3" customFormat="1" ht="14.25">
      <c r="F495" s="12"/>
    </row>
    <row r="496" s="3" customFormat="1" ht="14.25">
      <c r="F496" s="12"/>
    </row>
    <row r="497" s="3" customFormat="1" ht="14.25">
      <c r="F497" s="12"/>
    </row>
    <row r="498" s="3" customFormat="1" ht="14.25">
      <c r="F498" s="12"/>
    </row>
    <row r="499" s="3" customFormat="1" ht="14.25">
      <c r="F499" s="12"/>
    </row>
    <row r="500" s="3" customFormat="1" ht="14.25">
      <c r="F500" s="12"/>
    </row>
    <row r="501" s="3" customFormat="1" ht="14.25">
      <c r="F501" s="12"/>
    </row>
    <row r="502" s="3" customFormat="1" ht="14.25">
      <c r="F502" s="12"/>
    </row>
    <row r="503" s="3" customFormat="1" ht="14.25">
      <c r="F503" s="12"/>
    </row>
    <row r="504" s="3" customFormat="1" ht="14.25">
      <c r="F504" s="12"/>
    </row>
    <row r="505" s="3" customFormat="1" ht="14.25">
      <c r="F505" s="12"/>
    </row>
    <row r="506" s="3" customFormat="1" ht="14.25">
      <c r="F506" s="12"/>
    </row>
    <row r="507" s="3" customFormat="1" ht="14.25">
      <c r="F507" s="12"/>
    </row>
    <row r="508" s="3" customFormat="1" ht="14.25">
      <c r="F508" s="12"/>
    </row>
    <row r="509" s="3" customFormat="1" ht="14.25">
      <c r="F509" s="12"/>
    </row>
    <row r="510" s="3" customFormat="1" ht="14.25">
      <c r="F510" s="12"/>
    </row>
    <row r="511" s="3" customFormat="1" ht="14.25">
      <c r="F511" s="12"/>
    </row>
    <row r="512" s="3" customFormat="1" ht="14.25">
      <c r="F512" s="12"/>
    </row>
    <row r="513" s="3" customFormat="1" ht="14.25">
      <c r="F513" s="12"/>
    </row>
    <row r="514" s="3" customFormat="1" ht="14.25">
      <c r="F514" s="12"/>
    </row>
    <row r="515" s="3" customFormat="1" ht="14.25">
      <c r="F515" s="12"/>
    </row>
    <row r="516" s="3" customFormat="1" ht="14.25">
      <c r="F516" s="12"/>
    </row>
    <row r="517" s="3" customFormat="1" ht="14.25">
      <c r="F517" s="12"/>
    </row>
    <row r="518" s="3" customFormat="1" ht="14.25">
      <c r="F518" s="12"/>
    </row>
    <row r="519" s="3" customFormat="1" ht="14.25">
      <c r="F519" s="12"/>
    </row>
    <row r="520" s="3" customFormat="1" ht="14.25">
      <c r="F520" s="12"/>
    </row>
    <row r="521" s="3" customFormat="1" ht="14.25">
      <c r="F521" s="12"/>
    </row>
    <row r="522" s="3" customFormat="1" ht="14.25">
      <c r="F522" s="12"/>
    </row>
    <row r="523" s="3" customFormat="1" ht="14.25">
      <c r="F523" s="12"/>
    </row>
    <row r="524" s="3" customFormat="1" ht="14.25">
      <c r="F524" s="12"/>
    </row>
    <row r="525" s="3" customFormat="1" ht="14.25">
      <c r="F525" s="12"/>
    </row>
    <row r="526" s="3" customFormat="1" ht="14.25">
      <c r="F526" s="12"/>
    </row>
    <row r="527" s="3" customFormat="1" ht="14.25">
      <c r="F527" s="12"/>
    </row>
    <row r="528" s="3" customFormat="1" ht="14.25">
      <c r="F528" s="12"/>
    </row>
    <row r="529" s="3" customFormat="1" ht="14.25">
      <c r="F529" s="12"/>
    </row>
    <row r="530" s="3" customFormat="1" ht="14.25">
      <c r="F530" s="12"/>
    </row>
    <row r="531" s="3" customFormat="1" ht="14.25">
      <c r="F531" s="12"/>
    </row>
    <row r="532" s="3" customFormat="1" ht="14.25">
      <c r="F532" s="12"/>
    </row>
    <row r="533" s="3" customFormat="1" ht="14.25">
      <c r="F533" s="12"/>
    </row>
    <row r="534" s="3" customFormat="1" ht="14.25">
      <c r="F534" s="12"/>
    </row>
    <row r="535" s="3" customFormat="1" ht="14.25">
      <c r="F535" s="12"/>
    </row>
    <row r="536" s="3" customFormat="1" ht="14.25">
      <c r="F536" s="12"/>
    </row>
    <row r="537" s="3" customFormat="1" ht="14.25">
      <c r="F537" s="12"/>
    </row>
    <row r="538" s="3" customFormat="1" ht="14.25">
      <c r="F538" s="12"/>
    </row>
    <row r="539" s="3" customFormat="1" ht="14.25">
      <c r="F539" s="12"/>
    </row>
    <row r="540" s="3" customFormat="1" ht="14.25">
      <c r="F540" s="12"/>
    </row>
    <row r="541" s="3" customFormat="1" ht="14.25">
      <c r="F541" s="12"/>
    </row>
    <row r="542" s="3" customFormat="1" ht="14.25">
      <c r="F542" s="12"/>
    </row>
    <row r="543" s="3" customFormat="1" ht="14.25">
      <c r="F543" s="12"/>
    </row>
    <row r="544" s="3" customFormat="1" ht="14.25">
      <c r="F544" s="12"/>
    </row>
    <row r="545" s="3" customFormat="1" ht="14.25">
      <c r="F545" s="12"/>
    </row>
    <row r="546" s="3" customFormat="1" ht="14.25">
      <c r="F546" s="12"/>
    </row>
    <row r="547" s="3" customFormat="1" ht="14.25">
      <c r="F547" s="12"/>
    </row>
    <row r="548" s="3" customFormat="1" ht="14.25">
      <c r="F548" s="12"/>
    </row>
    <row r="549" s="3" customFormat="1" ht="14.25">
      <c r="F549" s="12"/>
    </row>
    <row r="550" s="3" customFormat="1" ht="14.25">
      <c r="F550" s="12"/>
    </row>
    <row r="551" s="3" customFormat="1" ht="14.25">
      <c r="F551" s="12"/>
    </row>
    <row r="552" s="3" customFormat="1" ht="14.25">
      <c r="F552" s="12"/>
    </row>
    <row r="553" s="3" customFormat="1" ht="14.25">
      <c r="F553" s="12"/>
    </row>
    <row r="554" s="3" customFormat="1" ht="14.25">
      <c r="F554" s="12"/>
    </row>
    <row r="555" s="3" customFormat="1" ht="14.25">
      <c r="F555" s="12"/>
    </row>
    <row r="556" s="3" customFormat="1" ht="14.25">
      <c r="F556" s="12"/>
    </row>
    <row r="557" s="3" customFormat="1" ht="14.25">
      <c r="F557" s="12"/>
    </row>
    <row r="558" s="3" customFormat="1" ht="14.25">
      <c r="F558" s="12"/>
    </row>
    <row r="559" s="3" customFormat="1" ht="14.25">
      <c r="F559" s="12"/>
    </row>
    <row r="560" s="3" customFormat="1" ht="14.25">
      <c r="F560" s="12"/>
    </row>
    <row r="561" s="3" customFormat="1" ht="14.25">
      <c r="F561" s="12"/>
    </row>
    <row r="562" s="3" customFormat="1" ht="14.25">
      <c r="F562" s="12"/>
    </row>
    <row r="563" s="3" customFormat="1" ht="14.25">
      <c r="F563" s="12"/>
    </row>
    <row r="564" s="3" customFormat="1" ht="14.25">
      <c r="F564" s="12"/>
    </row>
    <row r="565" s="3" customFormat="1" ht="14.25">
      <c r="F565" s="12"/>
    </row>
    <row r="566" s="3" customFormat="1" ht="14.25">
      <c r="F566" s="12"/>
    </row>
    <row r="567" s="3" customFormat="1" ht="14.25">
      <c r="F567" s="12"/>
    </row>
    <row r="568" s="3" customFormat="1" ht="14.25">
      <c r="F568" s="12"/>
    </row>
    <row r="569" s="3" customFormat="1" ht="14.25">
      <c r="F569" s="12"/>
    </row>
    <row r="570" s="3" customFormat="1" ht="14.25">
      <c r="F570" s="12"/>
    </row>
    <row r="571" s="3" customFormat="1" ht="14.25">
      <c r="F571" s="12"/>
    </row>
    <row r="572" s="3" customFormat="1" ht="14.25">
      <c r="F572" s="12"/>
    </row>
    <row r="573" s="3" customFormat="1" ht="14.25">
      <c r="F573" s="12"/>
    </row>
    <row r="574" s="3" customFormat="1" ht="14.25">
      <c r="F574" s="12"/>
    </row>
    <row r="575" s="3" customFormat="1" ht="14.25">
      <c r="F575" s="12"/>
    </row>
    <row r="576" s="3" customFormat="1" ht="14.25">
      <c r="F576" s="12"/>
    </row>
    <row r="577" s="3" customFormat="1" ht="14.25">
      <c r="F577" s="12"/>
    </row>
    <row r="578" s="3" customFormat="1" ht="14.25">
      <c r="F578" s="12"/>
    </row>
    <row r="579" s="3" customFormat="1" ht="14.25">
      <c r="F579" s="12"/>
    </row>
    <row r="580" s="3" customFormat="1" ht="14.25">
      <c r="F580" s="12"/>
    </row>
    <row r="581" s="3" customFormat="1" ht="14.25">
      <c r="F581" s="12"/>
    </row>
    <row r="582" s="3" customFormat="1" ht="14.25">
      <c r="F582" s="12"/>
    </row>
    <row r="583" s="3" customFormat="1" ht="14.25">
      <c r="F583" s="12"/>
    </row>
    <row r="584" s="3" customFormat="1" ht="14.25">
      <c r="F584" s="12"/>
    </row>
    <row r="585" s="3" customFormat="1" ht="14.25">
      <c r="F585" s="12"/>
    </row>
    <row r="586" s="3" customFormat="1" ht="14.25">
      <c r="F586" s="12"/>
    </row>
    <row r="587" s="3" customFormat="1" ht="14.25">
      <c r="F587" s="12"/>
    </row>
    <row r="588" s="3" customFormat="1" ht="14.25">
      <c r="F588" s="12"/>
    </row>
    <row r="589" s="3" customFormat="1" ht="14.25">
      <c r="F589" s="12"/>
    </row>
    <row r="590" s="3" customFormat="1" ht="14.25">
      <c r="F590" s="12"/>
    </row>
    <row r="591" s="3" customFormat="1" ht="14.25">
      <c r="F591" s="12"/>
    </row>
    <row r="592" s="3" customFormat="1" ht="14.25">
      <c r="F592" s="12"/>
    </row>
    <row r="593" s="3" customFormat="1" ht="14.25">
      <c r="F593" s="12"/>
    </row>
    <row r="594" s="3" customFormat="1" ht="14.25">
      <c r="F594" s="12"/>
    </row>
    <row r="595" s="3" customFormat="1" ht="14.25">
      <c r="F595" s="12"/>
    </row>
    <row r="596" s="3" customFormat="1" ht="14.25">
      <c r="F596" s="12"/>
    </row>
    <row r="597" s="3" customFormat="1" ht="14.25">
      <c r="F597" s="12"/>
    </row>
    <row r="598" s="3" customFormat="1" ht="14.25">
      <c r="F598" s="12"/>
    </row>
    <row r="599" s="3" customFormat="1" ht="14.25">
      <c r="F599" s="12"/>
    </row>
    <row r="600" s="3" customFormat="1" ht="14.25">
      <c r="F600" s="12"/>
    </row>
    <row r="601" s="3" customFormat="1" ht="14.25">
      <c r="F601" s="12"/>
    </row>
    <row r="602" s="3" customFormat="1" ht="14.25">
      <c r="F602" s="12"/>
    </row>
    <row r="603" s="3" customFormat="1" ht="14.25">
      <c r="F603" s="12"/>
    </row>
    <row r="604" s="3" customFormat="1" ht="14.25">
      <c r="F604" s="12"/>
    </row>
    <row r="605" s="3" customFormat="1" ht="14.25">
      <c r="F605" s="12"/>
    </row>
    <row r="606" s="3" customFormat="1" ht="14.25">
      <c r="F606" s="12"/>
    </row>
    <row r="607" s="3" customFormat="1" ht="14.25">
      <c r="F607" s="12"/>
    </row>
    <row r="608" s="3" customFormat="1" ht="14.25">
      <c r="F608" s="12"/>
    </row>
    <row r="609" s="3" customFormat="1" ht="14.25">
      <c r="F609" s="12"/>
    </row>
    <row r="610" s="3" customFormat="1" ht="14.25">
      <c r="F610" s="12"/>
    </row>
    <row r="611" s="3" customFormat="1" ht="14.25">
      <c r="F611" s="12"/>
    </row>
    <row r="612" s="3" customFormat="1" ht="14.25">
      <c r="F612" s="12"/>
    </row>
    <row r="613" s="3" customFormat="1" ht="14.25">
      <c r="F613" s="12"/>
    </row>
    <row r="614" s="3" customFormat="1" ht="14.25">
      <c r="F614" s="12"/>
    </row>
    <row r="615" s="3" customFormat="1" ht="14.25">
      <c r="F615" s="12"/>
    </row>
    <row r="616" s="3" customFormat="1" ht="14.25">
      <c r="F616" s="12"/>
    </row>
    <row r="617" s="3" customFormat="1" ht="14.25">
      <c r="F617" s="12"/>
    </row>
    <row r="618" s="3" customFormat="1" ht="14.25">
      <c r="F618" s="12"/>
    </row>
    <row r="619" s="3" customFormat="1" ht="14.25">
      <c r="F619" s="12"/>
    </row>
    <row r="620" s="3" customFormat="1" ht="14.25">
      <c r="F620" s="12"/>
    </row>
    <row r="621" s="3" customFormat="1" ht="14.25">
      <c r="F621" s="12"/>
    </row>
    <row r="622" s="3" customFormat="1" ht="14.25">
      <c r="F622" s="12"/>
    </row>
    <row r="623" s="3" customFormat="1" ht="14.25">
      <c r="F623" s="12"/>
    </row>
    <row r="624" s="3" customFormat="1" ht="14.25">
      <c r="F624" s="12"/>
    </row>
    <row r="625" s="3" customFormat="1" ht="14.25">
      <c r="F625" s="12"/>
    </row>
    <row r="626" s="3" customFormat="1" ht="14.25">
      <c r="F626" s="12"/>
    </row>
    <row r="627" s="3" customFormat="1" ht="14.25">
      <c r="F627" s="12"/>
    </row>
    <row r="628" s="3" customFormat="1" ht="14.25">
      <c r="F628" s="12"/>
    </row>
    <row r="629" s="3" customFormat="1" ht="14.25">
      <c r="F629" s="12"/>
    </row>
    <row r="630" s="3" customFormat="1" ht="14.25">
      <c r="F630" s="12"/>
    </row>
    <row r="631" s="3" customFormat="1" ht="14.25">
      <c r="F631" s="12"/>
    </row>
    <row r="632" s="3" customFormat="1" ht="14.25">
      <c r="F632" s="12"/>
    </row>
    <row r="633" s="3" customFormat="1" ht="14.25">
      <c r="F633" s="12"/>
    </row>
    <row r="634" s="3" customFormat="1" ht="14.25">
      <c r="F634" s="12"/>
    </row>
    <row r="635" s="3" customFormat="1" ht="14.25">
      <c r="F635" s="12"/>
    </row>
    <row r="636" s="3" customFormat="1" ht="14.25">
      <c r="F636" s="12"/>
    </row>
    <row r="637" s="3" customFormat="1" ht="14.25">
      <c r="F637" s="12"/>
    </row>
    <row r="638" s="3" customFormat="1" ht="14.25">
      <c r="F638" s="12"/>
    </row>
    <row r="639" s="3" customFormat="1" ht="14.25">
      <c r="F639" s="12"/>
    </row>
    <row r="640" s="3" customFormat="1" ht="14.25">
      <c r="F640" s="12"/>
    </row>
    <row r="641" s="3" customFormat="1" ht="14.25">
      <c r="F641" s="12"/>
    </row>
    <row r="642" s="3" customFormat="1" ht="14.25">
      <c r="F642" s="12"/>
    </row>
    <row r="643" s="3" customFormat="1" ht="14.25">
      <c r="F643" s="12"/>
    </row>
    <row r="644" s="3" customFormat="1" ht="14.25">
      <c r="F644" s="12"/>
    </row>
    <row r="645" s="3" customFormat="1" ht="14.25">
      <c r="F645" s="12"/>
    </row>
    <row r="646" s="3" customFormat="1" ht="14.25">
      <c r="F646" s="12"/>
    </row>
    <row r="647" s="3" customFormat="1" ht="14.25">
      <c r="F647" s="12"/>
    </row>
    <row r="648" s="3" customFormat="1" ht="14.25">
      <c r="F648" s="12"/>
    </row>
    <row r="649" s="3" customFormat="1" ht="14.25">
      <c r="F649" s="12"/>
    </row>
    <row r="650" s="3" customFormat="1" ht="14.25">
      <c r="F650" s="12"/>
    </row>
    <row r="651" s="3" customFormat="1" ht="14.25">
      <c r="F651" s="12"/>
    </row>
    <row r="652" s="3" customFormat="1" ht="14.25">
      <c r="F652" s="12"/>
    </row>
    <row r="653" s="3" customFormat="1" ht="14.25">
      <c r="F653" s="12"/>
    </row>
    <row r="654" s="3" customFormat="1" ht="14.25">
      <c r="F654" s="12"/>
    </row>
    <row r="655" s="3" customFormat="1" ht="14.25">
      <c r="F655" s="12"/>
    </row>
    <row r="656" s="3" customFormat="1" ht="14.25">
      <c r="F656" s="12"/>
    </row>
    <row r="657" s="3" customFormat="1" ht="14.25">
      <c r="F657" s="12"/>
    </row>
    <row r="658" s="3" customFormat="1" ht="14.25">
      <c r="F658" s="12"/>
    </row>
    <row r="659" s="3" customFormat="1" ht="14.25">
      <c r="F659" s="12"/>
    </row>
    <row r="660" s="3" customFormat="1" ht="14.25">
      <c r="F660" s="12"/>
    </row>
    <row r="661" s="3" customFormat="1" ht="14.25">
      <c r="F661" s="12"/>
    </row>
    <row r="662" s="3" customFormat="1" ht="14.25">
      <c r="F662" s="12"/>
    </row>
    <row r="663" s="3" customFormat="1" ht="14.25">
      <c r="F663" s="12"/>
    </row>
    <row r="664" s="3" customFormat="1" ht="14.25">
      <c r="F664" s="12"/>
    </row>
    <row r="665" s="3" customFormat="1" ht="14.25">
      <c r="F665" s="12"/>
    </row>
    <row r="666" s="3" customFormat="1" ht="14.25">
      <c r="F666" s="12"/>
    </row>
    <row r="667" s="3" customFormat="1" ht="14.25">
      <c r="F667" s="12"/>
    </row>
    <row r="668" s="3" customFormat="1" ht="14.25">
      <c r="F668" s="12"/>
    </row>
    <row r="669" s="3" customFormat="1" ht="14.25">
      <c r="F669" s="12"/>
    </row>
    <row r="670" s="3" customFormat="1" ht="14.25">
      <c r="F670" s="12"/>
    </row>
    <row r="671" s="3" customFormat="1" ht="14.25">
      <c r="F671" s="12"/>
    </row>
    <row r="672" s="3" customFormat="1" ht="14.25">
      <c r="F672" s="12"/>
    </row>
    <row r="673" s="3" customFormat="1" ht="14.25">
      <c r="F673" s="12"/>
    </row>
    <row r="674" s="3" customFormat="1" ht="14.25">
      <c r="F674" s="12"/>
    </row>
    <row r="675" s="3" customFormat="1" ht="14.25">
      <c r="F675" s="12"/>
    </row>
    <row r="676" s="3" customFormat="1" ht="14.25">
      <c r="F676" s="12"/>
    </row>
    <row r="677" s="3" customFormat="1" ht="14.25">
      <c r="F677" s="12"/>
    </row>
    <row r="678" s="3" customFormat="1" ht="14.25">
      <c r="F678" s="12"/>
    </row>
    <row r="679" s="3" customFormat="1" ht="14.25">
      <c r="F679" s="12"/>
    </row>
    <row r="680" s="3" customFormat="1" ht="14.25">
      <c r="F680" s="12"/>
    </row>
    <row r="681" s="3" customFormat="1" ht="14.25">
      <c r="F681" s="12"/>
    </row>
    <row r="682" s="3" customFormat="1" ht="14.25">
      <c r="F682" s="12"/>
    </row>
    <row r="683" s="3" customFormat="1" ht="14.25">
      <c r="F683" s="12"/>
    </row>
    <row r="684" s="3" customFormat="1" ht="14.25">
      <c r="F684" s="12"/>
    </row>
    <row r="685" s="3" customFormat="1" ht="14.25">
      <c r="F685" s="12"/>
    </row>
    <row r="686" s="3" customFormat="1" ht="14.25">
      <c r="F686" s="12"/>
    </row>
    <row r="687" s="3" customFormat="1" ht="14.25">
      <c r="F687" s="12"/>
    </row>
    <row r="688" s="3" customFormat="1" ht="14.25">
      <c r="F688" s="12"/>
    </row>
    <row r="689" s="3" customFormat="1" ht="14.25">
      <c r="F689" s="12"/>
    </row>
    <row r="690" s="3" customFormat="1" ht="14.25">
      <c r="F690" s="12"/>
    </row>
    <row r="691" s="3" customFormat="1" ht="14.25">
      <c r="F691" s="12"/>
    </row>
    <row r="692" s="3" customFormat="1" ht="14.25">
      <c r="F692" s="12"/>
    </row>
    <row r="693" s="3" customFormat="1" ht="14.25">
      <c r="F693" s="12"/>
    </row>
    <row r="694" s="3" customFormat="1" ht="14.25">
      <c r="F694" s="12"/>
    </row>
    <row r="695" s="3" customFormat="1" ht="14.25">
      <c r="F695" s="12"/>
    </row>
    <row r="696" s="3" customFormat="1" ht="14.25">
      <c r="F696" s="12"/>
    </row>
    <row r="697" s="3" customFormat="1" ht="14.25">
      <c r="F697" s="12"/>
    </row>
    <row r="698" s="3" customFormat="1" ht="14.25">
      <c r="F698" s="12"/>
    </row>
    <row r="699" s="3" customFormat="1" ht="14.25">
      <c r="F699" s="12"/>
    </row>
    <row r="700" s="3" customFormat="1" ht="14.25">
      <c r="F700" s="12"/>
    </row>
    <row r="701" s="3" customFormat="1" ht="14.25">
      <c r="F701" s="12"/>
    </row>
    <row r="702" s="3" customFormat="1" ht="14.25">
      <c r="F702" s="12"/>
    </row>
    <row r="703" s="3" customFormat="1" ht="14.25">
      <c r="F703" s="12"/>
    </row>
    <row r="704" s="3" customFormat="1" ht="14.25">
      <c r="F704" s="12"/>
    </row>
    <row r="705" s="3" customFormat="1" ht="14.25">
      <c r="F705" s="12"/>
    </row>
    <row r="706" s="3" customFormat="1" ht="14.25">
      <c r="F706" s="12"/>
    </row>
    <row r="707" s="3" customFormat="1" ht="14.25">
      <c r="F707" s="12"/>
    </row>
    <row r="708" s="3" customFormat="1" ht="14.25">
      <c r="F708" s="12"/>
    </row>
    <row r="709" s="3" customFormat="1" ht="14.25">
      <c r="F709" s="12"/>
    </row>
    <row r="710" s="3" customFormat="1" ht="14.25">
      <c r="F710" s="12"/>
    </row>
    <row r="711" s="3" customFormat="1" ht="14.25">
      <c r="F711" s="12"/>
    </row>
    <row r="712" s="3" customFormat="1" ht="14.25">
      <c r="F712" s="12"/>
    </row>
    <row r="713" s="3" customFormat="1" ht="14.25">
      <c r="F713" s="12"/>
    </row>
    <row r="714" s="3" customFormat="1" ht="14.25">
      <c r="F714" s="12"/>
    </row>
    <row r="715" s="3" customFormat="1" ht="14.25">
      <c r="F715" s="12"/>
    </row>
    <row r="716" s="3" customFormat="1" ht="14.25">
      <c r="F716" s="12"/>
    </row>
    <row r="717" s="3" customFormat="1" ht="14.25">
      <c r="F717" s="12"/>
    </row>
    <row r="718" s="3" customFormat="1" ht="14.25">
      <c r="F718" s="12"/>
    </row>
    <row r="719" s="3" customFormat="1" ht="14.25">
      <c r="F719" s="12"/>
    </row>
    <row r="720" s="3" customFormat="1" ht="14.25">
      <c r="F720" s="12"/>
    </row>
    <row r="721" s="3" customFormat="1" ht="14.25">
      <c r="F721" s="12"/>
    </row>
    <row r="722" s="3" customFormat="1" ht="14.25">
      <c r="F722" s="12"/>
    </row>
    <row r="723" s="3" customFormat="1" ht="14.25">
      <c r="F723" s="12"/>
    </row>
    <row r="724" s="3" customFormat="1" ht="14.25">
      <c r="F724" s="12"/>
    </row>
    <row r="725" s="3" customFormat="1" ht="14.25">
      <c r="F725" s="12"/>
    </row>
    <row r="726" s="3" customFormat="1" ht="14.25">
      <c r="F726" s="12"/>
    </row>
    <row r="727" s="3" customFormat="1" ht="14.25">
      <c r="F727" s="12"/>
    </row>
    <row r="728" s="3" customFormat="1" ht="14.25">
      <c r="F728" s="12"/>
    </row>
    <row r="729" s="3" customFormat="1" ht="14.25">
      <c r="F729" s="12"/>
    </row>
    <row r="730" s="3" customFormat="1" ht="14.25">
      <c r="F730" s="12"/>
    </row>
    <row r="731" s="3" customFormat="1" ht="14.25">
      <c r="F731" s="12"/>
    </row>
    <row r="732" s="3" customFormat="1" ht="14.25">
      <c r="F732" s="12"/>
    </row>
    <row r="733" s="3" customFormat="1" ht="14.25">
      <c r="F733" s="12"/>
    </row>
    <row r="734" s="3" customFormat="1" ht="14.25">
      <c r="F734" s="12"/>
    </row>
    <row r="735" s="3" customFormat="1" ht="14.25">
      <c r="F735" s="12"/>
    </row>
    <row r="736" s="3" customFormat="1" ht="14.25">
      <c r="F736" s="12"/>
    </row>
    <row r="737" s="3" customFormat="1" ht="14.25">
      <c r="F737" s="12"/>
    </row>
    <row r="738" s="3" customFormat="1" ht="14.25">
      <c r="F738" s="12"/>
    </row>
    <row r="739" s="3" customFormat="1" ht="14.25">
      <c r="F739" s="12"/>
    </row>
    <row r="740" s="3" customFormat="1" ht="14.25">
      <c r="F740" s="12"/>
    </row>
    <row r="741" s="3" customFormat="1" ht="14.25">
      <c r="F741" s="12"/>
    </row>
    <row r="742" s="3" customFormat="1" ht="14.25">
      <c r="F742" s="12"/>
    </row>
    <row r="743" s="3" customFormat="1" ht="14.25">
      <c r="F743" s="12"/>
    </row>
    <row r="744" s="3" customFormat="1" ht="14.25">
      <c r="F744" s="12"/>
    </row>
    <row r="745" s="3" customFormat="1" ht="14.25">
      <c r="F745" s="12"/>
    </row>
    <row r="746" s="3" customFormat="1" ht="14.25">
      <c r="F746" s="12"/>
    </row>
    <row r="747" s="3" customFormat="1" ht="14.25">
      <c r="F747" s="12"/>
    </row>
    <row r="748" s="3" customFormat="1" ht="14.25">
      <c r="F748" s="12"/>
    </row>
    <row r="749" s="3" customFormat="1" ht="14.25">
      <c r="F749" s="12"/>
    </row>
    <row r="750" s="3" customFormat="1" ht="14.25">
      <c r="F750" s="12"/>
    </row>
    <row r="751" s="3" customFormat="1" ht="14.25">
      <c r="F751" s="12"/>
    </row>
    <row r="752" s="3" customFormat="1" ht="14.25">
      <c r="F752" s="12"/>
    </row>
    <row r="753" s="3" customFormat="1" ht="14.25">
      <c r="F753" s="12"/>
    </row>
    <row r="754" s="3" customFormat="1" ht="14.25">
      <c r="F754" s="12"/>
    </row>
    <row r="755" s="3" customFormat="1" ht="14.25">
      <c r="F755" s="12"/>
    </row>
    <row r="756" s="3" customFormat="1" ht="14.25">
      <c r="F756" s="12"/>
    </row>
    <row r="757" s="3" customFormat="1" ht="14.25">
      <c r="F757" s="12"/>
    </row>
    <row r="758" s="3" customFormat="1" ht="14.25">
      <c r="F758" s="12"/>
    </row>
    <row r="759" s="3" customFormat="1" ht="14.25">
      <c r="F759" s="12"/>
    </row>
    <row r="760" s="3" customFormat="1" ht="14.25">
      <c r="F760" s="12"/>
    </row>
    <row r="761" s="3" customFormat="1" ht="14.25">
      <c r="F761" s="12"/>
    </row>
    <row r="762" s="3" customFormat="1" ht="14.25">
      <c r="F762" s="12"/>
    </row>
    <row r="763" s="3" customFormat="1" ht="14.25">
      <c r="F763" s="12"/>
    </row>
    <row r="764" s="3" customFormat="1" ht="14.25">
      <c r="F764" s="12"/>
    </row>
    <row r="765" s="3" customFormat="1" ht="14.25">
      <c r="F765" s="12"/>
    </row>
    <row r="766" s="3" customFormat="1" ht="14.25">
      <c r="F766" s="12"/>
    </row>
    <row r="767" s="3" customFormat="1" ht="14.25">
      <c r="F767" s="12"/>
    </row>
    <row r="768" s="3" customFormat="1" ht="14.25">
      <c r="F768" s="12"/>
    </row>
    <row r="769" s="3" customFormat="1" ht="14.25">
      <c r="F769" s="12"/>
    </row>
    <row r="770" s="3" customFormat="1" ht="14.25">
      <c r="F770" s="12"/>
    </row>
    <row r="771" s="3" customFormat="1" ht="14.25">
      <c r="F771" s="12"/>
    </row>
    <row r="772" s="3" customFormat="1" ht="14.25">
      <c r="F772" s="12"/>
    </row>
    <row r="773" s="3" customFormat="1" ht="14.25">
      <c r="F773" s="12"/>
    </row>
    <row r="774" s="3" customFormat="1" ht="14.25">
      <c r="F774" s="12"/>
    </row>
    <row r="775" s="3" customFormat="1" ht="14.25">
      <c r="F775" s="12"/>
    </row>
    <row r="776" s="3" customFormat="1" ht="14.25">
      <c r="F776" s="12"/>
    </row>
    <row r="777" s="3" customFormat="1" ht="14.25">
      <c r="F777" s="12"/>
    </row>
    <row r="778" s="3" customFormat="1" ht="14.25">
      <c r="F778" s="12"/>
    </row>
    <row r="779" s="3" customFormat="1" ht="14.25">
      <c r="F779" s="12"/>
    </row>
    <row r="780" s="3" customFormat="1" ht="14.25">
      <c r="F780" s="12"/>
    </row>
    <row r="781" s="3" customFormat="1" ht="14.25">
      <c r="F781" s="12"/>
    </row>
    <row r="782" s="3" customFormat="1" ht="14.25">
      <c r="F782" s="12"/>
    </row>
    <row r="783" s="3" customFormat="1" ht="14.25">
      <c r="F783" s="12"/>
    </row>
    <row r="784" s="3" customFormat="1" ht="14.25">
      <c r="F784" s="12"/>
    </row>
    <row r="785" s="3" customFormat="1" ht="14.25">
      <c r="F785" s="12"/>
    </row>
    <row r="786" s="3" customFormat="1" ht="14.25">
      <c r="F786" s="12"/>
    </row>
    <row r="787" s="3" customFormat="1" ht="14.25">
      <c r="F787" s="12"/>
    </row>
    <row r="788" s="3" customFormat="1" ht="14.25">
      <c r="F788" s="12"/>
    </row>
    <row r="789" s="3" customFormat="1" ht="14.25">
      <c r="F789" s="12"/>
    </row>
    <row r="790" s="3" customFormat="1" ht="14.25">
      <c r="F790" s="12"/>
    </row>
    <row r="791" s="3" customFormat="1" ht="14.25">
      <c r="F791" s="12"/>
    </row>
    <row r="792" s="3" customFormat="1" ht="14.25">
      <c r="F792" s="12"/>
    </row>
    <row r="793" s="3" customFormat="1" ht="14.25">
      <c r="F793" s="12"/>
    </row>
    <row r="794" s="3" customFormat="1" ht="14.25">
      <c r="F794" s="12"/>
    </row>
    <row r="795" s="3" customFormat="1" ht="14.25">
      <c r="F795" s="12"/>
    </row>
    <row r="796" s="3" customFormat="1" ht="14.25">
      <c r="F796" s="12"/>
    </row>
    <row r="797" s="3" customFormat="1" ht="14.25">
      <c r="F797" s="12"/>
    </row>
    <row r="798" s="3" customFormat="1" ht="14.25">
      <c r="F798" s="12"/>
    </row>
    <row r="799" s="3" customFormat="1" ht="14.25">
      <c r="F799" s="12"/>
    </row>
    <row r="800" s="3" customFormat="1" ht="14.25">
      <c r="F800" s="12"/>
    </row>
    <row r="801" s="3" customFormat="1" ht="14.25">
      <c r="F801" s="12"/>
    </row>
    <row r="802" s="3" customFormat="1" ht="14.25">
      <c r="F802" s="12"/>
    </row>
    <row r="803" s="3" customFormat="1" ht="14.25">
      <c r="F803" s="12"/>
    </row>
    <row r="804" s="3" customFormat="1" ht="14.25">
      <c r="F804" s="12"/>
    </row>
    <row r="805" s="3" customFormat="1" ht="14.25">
      <c r="F805" s="12"/>
    </row>
    <row r="806" s="3" customFormat="1" ht="14.25">
      <c r="F806" s="12"/>
    </row>
    <row r="807" s="3" customFormat="1" ht="14.25">
      <c r="F807" s="12"/>
    </row>
    <row r="808" s="3" customFormat="1" ht="14.25">
      <c r="F808" s="12"/>
    </row>
    <row r="809" s="3" customFormat="1" ht="14.25">
      <c r="F809" s="12"/>
    </row>
    <row r="810" s="3" customFormat="1" ht="14.25">
      <c r="F810" s="12"/>
    </row>
    <row r="811" s="3" customFormat="1" ht="14.25">
      <c r="F811" s="12"/>
    </row>
    <row r="812" s="3" customFormat="1" ht="14.25">
      <c r="F812" s="12"/>
    </row>
    <row r="813" s="3" customFormat="1" ht="14.25">
      <c r="F813" s="12"/>
    </row>
    <row r="814" s="3" customFormat="1" ht="14.25">
      <c r="F814" s="12"/>
    </row>
    <row r="815" s="3" customFormat="1" ht="14.25">
      <c r="F815" s="12"/>
    </row>
    <row r="816" s="3" customFormat="1" ht="14.25">
      <c r="F816" s="12"/>
    </row>
    <row r="817" s="3" customFormat="1" ht="14.25">
      <c r="F817" s="12"/>
    </row>
    <row r="818" s="3" customFormat="1" ht="14.25">
      <c r="F818" s="12"/>
    </row>
    <row r="819" s="3" customFormat="1" ht="14.25">
      <c r="F819" s="12"/>
    </row>
    <row r="820" s="3" customFormat="1" ht="14.25">
      <c r="F820" s="12"/>
    </row>
    <row r="821" s="3" customFormat="1" ht="14.25">
      <c r="F821" s="12"/>
    </row>
    <row r="822" s="3" customFormat="1" ht="14.25">
      <c r="F822" s="12"/>
    </row>
    <row r="823" s="3" customFormat="1" ht="14.25">
      <c r="F823" s="12"/>
    </row>
    <row r="824" s="3" customFormat="1" ht="14.25">
      <c r="F824" s="12"/>
    </row>
    <row r="825" s="3" customFormat="1" ht="14.25">
      <c r="F825" s="12"/>
    </row>
    <row r="826" s="3" customFormat="1" ht="14.25">
      <c r="F826" s="12"/>
    </row>
    <row r="827" s="3" customFormat="1" ht="14.25">
      <c r="F827" s="12"/>
    </row>
    <row r="828" s="3" customFormat="1" ht="14.25">
      <c r="F828" s="12"/>
    </row>
    <row r="829" s="3" customFormat="1" ht="14.25">
      <c r="F829" s="12"/>
    </row>
    <row r="830" s="3" customFormat="1" ht="14.25">
      <c r="F830" s="12"/>
    </row>
    <row r="831" s="3" customFormat="1" ht="14.25">
      <c r="F831" s="12"/>
    </row>
    <row r="832" s="3" customFormat="1" ht="14.25">
      <c r="F832" s="12"/>
    </row>
    <row r="833" s="3" customFormat="1" ht="14.25">
      <c r="F833" s="12"/>
    </row>
    <row r="834" s="3" customFormat="1" ht="14.25">
      <c r="F834" s="12"/>
    </row>
    <row r="835" s="3" customFormat="1" ht="14.25">
      <c r="F835" s="12"/>
    </row>
    <row r="836" s="3" customFormat="1" ht="14.25">
      <c r="F836" s="12"/>
    </row>
    <row r="837" s="3" customFormat="1" ht="14.25">
      <c r="F837" s="12"/>
    </row>
    <row r="838" s="3" customFormat="1" ht="14.25">
      <c r="F838" s="12"/>
    </row>
    <row r="839" s="3" customFormat="1" ht="14.25">
      <c r="F839" s="12"/>
    </row>
    <row r="840" s="3" customFormat="1" ht="14.25">
      <c r="F840" s="12"/>
    </row>
    <row r="841" s="3" customFormat="1" ht="14.25">
      <c r="F841" s="12"/>
    </row>
    <row r="842" s="3" customFormat="1" ht="14.25">
      <c r="F842" s="12"/>
    </row>
    <row r="843" s="3" customFormat="1" ht="14.25">
      <c r="F843" s="12"/>
    </row>
    <row r="844" s="3" customFormat="1" ht="14.25">
      <c r="F844" s="12"/>
    </row>
    <row r="845" s="3" customFormat="1" ht="14.25">
      <c r="F845" s="12"/>
    </row>
    <row r="846" s="3" customFormat="1" ht="14.25">
      <c r="F846" s="12"/>
    </row>
    <row r="847" s="3" customFormat="1" ht="14.25">
      <c r="F847" s="12"/>
    </row>
    <row r="848" s="3" customFormat="1" ht="14.25">
      <c r="F848" s="12"/>
    </row>
    <row r="849" s="3" customFormat="1" ht="14.25">
      <c r="F849" s="12"/>
    </row>
    <row r="850" s="3" customFormat="1" ht="14.25">
      <c r="F850" s="12"/>
    </row>
    <row r="851" s="3" customFormat="1" ht="14.25">
      <c r="F851" s="12"/>
    </row>
    <row r="852" s="3" customFormat="1" ht="14.25">
      <c r="F852" s="12"/>
    </row>
    <row r="853" s="3" customFormat="1" ht="14.25">
      <c r="F853" s="12"/>
    </row>
    <row r="854" s="3" customFormat="1" ht="14.25">
      <c r="F854" s="12"/>
    </row>
    <row r="855" s="3" customFormat="1" ht="14.25">
      <c r="F855" s="12"/>
    </row>
    <row r="856" s="3" customFormat="1" ht="14.25">
      <c r="F856" s="12"/>
    </row>
    <row r="857" s="3" customFormat="1" ht="14.25">
      <c r="F857" s="12"/>
    </row>
    <row r="858" s="3" customFormat="1" ht="14.25">
      <c r="F858" s="12"/>
    </row>
    <row r="859" s="3" customFormat="1" ht="14.25">
      <c r="F859" s="12"/>
    </row>
    <row r="860" s="3" customFormat="1" ht="14.25">
      <c r="F860" s="12"/>
    </row>
    <row r="861" s="3" customFormat="1" ht="14.25">
      <c r="F861" s="12"/>
    </row>
    <row r="862" s="3" customFormat="1" ht="14.25">
      <c r="F862" s="12"/>
    </row>
    <row r="863" s="3" customFormat="1" ht="14.25">
      <c r="F863" s="12"/>
    </row>
    <row r="864" s="3" customFormat="1" ht="14.25">
      <c r="F864" s="12"/>
    </row>
    <row r="865" s="3" customFormat="1" ht="14.25">
      <c r="F865" s="12"/>
    </row>
    <row r="866" s="3" customFormat="1" ht="14.25">
      <c r="F866" s="12"/>
    </row>
    <row r="867" s="3" customFormat="1" ht="14.25">
      <c r="F867" s="12"/>
    </row>
    <row r="868" s="3" customFormat="1" ht="14.25">
      <c r="F868" s="12"/>
    </row>
    <row r="869" s="3" customFormat="1" ht="14.25">
      <c r="F869" s="12"/>
    </row>
    <row r="870" s="3" customFormat="1" ht="14.25">
      <c r="F870" s="12"/>
    </row>
    <row r="871" s="3" customFormat="1" ht="14.25">
      <c r="F871" s="12"/>
    </row>
    <row r="872" s="3" customFormat="1" ht="14.25">
      <c r="F872" s="12"/>
    </row>
    <row r="873" s="3" customFormat="1" ht="14.25">
      <c r="F873" s="12"/>
    </row>
    <row r="874" s="3" customFormat="1" ht="14.25">
      <c r="F874" s="12"/>
    </row>
    <row r="875" s="3" customFormat="1" ht="14.25">
      <c r="F875" s="12"/>
    </row>
    <row r="876" s="3" customFormat="1" ht="14.25">
      <c r="F876" s="12"/>
    </row>
    <row r="877" s="3" customFormat="1" ht="14.25">
      <c r="F877" s="12"/>
    </row>
    <row r="878" s="3" customFormat="1" ht="14.25">
      <c r="F878" s="12"/>
    </row>
    <row r="879" s="3" customFormat="1" ht="14.25">
      <c r="F879" s="12"/>
    </row>
    <row r="880" s="3" customFormat="1" ht="14.25">
      <c r="F880" s="12"/>
    </row>
    <row r="881" s="3" customFormat="1" ht="14.25">
      <c r="F881" s="12"/>
    </row>
    <row r="882" s="3" customFormat="1" ht="14.25">
      <c r="F882" s="12"/>
    </row>
    <row r="883" s="3" customFormat="1" ht="14.25">
      <c r="F883" s="12"/>
    </row>
    <row r="884" s="3" customFormat="1" ht="14.25">
      <c r="F884" s="12"/>
    </row>
    <row r="885" s="3" customFormat="1" ht="14.25">
      <c r="F885" s="12"/>
    </row>
    <row r="886" s="3" customFormat="1" ht="14.25">
      <c r="F886" s="12"/>
    </row>
    <row r="887" s="3" customFormat="1" ht="14.25">
      <c r="F887" s="12"/>
    </row>
    <row r="888" s="3" customFormat="1" ht="14.25">
      <c r="F888" s="12"/>
    </row>
    <row r="889" s="3" customFormat="1" ht="14.25">
      <c r="F889" s="12"/>
    </row>
    <row r="890" s="3" customFormat="1" ht="14.25">
      <c r="F890" s="12"/>
    </row>
    <row r="891" s="3" customFormat="1" ht="14.25">
      <c r="F891" s="12"/>
    </row>
    <row r="892" s="3" customFormat="1" ht="14.25">
      <c r="F892" s="12"/>
    </row>
    <row r="893" s="3" customFormat="1" ht="14.25">
      <c r="F893" s="12"/>
    </row>
    <row r="894" s="3" customFormat="1" ht="14.25">
      <c r="F894" s="12"/>
    </row>
    <row r="895" s="3" customFormat="1" ht="14.25">
      <c r="F895" s="12"/>
    </row>
    <row r="896" s="3" customFormat="1" ht="14.25">
      <c r="F896" s="12"/>
    </row>
    <row r="897" s="3" customFormat="1" ht="14.25">
      <c r="F897" s="12"/>
    </row>
    <row r="898" s="3" customFormat="1" ht="14.25">
      <c r="F898" s="12"/>
    </row>
    <row r="899" s="3" customFormat="1" ht="14.25">
      <c r="F899" s="12"/>
    </row>
    <row r="900" s="3" customFormat="1" ht="14.25">
      <c r="F900" s="12"/>
    </row>
    <row r="901" s="3" customFormat="1" ht="14.25">
      <c r="F901" s="12"/>
    </row>
    <row r="902" s="3" customFormat="1" ht="14.25">
      <c r="F902" s="12"/>
    </row>
    <row r="903" s="3" customFormat="1" ht="14.25">
      <c r="F903" s="12"/>
    </row>
    <row r="904" s="3" customFormat="1" ht="14.25">
      <c r="F904" s="12"/>
    </row>
    <row r="905" s="3" customFormat="1" ht="14.25">
      <c r="F905" s="12"/>
    </row>
    <row r="906" s="3" customFormat="1" ht="14.25">
      <c r="F906" s="12"/>
    </row>
    <row r="907" s="3" customFormat="1" ht="14.25">
      <c r="F907" s="12"/>
    </row>
    <row r="908" s="3" customFormat="1" ht="14.25">
      <c r="F908" s="12"/>
    </row>
    <row r="909" s="3" customFormat="1" ht="14.25">
      <c r="F909" s="12"/>
    </row>
    <row r="910" s="3" customFormat="1" ht="14.25">
      <c r="F910" s="12"/>
    </row>
    <row r="911" s="3" customFormat="1" ht="14.25">
      <c r="F911" s="12"/>
    </row>
    <row r="912" s="3" customFormat="1" ht="14.25">
      <c r="F912" s="12"/>
    </row>
    <row r="913" s="3" customFormat="1" ht="14.25">
      <c r="F913" s="12"/>
    </row>
    <row r="914" s="3" customFormat="1" ht="14.25">
      <c r="F914" s="12"/>
    </row>
    <row r="915" s="3" customFormat="1" ht="14.25">
      <c r="F915" s="12"/>
    </row>
    <row r="916" s="3" customFormat="1" ht="14.25">
      <c r="F916" s="12"/>
    </row>
    <row r="917" s="3" customFormat="1" ht="14.25">
      <c r="F917" s="12"/>
    </row>
    <row r="918" s="3" customFormat="1" ht="14.25">
      <c r="F918" s="12"/>
    </row>
    <row r="919" s="3" customFormat="1" ht="14.25">
      <c r="F919" s="12"/>
    </row>
    <row r="920" s="3" customFormat="1" ht="14.25">
      <c r="F920" s="12"/>
    </row>
    <row r="921" s="3" customFormat="1" ht="14.25">
      <c r="F921" s="12"/>
    </row>
    <row r="922" s="3" customFormat="1" ht="14.25">
      <c r="F922" s="12"/>
    </row>
    <row r="923" s="3" customFormat="1" ht="14.25">
      <c r="F923" s="12"/>
    </row>
    <row r="924" s="3" customFormat="1" ht="14.25">
      <c r="F924" s="12"/>
    </row>
    <row r="925" s="3" customFormat="1" ht="14.25">
      <c r="F925" s="12"/>
    </row>
    <row r="926" s="3" customFormat="1" ht="14.25">
      <c r="F926" s="12"/>
    </row>
    <row r="927" s="3" customFormat="1" ht="14.25">
      <c r="F927" s="12"/>
    </row>
    <row r="928" s="3" customFormat="1" ht="14.25">
      <c r="F928" s="12"/>
    </row>
    <row r="929" s="3" customFormat="1" ht="14.25">
      <c r="F929" s="12"/>
    </row>
    <row r="930" s="3" customFormat="1" ht="14.25">
      <c r="F930" s="12"/>
    </row>
    <row r="931" s="3" customFormat="1" ht="14.25">
      <c r="F931" s="12"/>
    </row>
    <row r="932" s="3" customFormat="1" ht="14.25">
      <c r="F932" s="12"/>
    </row>
    <row r="933" s="3" customFormat="1" ht="14.25">
      <c r="F933" s="12"/>
    </row>
    <row r="934" s="3" customFormat="1" ht="14.25">
      <c r="F934" s="12"/>
    </row>
    <row r="935" s="3" customFormat="1" ht="14.25">
      <c r="F935" s="12"/>
    </row>
    <row r="936" s="3" customFormat="1" ht="14.25">
      <c r="F936" s="12"/>
    </row>
    <row r="937" s="3" customFormat="1" ht="14.25">
      <c r="F937" s="12"/>
    </row>
    <row r="938" s="3" customFormat="1" ht="14.25">
      <c r="F938" s="12"/>
    </row>
    <row r="939" s="3" customFormat="1" ht="14.25">
      <c r="F939" s="12"/>
    </row>
    <row r="940" s="3" customFormat="1" ht="14.25">
      <c r="F940" s="12"/>
    </row>
    <row r="941" s="3" customFormat="1" ht="14.25">
      <c r="F941" s="12"/>
    </row>
    <row r="942" s="3" customFormat="1" ht="14.25">
      <c r="F942" s="12"/>
    </row>
    <row r="943" s="3" customFormat="1" ht="14.25">
      <c r="F943" s="12"/>
    </row>
    <row r="944" s="3" customFormat="1" ht="14.25">
      <c r="F944" s="12"/>
    </row>
    <row r="945" s="3" customFormat="1" ht="14.25">
      <c r="F945" s="12"/>
    </row>
    <row r="946" s="3" customFormat="1" ht="14.25">
      <c r="F946" s="12"/>
    </row>
    <row r="947" s="3" customFormat="1" ht="14.25">
      <c r="F947" s="12"/>
    </row>
    <row r="948" s="3" customFormat="1" ht="14.25">
      <c r="F948" s="12"/>
    </row>
    <row r="949" s="3" customFormat="1" ht="14.25">
      <c r="F949" s="12"/>
    </row>
    <row r="950" s="3" customFormat="1" ht="14.25">
      <c r="F950" s="12"/>
    </row>
    <row r="951" s="3" customFormat="1" ht="14.25">
      <c r="F951" s="12"/>
    </row>
    <row r="952" s="3" customFormat="1" ht="14.25">
      <c r="F952" s="12"/>
    </row>
    <row r="953" s="3" customFormat="1" ht="14.25">
      <c r="F953" s="12"/>
    </row>
    <row r="954" s="3" customFormat="1" ht="14.25">
      <c r="F954" s="12"/>
    </row>
    <row r="955" s="3" customFormat="1" ht="14.25">
      <c r="F955" s="12"/>
    </row>
    <row r="956" s="3" customFormat="1" ht="14.25">
      <c r="F956" s="12"/>
    </row>
    <row r="957" s="3" customFormat="1" ht="14.25">
      <c r="F957" s="12"/>
    </row>
    <row r="958" s="3" customFormat="1" ht="14.25">
      <c r="F958" s="12"/>
    </row>
    <row r="959" s="3" customFormat="1" ht="14.25">
      <c r="F959" s="12"/>
    </row>
    <row r="960" s="3" customFormat="1" ht="14.25">
      <c r="F960" s="12"/>
    </row>
    <row r="961" s="3" customFormat="1" ht="14.25">
      <c r="F961" s="12"/>
    </row>
    <row r="962" s="3" customFormat="1" ht="14.25">
      <c r="F962" s="12"/>
    </row>
    <row r="963" s="3" customFormat="1" ht="14.25">
      <c r="F963" s="12"/>
    </row>
    <row r="964" s="3" customFormat="1" ht="14.25">
      <c r="F964" s="12"/>
    </row>
    <row r="965" s="3" customFormat="1" ht="14.25">
      <c r="F965" s="12"/>
    </row>
    <row r="966" s="3" customFormat="1" ht="14.25">
      <c r="F966" s="12"/>
    </row>
    <row r="967" s="3" customFormat="1" ht="14.25">
      <c r="F967" s="12"/>
    </row>
    <row r="968" s="3" customFormat="1" ht="14.25">
      <c r="F968" s="12"/>
    </row>
    <row r="969" s="3" customFormat="1" ht="14.25">
      <c r="F969" s="12"/>
    </row>
    <row r="970" s="3" customFormat="1" ht="14.25">
      <c r="F970" s="12"/>
    </row>
    <row r="971" s="3" customFormat="1" ht="14.25">
      <c r="F971" s="12"/>
    </row>
    <row r="972" s="3" customFormat="1" ht="14.25">
      <c r="F972" s="12"/>
    </row>
    <row r="973" s="3" customFormat="1" ht="14.25">
      <c r="F973" s="12"/>
    </row>
    <row r="974" s="3" customFormat="1" ht="14.25">
      <c r="F974" s="12"/>
    </row>
    <row r="975" s="3" customFormat="1" ht="14.25">
      <c r="F975" s="12"/>
    </row>
    <row r="976" s="3" customFormat="1" ht="14.25">
      <c r="F976" s="12"/>
    </row>
    <row r="977" s="3" customFormat="1" ht="14.25">
      <c r="F977" s="12"/>
    </row>
    <row r="978" s="3" customFormat="1" ht="14.25">
      <c r="F978" s="12"/>
    </row>
    <row r="979" s="3" customFormat="1" ht="14.25">
      <c r="F979" s="12"/>
    </row>
    <row r="980" s="3" customFormat="1" ht="14.25">
      <c r="F980" s="12"/>
    </row>
    <row r="981" s="3" customFormat="1" ht="14.25">
      <c r="F981" s="12"/>
    </row>
    <row r="982" s="3" customFormat="1" ht="14.25">
      <c r="F982" s="12"/>
    </row>
    <row r="983" s="3" customFormat="1" ht="14.25">
      <c r="F983" s="12"/>
    </row>
    <row r="984" s="3" customFormat="1" ht="14.25">
      <c r="F984" s="12"/>
    </row>
    <row r="985" s="3" customFormat="1" ht="14.25">
      <c r="F985" s="12"/>
    </row>
    <row r="986" s="3" customFormat="1" ht="14.25">
      <c r="F986" s="12"/>
    </row>
    <row r="987" s="3" customFormat="1" ht="14.25">
      <c r="F987" s="12"/>
    </row>
    <row r="988" s="3" customFormat="1" ht="14.25">
      <c r="F988" s="12"/>
    </row>
    <row r="989" s="3" customFormat="1" ht="14.25">
      <c r="F989" s="12"/>
    </row>
    <row r="990" s="3" customFormat="1" ht="14.25">
      <c r="F990" s="12"/>
    </row>
    <row r="991" s="3" customFormat="1" ht="14.25">
      <c r="F991" s="12"/>
    </row>
    <row r="992" s="3" customFormat="1" ht="14.25">
      <c r="F992" s="12"/>
    </row>
    <row r="993" s="3" customFormat="1" ht="14.25">
      <c r="F993" s="12"/>
    </row>
    <row r="994" s="3" customFormat="1" ht="14.25">
      <c r="F994" s="12"/>
    </row>
    <row r="995" s="3" customFormat="1" ht="14.25">
      <c r="F995" s="12"/>
    </row>
    <row r="996" s="3" customFormat="1" ht="14.25">
      <c r="F996" s="12"/>
    </row>
    <row r="997" s="3" customFormat="1" ht="14.25">
      <c r="F997" s="12"/>
    </row>
    <row r="998" s="3" customFormat="1" ht="14.25">
      <c r="F998" s="12"/>
    </row>
    <row r="999" s="3" customFormat="1" ht="14.25">
      <c r="F999" s="12"/>
    </row>
    <row r="1000" s="3" customFormat="1" ht="14.25">
      <c r="F1000" s="12"/>
    </row>
    <row r="1001" s="3" customFormat="1" ht="14.25">
      <c r="F1001" s="12"/>
    </row>
    <row r="1002" s="3" customFormat="1" ht="14.25">
      <c r="F1002" s="12"/>
    </row>
    <row r="1003" s="3" customFormat="1" ht="14.25">
      <c r="F1003" s="12"/>
    </row>
    <row r="1004" s="3" customFormat="1" ht="14.25">
      <c r="F1004" s="12"/>
    </row>
    <row r="1005" s="3" customFormat="1" ht="14.25">
      <c r="F1005" s="12"/>
    </row>
    <row r="1006" s="3" customFormat="1" ht="14.25">
      <c r="F1006" s="12"/>
    </row>
    <row r="1007" s="3" customFormat="1" ht="14.25">
      <c r="F1007" s="12"/>
    </row>
    <row r="1008" s="3" customFormat="1" ht="14.25">
      <c r="F1008" s="12"/>
    </row>
    <row r="1009" s="3" customFormat="1" ht="14.25">
      <c r="F1009" s="12"/>
    </row>
    <row r="1010" s="3" customFormat="1" ht="14.25">
      <c r="F1010" s="12"/>
    </row>
    <row r="1011" s="3" customFormat="1" ht="14.25">
      <c r="F1011" s="12"/>
    </row>
    <row r="1012" s="3" customFormat="1" ht="14.25">
      <c r="F1012" s="12"/>
    </row>
    <row r="1013" s="3" customFormat="1" ht="14.25">
      <c r="F1013" s="12"/>
    </row>
    <row r="1014" s="3" customFormat="1" ht="14.25">
      <c r="F1014" s="12"/>
    </row>
    <row r="1015" s="3" customFormat="1" ht="14.25">
      <c r="F1015" s="12"/>
    </row>
    <row r="1016" s="3" customFormat="1" ht="14.25">
      <c r="F1016" s="12"/>
    </row>
    <row r="1017" s="3" customFormat="1" ht="14.25">
      <c r="F1017" s="12"/>
    </row>
    <row r="1018" s="3" customFormat="1" ht="14.25">
      <c r="F1018" s="12"/>
    </row>
    <row r="1019" s="3" customFormat="1" ht="14.25">
      <c r="F1019" s="12"/>
    </row>
    <row r="1020" s="3" customFormat="1" ht="14.25">
      <c r="F1020" s="12"/>
    </row>
    <row r="1021" s="3" customFormat="1" ht="14.25">
      <c r="F1021" s="12"/>
    </row>
    <row r="1022" s="3" customFormat="1" ht="14.25">
      <c r="F1022" s="12"/>
    </row>
    <row r="1023" s="3" customFormat="1" ht="14.25">
      <c r="F1023" s="12"/>
    </row>
    <row r="1024" s="3" customFormat="1" ht="14.25">
      <c r="F1024" s="12"/>
    </row>
    <row r="1025" s="3" customFormat="1" ht="14.25">
      <c r="F1025" s="12"/>
    </row>
    <row r="1026" s="3" customFormat="1" ht="14.25">
      <c r="F1026" s="12"/>
    </row>
    <row r="1027" s="3" customFormat="1" ht="14.25">
      <c r="F1027" s="12"/>
    </row>
    <row r="1028" s="3" customFormat="1" ht="14.25">
      <c r="F1028" s="12"/>
    </row>
    <row r="1029" s="3" customFormat="1" ht="14.25">
      <c r="F1029" s="12"/>
    </row>
    <row r="1030" s="3" customFormat="1" ht="14.25">
      <c r="F1030" s="12"/>
    </row>
    <row r="1031" s="3" customFormat="1" ht="14.25">
      <c r="F1031" s="12"/>
    </row>
    <row r="1032" s="3" customFormat="1" ht="14.25">
      <c r="F1032" s="12"/>
    </row>
    <row r="1033" s="3" customFormat="1" ht="14.25">
      <c r="F1033" s="12"/>
    </row>
    <row r="1034" s="3" customFormat="1" ht="14.25">
      <c r="F1034" s="12"/>
    </row>
    <row r="1035" s="3" customFormat="1" ht="14.25">
      <c r="F1035" s="12"/>
    </row>
    <row r="1036" s="3" customFormat="1" ht="14.25">
      <c r="F1036" s="12"/>
    </row>
    <row r="1037" s="3" customFormat="1" ht="14.25">
      <c r="F1037" s="12"/>
    </row>
    <row r="1038" s="3" customFormat="1" ht="14.25">
      <c r="F1038" s="12"/>
    </row>
    <row r="1039" s="3" customFormat="1" ht="14.25">
      <c r="F1039" s="12"/>
    </row>
    <row r="1040" s="3" customFormat="1" ht="14.25">
      <c r="F1040" s="12"/>
    </row>
    <row r="1041" s="3" customFormat="1" ht="14.25">
      <c r="F1041" s="12"/>
    </row>
    <row r="1042" s="3" customFormat="1" ht="14.25">
      <c r="F1042" s="12"/>
    </row>
    <row r="1043" s="3" customFormat="1" ht="14.25">
      <c r="F1043" s="12"/>
    </row>
    <row r="1044" s="3" customFormat="1" ht="14.25">
      <c r="F1044" s="12"/>
    </row>
    <row r="1045" s="3" customFormat="1" ht="14.25">
      <c r="F1045" s="12"/>
    </row>
    <row r="1046" s="3" customFormat="1" ht="14.25">
      <c r="F1046" s="12"/>
    </row>
    <row r="1047" s="3" customFormat="1" ht="14.25">
      <c r="F1047" s="12"/>
    </row>
    <row r="1048" s="3" customFormat="1" ht="14.25">
      <c r="F1048" s="12"/>
    </row>
    <row r="1049" s="3" customFormat="1" ht="14.25">
      <c r="F1049" s="12"/>
    </row>
    <row r="1050" s="3" customFormat="1" ht="14.25">
      <c r="F1050" s="12"/>
    </row>
    <row r="1051" s="3" customFormat="1" ht="14.25">
      <c r="F1051" s="12"/>
    </row>
    <row r="1052" s="3" customFormat="1" ht="14.25">
      <c r="F1052" s="12"/>
    </row>
    <row r="1053" s="3" customFormat="1" ht="14.25">
      <c r="F1053" s="12"/>
    </row>
    <row r="1054" s="3" customFormat="1" ht="14.25">
      <c r="F1054" s="12"/>
    </row>
    <row r="1055" s="3" customFormat="1" ht="14.25">
      <c r="F1055" s="12"/>
    </row>
    <row r="1056" s="3" customFormat="1" ht="14.25">
      <c r="F1056" s="12"/>
    </row>
    <row r="1057" s="3" customFormat="1" ht="14.25">
      <c r="F1057" s="12"/>
    </row>
    <row r="1058" s="3" customFormat="1" ht="14.25">
      <c r="F1058" s="12"/>
    </row>
    <row r="1059" s="3" customFormat="1" ht="14.25">
      <c r="F1059" s="12"/>
    </row>
    <row r="1060" s="3" customFormat="1" ht="14.25">
      <c r="F1060" s="12"/>
    </row>
    <row r="1061" s="3" customFormat="1" ht="14.25">
      <c r="F1061" s="12"/>
    </row>
    <row r="1062" s="3" customFormat="1" ht="14.25">
      <c r="F1062" s="12"/>
    </row>
    <row r="1063" s="3" customFormat="1" ht="14.25">
      <c r="F1063" s="12"/>
    </row>
    <row r="1064" s="3" customFormat="1" ht="14.25">
      <c r="F1064" s="12"/>
    </row>
    <row r="1065" s="3" customFormat="1" ht="14.25">
      <c r="F1065" s="12"/>
    </row>
    <row r="1066" s="3" customFormat="1" ht="14.25">
      <c r="F1066" s="12"/>
    </row>
    <row r="1067" s="3" customFormat="1" ht="14.25">
      <c r="F1067" s="12"/>
    </row>
    <row r="1068" s="3" customFormat="1" ht="14.25">
      <c r="F1068" s="12"/>
    </row>
    <row r="1069" s="3" customFormat="1" ht="14.25">
      <c r="F1069" s="12"/>
    </row>
    <row r="1070" s="3" customFormat="1" ht="14.25">
      <c r="F1070" s="12"/>
    </row>
    <row r="1071" s="3" customFormat="1" ht="14.25">
      <c r="F1071" s="12"/>
    </row>
    <row r="1072" s="3" customFormat="1" ht="14.25">
      <c r="F1072" s="12"/>
    </row>
    <row r="1073" s="3" customFormat="1" ht="14.25">
      <c r="F1073" s="12"/>
    </row>
    <row r="1074" s="3" customFormat="1" ht="14.25">
      <c r="F1074" s="12"/>
    </row>
    <row r="1075" s="3" customFormat="1" ht="14.25">
      <c r="F1075" s="12"/>
    </row>
    <row r="1076" s="3" customFormat="1" ht="14.25">
      <c r="F1076" s="12"/>
    </row>
    <row r="1077" s="3" customFormat="1" ht="14.25">
      <c r="F1077" s="12"/>
    </row>
    <row r="1078" s="3" customFormat="1" ht="14.25">
      <c r="F1078" s="12"/>
    </row>
    <row r="1079" s="3" customFormat="1" ht="14.25">
      <c r="F1079" s="12"/>
    </row>
    <row r="1080" s="3" customFormat="1" ht="14.25">
      <c r="F1080" s="12"/>
    </row>
    <row r="1081" s="3" customFormat="1" ht="14.25">
      <c r="F1081" s="12"/>
    </row>
    <row r="1082" s="3" customFormat="1" ht="14.25">
      <c r="F1082" s="12"/>
    </row>
    <row r="1083" s="3" customFormat="1" ht="14.25">
      <c r="F1083" s="12"/>
    </row>
    <row r="1084" s="3" customFormat="1" ht="14.25">
      <c r="F1084" s="12"/>
    </row>
    <row r="1085" s="3" customFormat="1" ht="14.25">
      <c r="F1085" s="12"/>
    </row>
    <row r="1086" s="3" customFormat="1" ht="14.25">
      <c r="F1086" s="12"/>
    </row>
    <row r="1087" s="3" customFormat="1" ht="14.25">
      <c r="F1087" s="12"/>
    </row>
    <row r="1088" s="3" customFormat="1" ht="14.25">
      <c r="F1088" s="12"/>
    </row>
    <row r="1089" s="3" customFormat="1" ht="14.25">
      <c r="F1089" s="12"/>
    </row>
    <row r="1090" s="3" customFormat="1" ht="14.25">
      <c r="F1090" s="12"/>
    </row>
    <row r="1091" s="3" customFormat="1" ht="14.25">
      <c r="F1091" s="12"/>
    </row>
    <row r="1092" s="3" customFormat="1" ht="14.25">
      <c r="F1092" s="12"/>
    </row>
    <row r="1093" s="3" customFormat="1" ht="14.25">
      <c r="F1093" s="12"/>
    </row>
    <row r="1094" s="3" customFormat="1" ht="14.25">
      <c r="F1094" s="12"/>
    </row>
    <row r="1095" s="3" customFormat="1" ht="14.25">
      <c r="F1095" s="12"/>
    </row>
    <row r="1096" s="3" customFormat="1" ht="14.25">
      <c r="F1096" s="12"/>
    </row>
    <row r="1097" s="3" customFormat="1" ht="14.25">
      <c r="F1097" s="12"/>
    </row>
    <row r="1098" s="3" customFormat="1" ht="14.25">
      <c r="F1098" s="12"/>
    </row>
    <row r="1099" s="3" customFormat="1" ht="14.25">
      <c r="F1099" s="12"/>
    </row>
    <row r="1100" s="3" customFormat="1" ht="14.25">
      <c r="F1100" s="12"/>
    </row>
    <row r="1101" s="3" customFormat="1" ht="14.25">
      <c r="F1101" s="12"/>
    </row>
    <row r="1102" s="3" customFormat="1" ht="14.25">
      <c r="F1102" s="12"/>
    </row>
    <row r="1103" s="3" customFormat="1" ht="14.25">
      <c r="F1103" s="12"/>
    </row>
    <row r="1104" s="3" customFormat="1" ht="14.25">
      <c r="F1104" s="12"/>
    </row>
    <row r="1105" s="3" customFormat="1" ht="14.25">
      <c r="F1105" s="12"/>
    </row>
    <row r="1106" s="3" customFormat="1" ht="14.25">
      <c r="F1106" s="12"/>
    </row>
    <row r="1107" s="3" customFormat="1" ht="14.25">
      <c r="F1107" s="12"/>
    </row>
    <row r="1108" s="3" customFormat="1" ht="14.25">
      <c r="F1108" s="12"/>
    </row>
    <row r="1109" s="3" customFormat="1" ht="14.25">
      <c r="F1109" s="12"/>
    </row>
    <row r="1110" s="3" customFormat="1" ht="14.25">
      <c r="F1110" s="12"/>
    </row>
    <row r="1111" s="3" customFormat="1" ht="14.25">
      <c r="F1111" s="12"/>
    </row>
    <row r="1112" s="3" customFormat="1" ht="14.25">
      <c r="F1112" s="12"/>
    </row>
    <row r="1113" s="3" customFormat="1" ht="14.25">
      <c r="F1113" s="12"/>
    </row>
    <row r="1114" s="3" customFormat="1" ht="14.25">
      <c r="F1114" s="12"/>
    </row>
    <row r="1115" s="3" customFormat="1" ht="14.25">
      <c r="F1115" s="12"/>
    </row>
    <row r="1116" s="3" customFormat="1" ht="14.25">
      <c r="F1116" s="12"/>
    </row>
    <row r="1117" s="3" customFormat="1" ht="14.25">
      <c r="F1117" s="12"/>
    </row>
    <row r="1118" s="3" customFormat="1" ht="14.25">
      <c r="F1118" s="12"/>
    </row>
    <row r="1119" s="3" customFormat="1" ht="14.25">
      <c r="F1119" s="12"/>
    </row>
    <row r="1120" s="3" customFormat="1" ht="14.25">
      <c r="F1120" s="12"/>
    </row>
    <row r="1121" s="3" customFormat="1" ht="14.25">
      <c r="F1121" s="12"/>
    </row>
    <row r="1122" s="3" customFormat="1" ht="14.25">
      <c r="F1122" s="12"/>
    </row>
    <row r="1123" s="3" customFormat="1" ht="14.25">
      <c r="F1123" s="12"/>
    </row>
    <row r="1124" s="3" customFormat="1" ht="14.25">
      <c r="F1124" s="12"/>
    </row>
    <row r="1125" s="3" customFormat="1" ht="14.25">
      <c r="F1125" s="12"/>
    </row>
    <row r="1126" s="3" customFormat="1" ht="14.25">
      <c r="F1126" s="12"/>
    </row>
    <row r="1127" s="3" customFormat="1" ht="14.25">
      <c r="F1127" s="12"/>
    </row>
    <row r="1128" s="3" customFormat="1" ht="14.25">
      <c r="F1128" s="12"/>
    </row>
    <row r="1129" s="3" customFormat="1" ht="14.25">
      <c r="F1129" s="12"/>
    </row>
    <row r="1130" s="3" customFormat="1" ht="14.25">
      <c r="F1130" s="12"/>
    </row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</sheetData>
  <sheetProtection/>
  <mergeCells count="19">
    <mergeCell ref="O2:P2"/>
    <mergeCell ref="B4:P4"/>
    <mergeCell ref="B6:B9"/>
    <mergeCell ref="C6:F6"/>
    <mergeCell ref="J6:L6"/>
    <mergeCell ref="C7:C9"/>
    <mergeCell ref="D7:D9"/>
    <mergeCell ref="E7:E9"/>
    <mergeCell ref="F7:F9"/>
    <mergeCell ref="G7:G9"/>
    <mergeCell ref="N7:N9"/>
    <mergeCell ref="O7:O9"/>
    <mergeCell ref="P7:P9"/>
    <mergeCell ref="H7:H9"/>
    <mergeCell ref="I7:I9"/>
    <mergeCell ref="J7:J9"/>
    <mergeCell ref="K7:K9"/>
    <mergeCell ref="L7:L9"/>
    <mergeCell ref="M7:M9"/>
  </mergeCells>
  <printOptions/>
  <pageMargins left="0.3937007874015748" right="0.3937007874015748" top="0.7874015748031497" bottom="0" header="0" footer="0"/>
  <pageSetup fitToHeight="1" fitToWidth="1" horizontalDpi="600" verticalDpi="600" orientation="landscape" pageOrder="overThenDown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S40"/>
  <sheetViews>
    <sheetView tabSelected="1" zoomScale="70" zoomScaleNormal="70" zoomScalePageLayoutView="0" workbookViewId="0" topLeftCell="A4">
      <selection activeCell="T48" sqref="T48"/>
    </sheetView>
  </sheetViews>
  <sheetFormatPr defaultColWidth="9.00390625" defaultRowHeight="12.75"/>
  <cols>
    <col min="1" max="1" width="8.375" style="0" customWidth="1"/>
    <col min="2" max="2" width="15.125" style="0" customWidth="1"/>
    <col min="3" max="3" width="10.75390625" style="0" customWidth="1"/>
    <col min="4" max="4" width="8.75390625" style="0" customWidth="1"/>
    <col min="5" max="5" width="9.75390625" style="0" customWidth="1"/>
    <col min="6" max="6" width="10.125" style="0" customWidth="1"/>
    <col min="7" max="12" width="8.75390625" style="0" customWidth="1"/>
    <col min="13" max="13" width="9.00390625" style="0" customWidth="1"/>
    <col min="14" max="15" width="8.75390625" style="0" customWidth="1"/>
    <col min="16" max="16" width="11.125" style="0" customWidth="1"/>
    <col min="17" max="17" width="10.625" style="0" customWidth="1"/>
    <col min="18" max="18" width="11.25390625" style="0" customWidth="1"/>
  </cols>
  <sheetData>
    <row r="1" spans="1:19" ht="15.75">
      <c r="A1" s="273"/>
      <c r="B1" s="273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74"/>
      <c r="O1" s="232"/>
      <c r="P1" s="232"/>
      <c r="Q1" s="232"/>
      <c r="R1" s="396" t="s">
        <v>146</v>
      </c>
      <c r="S1" s="396"/>
    </row>
    <row r="2" spans="1:19" ht="15.75">
      <c r="A2" s="273"/>
      <c r="B2" s="273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74"/>
      <c r="O2" s="275"/>
      <c r="P2" s="232"/>
      <c r="Q2" s="232"/>
      <c r="R2" s="232"/>
      <c r="S2" s="232"/>
    </row>
    <row r="3" spans="1:19" ht="46.5" customHeight="1">
      <c r="A3" s="423" t="s">
        <v>32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</row>
    <row r="4" spans="1:19" ht="16.5" thickBot="1">
      <c r="A4" s="232"/>
      <c r="B4" s="274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32"/>
      <c r="R4" s="232" t="s">
        <v>66</v>
      </c>
      <c r="S4" s="232"/>
    </row>
    <row r="5" spans="1:19" ht="18.75" customHeight="1">
      <c r="A5" s="424" t="s">
        <v>64</v>
      </c>
      <c r="B5" s="425"/>
      <c r="C5" s="428" t="s">
        <v>33</v>
      </c>
      <c r="D5" s="430" t="s">
        <v>34</v>
      </c>
      <c r="E5" s="431" t="s">
        <v>35</v>
      </c>
      <c r="F5" s="315" t="s">
        <v>17</v>
      </c>
      <c r="G5" s="432" t="s">
        <v>36</v>
      </c>
      <c r="H5" s="432"/>
      <c r="I5" s="432"/>
      <c r="J5" s="432"/>
      <c r="K5" s="432"/>
      <c r="L5" s="432"/>
      <c r="M5" s="432"/>
      <c r="N5" s="432"/>
      <c r="O5" s="432"/>
      <c r="P5" s="432"/>
      <c r="Q5" s="433" t="s">
        <v>37</v>
      </c>
      <c r="R5" s="433"/>
      <c r="S5" s="434" t="s">
        <v>38</v>
      </c>
    </row>
    <row r="6" spans="1:19" ht="12.75" customHeight="1">
      <c r="A6" s="426"/>
      <c r="B6" s="427"/>
      <c r="C6" s="429"/>
      <c r="D6" s="422"/>
      <c r="E6" s="417"/>
      <c r="F6" s="417" t="s">
        <v>39</v>
      </c>
      <c r="G6" s="420" t="s">
        <v>149</v>
      </c>
      <c r="H6" s="420"/>
      <c r="I6" s="420"/>
      <c r="J6" s="420"/>
      <c r="K6" s="420"/>
      <c r="L6" s="420"/>
      <c r="M6" s="420"/>
      <c r="N6" s="420"/>
      <c r="O6" s="420"/>
      <c r="P6" s="420"/>
      <c r="Q6" s="421" t="s">
        <v>40</v>
      </c>
      <c r="R6" s="421" t="s">
        <v>41</v>
      </c>
      <c r="S6" s="435"/>
    </row>
    <row r="7" spans="1:19" ht="18" customHeight="1">
      <c r="A7" s="426"/>
      <c r="B7" s="427"/>
      <c r="C7" s="429"/>
      <c r="D7" s="422"/>
      <c r="E7" s="417"/>
      <c r="F7" s="417"/>
      <c r="G7" s="422" t="s">
        <v>42</v>
      </c>
      <c r="H7" s="422" t="s">
        <v>43</v>
      </c>
      <c r="I7" s="422" t="s">
        <v>44</v>
      </c>
      <c r="J7" s="422" t="s">
        <v>45</v>
      </c>
      <c r="K7" s="422" t="s">
        <v>46</v>
      </c>
      <c r="L7" s="422" t="s">
        <v>47</v>
      </c>
      <c r="M7" s="417" t="s">
        <v>48</v>
      </c>
      <c r="N7" s="422" t="s">
        <v>49</v>
      </c>
      <c r="O7" s="422" t="s">
        <v>50</v>
      </c>
      <c r="P7" s="417" t="s">
        <v>51</v>
      </c>
      <c r="Q7" s="421"/>
      <c r="R7" s="421"/>
      <c r="S7" s="435"/>
    </row>
    <row r="8" spans="1:19" ht="21.75" customHeight="1">
      <c r="A8" s="426"/>
      <c r="B8" s="427"/>
      <c r="C8" s="429"/>
      <c r="D8" s="422"/>
      <c r="E8" s="417"/>
      <c r="F8" s="417"/>
      <c r="G8" s="422"/>
      <c r="H8" s="422"/>
      <c r="I8" s="422"/>
      <c r="J8" s="422"/>
      <c r="K8" s="422"/>
      <c r="L8" s="422"/>
      <c r="M8" s="417"/>
      <c r="N8" s="422"/>
      <c r="O8" s="422"/>
      <c r="P8" s="417"/>
      <c r="Q8" s="421"/>
      <c r="R8" s="421"/>
      <c r="S8" s="435"/>
    </row>
    <row r="9" spans="1:19" ht="22.5" customHeight="1">
      <c r="A9" s="426"/>
      <c r="B9" s="427"/>
      <c r="C9" s="429"/>
      <c r="D9" s="422"/>
      <c r="E9" s="417"/>
      <c r="F9" s="417"/>
      <c r="G9" s="422"/>
      <c r="H9" s="422"/>
      <c r="I9" s="422"/>
      <c r="J9" s="422"/>
      <c r="K9" s="422"/>
      <c r="L9" s="422"/>
      <c r="M9" s="417"/>
      <c r="N9" s="422"/>
      <c r="O9" s="422"/>
      <c r="P9" s="417"/>
      <c r="Q9" s="421"/>
      <c r="R9" s="421"/>
      <c r="S9" s="436"/>
    </row>
    <row r="10" spans="1:19" ht="15.75" customHeight="1">
      <c r="A10" s="277"/>
      <c r="B10" s="278"/>
      <c r="C10" s="279"/>
      <c r="D10" s="279"/>
      <c r="E10" s="280"/>
      <c r="F10" s="280"/>
      <c r="G10" s="279"/>
      <c r="H10" s="279"/>
      <c r="I10" s="279"/>
      <c r="J10" s="279"/>
      <c r="K10" s="279"/>
      <c r="L10" s="279"/>
      <c r="M10" s="280"/>
      <c r="N10" s="279"/>
      <c r="O10" s="279"/>
      <c r="P10" s="280"/>
      <c r="Q10" s="281"/>
      <c r="R10" s="281"/>
      <c r="S10" s="282"/>
    </row>
    <row r="11" spans="1:19" ht="13.5" customHeight="1">
      <c r="A11" s="418" t="s">
        <v>52</v>
      </c>
      <c r="B11" s="419"/>
      <c r="C11" s="283"/>
      <c r="D11" s="283"/>
      <c r="E11" s="284"/>
      <c r="F11" s="284"/>
      <c r="G11" s="283"/>
      <c r="H11" s="283"/>
      <c r="I11" s="283"/>
      <c r="J11" s="283"/>
      <c r="K11" s="283"/>
      <c r="L11" s="283"/>
      <c r="M11" s="284"/>
      <c r="N11" s="283"/>
      <c r="O11" s="283"/>
      <c r="P11" s="284"/>
      <c r="Q11" s="285"/>
      <c r="R11" s="285"/>
      <c r="S11" s="286"/>
    </row>
    <row r="12" spans="1:19" ht="15.75" customHeight="1">
      <c r="A12" s="411" t="s">
        <v>53</v>
      </c>
      <c r="B12" s="412"/>
      <c r="C12" s="287">
        <v>424.5994</v>
      </c>
      <c r="D12" s="287">
        <v>0</v>
      </c>
      <c r="E12" s="288">
        <v>37071.27647848772</v>
      </c>
      <c r="F12" s="289">
        <v>37071.27647848772</v>
      </c>
      <c r="G12" s="289">
        <v>20955.009003780975</v>
      </c>
      <c r="H12" s="289">
        <v>5644.677076792856</v>
      </c>
      <c r="I12" s="289">
        <v>1124.3751168748709</v>
      </c>
      <c r="J12" s="289">
        <v>0</v>
      </c>
      <c r="K12" s="289">
        <v>139.33231339155606</v>
      </c>
      <c r="L12" s="289">
        <v>49.96179928657459</v>
      </c>
      <c r="M12" s="288">
        <v>27913.355310126834</v>
      </c>
      <c r="N12" s="289">
        <v>6253.967465176194</v>
      </c>
      <c r="O12" s="289">
        <v>2903.9537031846958</v>
      </c>
      <c r="P12" s="288">
        <v>9157.92116836089</v>
      </c>
      <c r="Q12" s="289"/>
      <c r="R12" s="289"/>
      <c r="S12" s="290">
        <f>P12/G12*100</f>
        <v>43.70277849419439</v>
      </c>
    </row>
    <row r="13" spans="1:19" ht="15.75" customHeight="1">
      <c r="A13" s="411" t="s">
        <v>54</v>
      </c>
      <c r="B13" s="412"/>
      <c r="C13" s="287">
        <v>421.118</v>
      </c>
      <c r="D13" s="287">
        <v>0</v>
      </c>
      <c r="E13" s="288">
        <v>36516.46628735889</v>
      </c>
      <c r="F13" s="289">
        <v>36516.46628735889</v>
      </c>
      <c r="G13" s="289">
        <v>21031.601989624443</v>
      </c>
      <c r="H13" s="289">
        <v>4786.410024427041</v>
      </c>
      <c r="I13" s="289">
        <v>1091.6564161747222</v>
      </c>
      <c r="J13" s="289">
        <v>0</v>
      </c>
      <c r="K13" s="289">
        <v>91.76584710223739</v>
      </c>
      <c r="L13" s="289">
        <v>104.72618917579712</v>
      </c>
      <c r="M13" s="288">
        <v>27106.16046650424</v>
      </c>
      <c r="N13" s="289">
        <v>6294.09076949137</v>
      </c>
      <c r="O13" s="289">
        <v>3116.2150513632764</v>
      </c>
      <c r="P13" s="288">
        <v>9410.305820854646</v>
      </c>
      <c r="Q13" s="289"/>
      <c r="R13" s="289"/>
      <c r="S13" s="290">
        <f>P13/G13*100</f>
        <v>44.74364732414131</v>
      </c>
    </row>
    <row r="14" spans="1:19" ht="15.75" customHeight="1">
      <c r="A14" s="407" t="s">
        <v>55</v>
      </c>
      <c r="B14" s="408"/>
      <c r="C14" s="291">
        <f>C12-C13</f>
        <v>3.481400000000008</v>
      </c>
      <c r="D14" s="292">
        <f aca="true" t="shared" si="0" ref="D14:P15">D12-D13</f>
        <v>0</v>
      </c>
      <c r="E14" s="292">
        <f t="shared" si="0"/>
        <v>554.8101911288322</v>
      </c>
      <c r="F14" s="292">
        <f t="shared" si="0"/>
        <v>554.8101911288322</v>
      </c>
      <c r="G14" s="292">
        <f t="shared" si="0"/>
        <v>-76.59298584346834</v>
      </c>
      <c r="H14" s="292">
        <f t="shared" si="0"/>
        <v>858.2670523658144</v>
      </c>
      <c r="I14" s="292">
        <f t="shared" si="0"/>
        <v>32.7187007001487</v>
      </c>
      <c r="J14" s="292">
        <f t="shared" si="0"/>
        <v>0</v>
      </c>
      <c r="K14" s="292">
        <f t="shared" si="0"/>
        <v>47.56646628931867</v>
      </c>
      <c r="L14" s="292">
        <f t="shared" si="0"/>
        <v>-54.76438988922253</v>
      </c>
      <c r="M14" s="292">
        <f t="shared" si="0"/>
        <v>807.1948436225939</v>
      </c>
      <c r="N14" s="292">
        <f t="shared" si="0"/>
        <v>-40.12330431517603</v>
      </c>
      <c r="O14" s="292">
        <f t="shared" si="0"/>
        <v>-212.26134817858065</v>
      </c>
      <c r="P14" s="292">
        <f t="shared" si="0"/>
        <v>-252.38465249375622</v>
      </c>
      <c r="Q14" s="293"/>
      <c r="R14" s="293"/>
      <c r="S14" s="290"/>
    </row>
    <row r="15" spans="1:19" ht="15.75" customHeight="1">
      <c r="A15" s="407" t="s">
        <v>56</v>
      </c>
      <c r="B15" s="408"/>
      <c r="C15" s="291">
        <f>C12/C13*100</f>
        <v>100.82670415418006</v>
      </c>
      <c r="D15" s="292">
        <f t="shared" si="0"/>
        <v>0</v>
      </c>
      <c r="E15" s="291">
        <f aca="true" t="shared" si="1" ref="E15:P15">E12/E13*100</f>
        <v>101.51934249815649</v>
      </c>
      <c r="F15" s="291">
        <f t="shared" si="1"/>
        <v>101.51934249815649</v>
      </c>
      <c r="G15" s="291">
        <f t="shared" si="1"/>
        <v>99.63581953537702</v>
      </c>
      <c r="H15" s="291">
        <f t="shared" si="1"/>
        <v>117.93133158224474</v>
      </c>
      <c r="I15" s="291">
        <f t="shared" si="1"/>
        <v>102.99716103119682</v>
      </c>
      <c r="J15" s="291">
        <v>0</v>
      </c>
      <c r="K15" s="291">
        <f t="shared" si="1"/>
        <v>151.8346070911592</v>
      </c>
      <c r="L15" s="291">
        <f t="shared" si="1"/>
        <v>47.70707277690295</v>
      </c>
      <c r="M15" s="291">
        <f t="shared" si="1"/>
        <v>102.97790181173045</v>
      </c>
      <c r="N15" s="291">
        <f t="shared" si="1"/>
        <v>99.36252421859467</v>
      </c>
      <c r="O15" s="291">
        <f t="shared" si="1"/>
        <v>93.18848844896885</v>
      </c>
      <c r="P15" s="291">
        <f t="shared" si="1"/>
        <v>97.3179973393167</v>
      </c>
      <c r="Q15" s="293"/>
      <c r="R15" s="293"/>
      <c r="S15" s="290"/>
    </row>
    <row r="16" spans="1:19" ht="11.25" customHeight="1">
      <c r="A16" s="413"/>
      <c r="B16" s="414"/>
      <c r="C16" s="294"/>
      <c r="D16" s="294"/>
      <c r="E16" s="294"/>
      <c r="F16" s="294"/>
      <c r="G16" s="294"/>
      <c r="H16" s="294"/>
      <c r="I16" s="295"/>
      <c r="J16" s="294"/>
      <c r="K16" s="294"/>
      <c r="L16" s="294"/>
      <c r="M16" s="294"/>
      <c r="N16" s="294"/>
      <c r="O16" s="294"/>
      <c r="P16" s="296"/>
      <c r="Q16" s="296"/>
      <c r="R16" s="296"/>
      <c r="S16" s="297"/>
    </row>
    <row r="17" spans="1:19" ht="15" customHeight="1">
      <c r="A17" s="415" t="s">
        <v>57</v>
      </c>
      <c r="B17" s="416"/>
      <c r="C17" s="298"/>
      <c r="D17" s="298"/>
      <c r="E17" s="299"/>
      <c r="F17" s="300"/>
      <c r="G17" s="300"/>
      <c r="H17" s="300"/>
      <c r="I17" s="300"/>
      <c r="J17" s="300"/>
      <c r="K17" s="300"/>
      <c r="L17" s="301"/>
      <c r="M17" s="300"/>
      <c r="N17" s="300"/>
      <c r="O17" s="301"/>
      <c r="P17" s="296"/>
      <c r="Q17" s="296"/>
      <c r="R17" s="296"/>
      <c r="S17" s="297"/>
    </row>
    <row r="18" spans="1:19" ht="15.75" customHeight="1">
      <c r="A18" s="411" t="s">
        <v>53</v>
      </c>
      <c r="B18" s="412"/>
      <c r="C18" s="287">
        <v>284.2656</v>
      </c>
      <c r="D18" s="287">
        <v>0</v>
      </c>
      <c r="E18" s="288">
        <v>38195.5809988968</v>
      </c>
      <c r="F18" s="289">
        <v>38195.5809988968</v>
      </c>
      <c r="G18" s="289">
        <v>19373.609281835954</v>
      </c>
      <c r="H18" s="289">
        <v>4341.747940423791</v>
      </c>
      <c r="I18" s="289">
        <v>373.9340368068924</v>
      </c>
      <c r="J18" s="289">
        <v>0</v>
      </c>
      <c r="K18" s="289">
        <v>0</v>
      </c>
      <c r="L18" s="289">
        <v>0</v>
      </c>
      <c r="M18" s="288">
        <v>24089.291259066635</v>
      </c>
      <c r="N18" s="289">
        <v>7119.7602406575625</v>
      </c>
      <c r="O18" s="289">
        <v>6986.529499172604</v>
      </c>
      <c r="P18" s="288">
        <v>14106.289739830167</v>
      </c>
      <c r="Q18" s="289"/>
      <c r="R18" s="289"/>
      <c r="S18" s="290">
        <f>P18/G18*100</f>
        <v>72.81188308600686</v>
      </c>
    </row>
    <row r="19" spans="1:19" ht="15.75" customHeight="1">
      <c r="A19" s="411" t="s">
        <v>54</v>
      </c>
      <c r="B19" s="412"/>
      <c r="C19" s="287">
        <v>252.64599999999996</v>
      </c>
      <c r="D19" s="287">
        <v>0</v>
      </c>
      <c r="E19" s="288">
        <v>39328.13435927479</v>
      </c>
      <c r="F19" s="289">
        <v>39328.13435927479</v>
      </c>
      <c r="G19" s="289">
        <v>19402.339307436767</v>
      </c>
      <c r="H19" s="289">
        <v>4337.9069264240625</v>
      </c>
      <c r="I19" s="289">
        <v>400.00699265639156</v>
      </c>
      <c r="J19" s="289">
        <v>0</v>
      </c>
      <c r="K19" s="289">
        <v>0</v>
      </c>
      <c r="L19" s="289">
        <v>0</v>
      </c>
      <c r="M19" s="288">
        <v>24140.253226517223</v>
      </c>
      <c r="N19" s="289">
        <v>7418.77040074518</v>
      </c>
      <c r="O19" s="289">
        <v>7769.110732012384</v>
      </c>
      <c r="P19" s="288">
        <v>15187.881132757564</v>
      </c>
      <c r="Q19" s="289"/>
      <c r="R19" s="289"/>
      <c r="S19" s="290">
        <f>P19/G19*100</f>
        <v>78.2786080178289</v>
      </c>
    </row>
    <row r="20" spans="1:19" ht="15.75" customHeight="1">
      <c r="A20" s="407" t="s">
        <v>55</v>
      </c>
      <c r="B20" s="408"/>
      <c r="C20" s="302">
        <f>C18-C19</f>
        <v>31.619600000000048</v>
      </c>
      <c r="D20" s="303">
        <v>0</v>
      </c>
      <c r="E20" s="303">
        <f aca="true" t="shared" si="2" ref="E20:P20">E18-E19</f>
        <v>-1132.553360377984</v>
      </c>
      <c r="F20" s="303">
        <f t="shared" si="2"/>
        <v>-1132.553360377984</v>
      </c>
      <c r="G20" s="303">
        <f t="shared" si="2"/>
        <v>-28.73002560081295</v>
      </c>
      <c r="H20" s="303">
        <f t="shared" si="2"/>
        <v>3.8410139997286024</v>
      </c>
      <c r="I20" s="303">
        <f t="shared" si="2"/>
        <v>-26.07295584949918</v>
      </c>
      <c r="J20" s="303">
        <f t="shared" si="2"/>
        <v>0</v>
      </c>
      <c r="K20" s="303">
        <f t="shared" si="2"/>
        <v>0</v>
      </c>
      <c r="L20" s="303">
        <f t="shared" si="2"/>
        <v>0</v>
      </c>
      <c r="M20" s="303">
        <f t="shared" si="2"/>
        <v>-50.96196745058842</v>
      </c>
      <c r="N20" s="303">
        <f t="shared" si="2"/>
        <v>-299.0101600876178</v>
      </c>
      <c r="O20" s="303">
        <f t="shared" si="2"/>
        <v>-782.5812328397797</v>
      </c>
      <c r="P20" s="303">
        <f t="shared" si="2"/>
        <v>-1081.5913929273975</v>
      </c>
      <c r="Q20" s="293"/>
      <c r="R20" s="293"/>
      <c r="S20" s="290"/>
    </row>
    <row r="21" spans="1:19" ht="15.75" customHeight="1">
      <c r="A21" s="407" t="s">
        <v>56</v>
      </c>
      <c r="B21" s="408"/>
      <c r="C21" s="302">
        <f>C18/C19*100</f>
        <v>112.5153772472155</v>
      </c>
      <c r="D21" s="303">
        <v>0</v>
      </c>
      <c r="E21" s="302">
        <f aca="true" t="shared" si="3" ref="E21:P21">E18/E19*100</f>
        <v>97.12024641181361</v>
      </c>
      <c r="F21" s="302">
        <f t="shared" si="3"/>
        <v>97.12024641181361</v>
      </c>
      <c r="G21" s="302">
        <f t="shared" si="3"/>
        <v>99.85192493984579</v>
      </c>
      <c r="H21" s="302">
        <f t="shared" si="3"/>
        <v>100.0885453299224</v>
      </c>
      <c r="I21" s="302">
        <f t="shared" si="3"/>
        <v>93.48187498514658</v>
      </c>
      <c r="J21" s="302">
        <v>0</v>
      </c>
      <c r="K21" s="302">
        <v>0</v>
      </c>
      <c r="L21" s="302">
        <v>0</v>
      </c>
      <c r="M21" s="302">
        <f t="shared" si="3"/>
        <v>99.78889215878395</v>
      </c>
      <c r="N21" s="302">
        <f t="shared" si="3"/>
        <v>95.96954557243632</v>
      </c>
      <c r="O21" s="302">
        <f t="shared" si="3"/>
        <v>89.927016619609</v>
      </c>
      <c r="P21" s="302">
        <f t="shared" si="3"/>
        <v>92.87858929449614</v>
      </c>
      <c r="Q21" s="293"/>
      <c r="R21" s="293"/>
      <c r="S21" s="290"/>
    </row>
    <row r="22" spans="1:19" ht="11.25" customHeight="1">
      <c r="A22" s="413"/>
      <c r="B22" s="414"/>
      <c r="C22" s="304"/>
      <c r="D22" s="304"/>
      <c r="E22" s="304"/>
      <c r="F22" s="304"/>
      <c r="G22" s="304"/>
      <c r="H22" s="304"/>
      <c r="I22" s="305"/>
      <c r="J22" s="305"/>
      <c r="K22" s="305"/>
      <c r="L22" s="306"/>
      <c r="M22" s="304"/>
      <c r="N22" s="304"/>
      <c r="O22" s="304"/>
      <c r="P22" s="296"/>
      <c r="Q22" s="296"/>
      <c r="R22" s="296"/>
      <c r="S22" s="297"/>
    </row>
    <row r="23" spans="1:19" ht="18" customHeight="1">
      <c r="A23" s="415" t="s">
        <v>58</v>
      </c>
      <c r="B23" s="416"/>
      <c r="C23" s="298"/>
      <c r="D23" s="298"/>
      <c r="E23" s="299"/>
      <c r="F23" s="300"/>
      <c r="G23" s="300"/>
      <c r="H23" s="300"/>
      <c r="I23" s="300"/>
      <c r="J23" s="300"/>
      <c r="K23" s="300"/>
      <c r="L23" s="301"/>
      <c r="M23" s="300"/>
      <c r="N23" s="300"/>
      <c r="O23" s="301"/>
      <c r="P23" s="296"/>
      <c r="Q23" s="296"/>
      <c r="R23" s="296"/>
      <c r="S23" s="297"/>
    </row>
    <row r="24" spans="1:19" ht="16.5" customHeight="1">
      <c r="A24" s="411" t="s">
        <v>53</v>
      </c>
      <c r="B24" s="412"/>
      <c r="C24" s="287">
        <v>140.5484</v>
      </c>
      <c r="D24" s="289">
        <v>0</v>
      </c>
      <c r="E24" s="288">
        <v>42709.5013769871</v>
      </c>
      <c r="F24" s="289">
        <v>42709.5013769871</v>
      </c>
      <c r="G24" s="289">
        <v>19614.306649287126</v>
      </c>
      <c r="H24" s="289">
        <v>4798.280046826099</v>
      </c>
      <c r="I24" s="289">
        <v>496.4066945384414</v>
      </c>
      <c r="J24" s="289">
        <v>0</v>
      </c>
      <c r="K24" s="289">
        <v>0</v>
      </c>
      <c r="L24" s="289">
        <v>0</v>
      </c>
      <c r="M24" s="288">
        <v>24908.993390651667</v>
      </c>
      <c r="N24" s="289">
        <v>7645.793192949903</v>
      </c>
      <c r="O24" s="289">
        <v>10154.71479338553</v>
      </c>
      <c r="P24" s="288">
        <v>17800.507986335433</v>
      </c>
      <c r="Q24" s="289"/>
      <c r="R24" s="289"/>
      <c r="S24" s="290">
        <f>P24/G24*100</f>
        <v>90.75267509893033</v>
      </c>
    </row>
    <row r="25" spans="1:19" ht="16.5" customHeight="1">
      <c r="A25" s="411" t="s">
        <v>54</v>
      </c>
      <c r="B25" s="412"/>
      <c r="C25" s="287">
        <v>122.886</v>
      </c>
      <c r="D25" s="289">
        <v>0</v>
      </c>
      <c r="E25" s="288">
        <v>40351.07335253812</v>
      </c>
      <c r="F25" s="289">
        <v>40351.07335253812</v>
      </c>
      <c r="G25" s="289">
        <v>19541.98878092975</v>
      </c>
      <c r="H25" s="289">
        <v>4230.59244611537</v>
      </c>
      <c r="I25" s="289">
        <v>565.8238801273809</v>
      </c>
      <c r="J25" s="289">
        <v>0</v>
      </c>
      <c r="K25" s="289">
        <v>0</v>
      </c>
      <c r="L25" s="289">
        <v>0</v>
      </c>
      <c r="M25" s="288">
        <v>24338.4051071725</v>
      </c>
      <c r="N25" s="289">
        <v>7565.616370728425</v>
      </c>
      <c r="O25" s="289">
        <v>8447.051874637198</v>
      </c>
      <c r="P25" s="288">
        <v>16012.668245365623</v>
      </c>
      <c r="Q25" s="289"/>
      <c r="R25" s="289"/>
      <c r="S25" s="290">
        <f>P25/G25*100</f>
        <v>81.939808813071</v>
      </c>
    </row>
    <row r="26" spans="1:19" ht="16.5" customHeight="1">
      <c r="A26" s="407" t="s">
        <v>55</v>
      </c>
      <c r="B26" s="408"/>
      <c r="C26" s="303">
        <f>C24-C25</f>
        <v>17.66239999999999</v>
      </c>
      <c r="D26" s="303">
        <v>0</v>
      </c>
      <c r="E26" s="303">
        <f>E24-E25</f>
        <v>2358.4280244489782</v>
      </c>
      <c r="F26" s="303">
        <f>F24-F25</f>
        <v>2358.4280244489782</v>
      </c>
      <c r="G26" s="303">
        <f>G24-G25</f>
        <v>72.31786835737512</v>
      </c>
      <c r="H26" s="303">
        <f>H24-H25</f>
        <v>567.6876007107294</v>
      </c>
      <c r="I26" s="303">
        <f aca="true" t="shared" si="4" ref="I26:N26">I24-I25</f>
        <v>-69.4171855889395</v>
      </c>
      <c r="J26" s="303">
        <f t="shared" si="4"/>
        <v>0</v>
      </c>
      <c r="K26" s="303">
        <f t="shared" si="4"/>
        <v>0</v>
      </c>
      <c r="L26" s="303">
        <f t="shared" si="4"/>
        <v>0</v>
      </c>
      <c r="M26" s="303">
        <f t="shared" si="4"/>
        <v>570.5882834791664</v>
      </c>
      <c r="N26" s="303">
        <f t="shared" si="4"/>
        <v>80.17682222147778</v>
      </c>
      <c r="O26" s="303">
        <f>O24-O25</f>
        <v>1707.6629187483322</v>
      </c>
      <c r="P26" s="303">
        <f>P24-P25</f>
        <v>1787.83974096981</v>
      </c>
      <c r="Q26" s="293"/>
      <c r="R26" s="293"/>
      <c r="S26" s="290"/>
    </row>
    <row r="27" spans="1:19" ht="16.5" customHeight="1">
      <c r="A27" s="407" t="s">
        <v>56</v>
      </c>
      <c r="B27" s="408"/>
      <c r="C27" s="302">
        <f>C24/C25*100</f>
        <v>114.37299611021596</v>
      </c>
      <c r="D27" s="303">
        <v>0</v>
      </c>
      <c r="E27" s="302">
        <f>E24/E25*100</f>
        <v>105.84477147322436</v>
      </c>
      <c r="F27" s="302">
        <f>F24/F25*100</f>
        <v>105.84477147322436</v>
      </c>
      <c r="G27" s="302">
        <f>G24/G25*100</f>
        <v>100.37006401532655</v>
      </c>
      <c r="H27" s="302">
        <f>H24/H25*100</f>
        <v>113.41863126598246</v>
      </c>
      <c r="I27" s="302">
        <f>I24/I25*100</f>
        <v>87.73166209009914</v>
      </c>
      <c r="J27" s="302">
        <v>0</v>
      </c>
      <c r="K27" s="302">
        <v>0</v>
      </c>
      <c r="L27" s="302">
        <v>0</v>
      </c>
      <c r="M27" s="302">
        <f>M24/M25*100</f>
        <v>102.34439471677219</v>
      </c>
      <c r="N27" s="302">
        <f>N24/N25*100</f>
        <v>101.05975267965852</v>
      </c>
      <c r="O27" s="302">
        <f>O24/O25*100</f>
        <v>120.21608182466237</v>
      </c>
      <c r="P27" s="302">
        <f>P24/P25*100</f>
        <v>111.16515819583815</v>
      </c>
      <c r="Q27" s="293"/>
      <c r="R27" s="293"/>
      <c r="S27" s="290"/>
    </row>
    <row r="28" spans="1:19" ht="11.25" customHeight="1">
      <c r="A28" s="413"/>
      <c r="B28" s="41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296"/>
      <c r="Q28" s="296"/>
      <c r="R28" s="296"/>
      <c r="S28" s="297"/>
    </row>
    <row r="29" spans="1:19" s="3" customFormat="1" ht="15.75">
      <c r="A29" s="415" t="s">
        <v>15</v>
      </c>
      <c r="B29" s="416"/>
      <c r="C29" s="307"/>
      <c r="D29" s="307"/>
      <c r="E29" s="299"/>
      <c r="F29" s="300"/>
      <c r="G29" s="300"/>
      <c r="H29" s="300"/>
      <c r="I29" s="300"/>
      <c r="J29" s="300"/>
      <c r="K29" s="300"/>
      <c r="L29" s="301"/>
      <c r="M29" s="300"/>
      <c r="N29" s="300"/>
      <c r="O29" s="301"/>
      <c r="P29" s="296"/>
      <c r="Q29" s="296"/>
      <c r="R29" s="296"/>
      <c r="S29" s="297"/>
    </row>
    <row r="30" spans="1:19" ht="15.75">
      <c r="A30" s="411" t="s">
        <v>53</v>
      </c>
      <c r="B30" s="412"/>
      <c r="C30" s="287">
        <v>470.51</v>
      </c>
      <c r="D30" s="287">
        <v>0</v>
      </c>
      <c r="E30" s="288">
        <v>29198.253136667303</v>
      </c>
      <c r="F30" s="289">
        <v>29198.253136667303</v>
      </c>
      <c r="G30" s="289">
        <v>20645.51284776094</v>
      </c>
      <c r="H30" s="289">
        <v>3397.6171246803115</v>
      </c>
      <c r="I30" s="289">
        <v>440.41465643663264</v>
      </c>
      <c r="J30" s="289">
        <v>0</v>
      </c>
      <c r="K30" s="289">
        <v>8.545337328997611</v>
      </c>
      <c r="L30" s="289">
        <v>26.935488441620084</v>
      </c>
      <c r="M30" s="288">
        <v>24519.0254546485</v>
      </c>
      <c r="N30" s="289">
        <v>3014.340467436045</v>
      </c>
      <c r="O30" s="289">
        <v>1664.8872145827577</v>
      </c>
      <c r="P30" s="288">
        <v>4679.227682018803</v>
      </c>
      <c r="Q30" s="289"/>
      <c r="R30" s="289"/>
      <c r="S30" s="290">
        <f>P30/G30*100</f>
        <v>22.664623138806054</v>
      </c>
    </row>
    <row r="31" spans="1:19" ht="15.75">
      <c r="A31" s="411" t="s">
        <v>54</v>
      </c>
      <c r="B31" s="412"/>
      <c r="C31" s="287">
        <v>466.09</v>
      </c>
      <c r="D31" s="287">
        <v>0</v>
      </c>
      <c r="E31" s="288">
        <v>29431.29098814964</v>
      </c>
      <c r="F31" s="289">
        <v>29431.29098814964</v>
      </c>
      <c r="G31" s="289">
        <v>20968.255951997828</v>
      </c>
      <c r="H31" s="289">
        <v>3145.7536813347924</v>
      </c>
      <c r="I31" s="289">
        <v>455.42599068849364</v>
      </c>
      <c r="J31" s="289">
        <v>0</v>
      </c>
      <c r="K31" s="289">
        <v>11.496349059909747</v>
      </c>
      <c r="L31" s="289">
        <v>29.03945589907529</v>
      </c>
      <c r="M31" s="288">
        <v>24609.9714289801</v>
      </c>
      <c r="N31" s="289">
        <v>3015.623949594857</v>
      </c>
      <c r="O31" s="289">
        <v>1805.695609574689</v>
      </c>
      <c r="P31" s="288">
        <v>4821.319559169546</v>
      </c>
      <c r="Q31" s="293"/>
      <c r="R31" s="289"/>
      <c r="S31" s="290">
        <f>P31/G31*100</f>
        <v>22.993421914568803</v>
      </c>
    </row>
    <row r="32" spans="1:19" ht="15">
      <c r="A32" s="407" t="s">
        <v>55</v>
      </c>
      <c r="B32" s="408"/>
      <c r="C32" s="302">
        <f>C30-C31</f>
        <v>4.420000000000016</v>
      </c>
      <c r="D32" s="303">
        <f>D30-D31</f>
        <v>0</v>
      </c>
      <c r="E32" s="303">
        <f>E30-E31</f>
        <v>-233.03785148233874</v>
      </c>
      <c r="F32" s="303">
        <f>F30-F31</f>
        <v>-233.03785148233874</v>
      </c>
      <c r="G32" s="303">
        <f aca="true" t="shared" si="5" ref="G32:P32">G30-G31</f>
        <v>-322.74310423688803</v>
      </c>
      <c r="H32" s="303">
        <f t="shared" si="5"/>
        <v>251.86344334551904</v>
      </c>
      <c r="I32" s="303">
        <f t="shared" si="5"/>
        <v>-15.011334251861001</v>
      </c>
      <c r="J32" s="303">
        <f t="shared" si="5"/>
        <v>0</v>
      </c>
      <c r="K32" s="303">
        <f t="shared" si="5"/>
        <v>-2.9510117309121355</v>
      </c>
      <c r="L32" s="303">
        <f t="shared" si="5"/>
        <v>-2.103967457455205</v>
      </c>
      <c r="M32" s="303">
        <f t="shared" si="5"/>
        <v>-90.94597433160015</v>
      </c>
      <c r="N32" s="303">
        <f t="shared" si="5"/>
        <v>-1.2834821588121486</v>
      </c>
      <c r="O32" s="303">
        <f t="shared" si="5"/>
        <v>-140.8083949919312</v>
      </c>
      <c r="P32" s="303">
        <f t="shared" si="5"/>
        <v>-142.09187715074313</v>
      </c>
      <c r="Q32" s="293"/>
      <c r="R32" s="293"/>
      <c r="S32" s="290"/>
    </row>
    <row r="33" spans="1:19" ht="15">
      <c r="A33" s="407" t="s">
        <v>56</v>
      </c>
      <c r="B33" s="408"/>
      <c r="C33" s="291">
        <f>C30/C31*100</f>
        <v>100.94831470316892</v>
      </c>
      <c r="D33" s="292">
        <v>0</v>
      </c>
      <c r="E33" s="291">
        <f>E30/E31*100</f>
        <v>99.20819697791656</v>
      </c>
      <c r="F33" s="291">
        <f aca="true" t="shared" si="6" ref="F33:P33">F30/F31*100</f>
        <v>99.20819697791656</v>
      </c>
      <c r="G33" s="291">
        <f t="shared" si="6"/>
        <v>98.46080138960657</v>
      </c>
      <c r="H33" s="291">
        <f t="shared" si="6"/>
        <v>108.00645787494236</v>
      </c>
      <c r="I33" s="291">
        <f t="shared" si="6"/>
        <v>96.70389161822594</v>
      </c>
      <c r="J33" s="291">
        <v>0</v>
      </c>
      <c r="K33" s="291">
        <f t="shared" si="6"/>
        <v>74.3308791727371</v>
      </c>
      <c r="L33" s="291">
        <f t="shared" si="6"/>
        <v>92.75479724975769</v>
      </c>
      <c r="M33" s="291">
        <f t="shared" si="6"/>
        <v>99.630450711436</v>
      </c>
      <c r="N33" s="291">
        <f t="shared" si="6"/>
        <v>99.95743891876889</v>
      </c>
      <c r="O33" s="291">
        <f t="shared" si="6"/>
        <v>92.20198607975256</v>
      </c>
      <c r="P33" s="291">
        <f t="shared" si="6"/>
        <v>97.05284257956927</v>
      </c>
      <c r="Q33" s="293"/>
      <c r="R33" s="293"/>
      <c r="S33" s="290"/>
    </row>
    <row r="34" spans="1:19" ht="15.75">
      <c r="A34" s="413"/>
      <c r="B34" s="414"/>
      <c r="C34" s="307"/>
      <c r="D34" s="307"/>
      <c r="E34" s="299"/>
      <c r="F34" s="300"/>
      <c r="G34" s="300"/>
      <c r="H34" s="300"/>
      <c r="I34" s="300"/>
      <c r="J34" s="300"/>
      <c r="K34" s="300"/>
      <c r="L34" s="301"/>
      <c r="M34" s="300"/>
      <c r="N34" s="300"/>
      <c r="O34" s="301"/>
      <c r="P34" s="296"/>
      <c r="Q34" s="296"/>
      <c r="R34" s="308"/>
      <c r="S34" s="297"/>
    </row>
    <row r="35" spans="1:19" s="3" customFormat="1" ht="15.75">
      <c r="A35" s="415" t="s">
        <v>59</v>
      </c>
      <c r="B35" s="416"/>
      <c r="C35" s="307"/>
      <c r="D35" s="307"/>
      <c r="E35" s="299"/>
      <c r="F35" s="300"/>
      <c r="G35" s="300"/>
      <c r="H35" s="300"/>
      <c r="I35" s="300"/>
      <c r="J35" s="300"/>
      <c r="K35" s="300"/>
      <c r="L35" s="301"/>
      <c r="M35" s="300"/>
      <c r="N35" s="300"/>
      <c r="O35" s="301"/>
      <c r="P35" s="296"/>
      <c r="Q35" s="296"/>
      <c r="R35" s="308"/>
      <c r="S35" s="297"/>
    </row>
    <row r="36" spans="1:19" ht="15.75">
      <c r="A36" s="411" t="s">
        <v>53</v>
      </c>
      <c r="B36" s="412"/>
      <c r="C36" s="309">
        <v>92</v>
      </c>
      <c r="D36" s="309">
        <v>2</v>
      </c>
      <c r="E36" s="288">
        <v>29016.036966567004</v>
      </c>
      <c r="F36" s="289">
        <v>28425.296729183658</v>
      </c>
      <c r="G36" s="289">
        <v>21195.07112439975</v>
      </c>
      <c r="H36" s="289">
        <v>1780.3751019298722</v>
      </c>
      <c r="I36" s="289">
        <v>777.3851590106008</v>
      </c>
      <c r="J36" s="289">
        <v>0</v>
      </c>
      <c r="K36" s="289">
        <v>0</v>
      </c>
      <c r="L36" s="289">
        <v>46.20820875237836</v>
      </c>
      <c r="M36" s="288">
        <v>23799.039594092603</v>
      </c>
      <c r="N36" s="289">
        <v>3039.7753012594003</v>
      </c>
      <c r="O36" s="289">
        <v>1582.8576605961766</v>
      </c>
      <c r="P36" s="288">
        <v>4622.632961855577</v>
      </c>
      <c r="Q36" s="310">
        <v>26125</v>
      </c>
      <c r="R36" s="310">
        <v>1041.6666666666667</v>
      </c>
      <c r="S36" s="290">
        <f>P36/G36*100</f>
        <v>21.809943145385372</v>
      </c>
    </row>
    <row r="37" spans="1:19" ht="15.75">
      <c r="A37" s="411" t="s">
        <v>54</v>
      </c>
      <c r="B37" s="412"/>
      <c r="C37" s="309">
        <v>91.44</v>
      </c>
      <c r="D37" s="309">
        <v>3</v>
      </c>
      <c r="E37" s="288">
        <v>27082</v>
      </c>
      <c r="F37" s="289">
        <v>26932</v>
      </c>
      <c r="G37" s="289">
        <v>21161.210447652375</v>
      </c>
      <c r="H37" s="289">
        <v>1812.2676071741032</v>
      </c>
      <c r="I37" s="289">
        <v>828.4330344123653</v>
      </c>
      <c r="J37" s="289">
        <v>3.5615339749198016</v>
      </c>
      <c r="K37" s="289">
        <v>0</v>
      </c>
      <c r="L37" s="289">
        <v>47.76082677165355</v>
      </c>
      <c r="M37" s="288">
        <v>23853.23344998542</v>
      </c>
      <c r="N37" s="289">
        <v>2534.61650627005</v>
      </c>
      <c r="O37" s="289">
        <v>694.4444444444446</v>
      </c>
      <c r="P37" s="288">
        <v>3229.0609507144945</v>
      </c>
      <c r="Q37" s="310">
        <v>30664</v>
      </c>
      <c r="R37" s="311">
        <v>0</v>
      </c>
      <c r="S37" s="290">
        <f>P37/G37*100</f>
        <v>15.259339529288255</v>
      </c>
    </row>
    <row r="38" spans="1:19" ht="15">
      <c r="A38" s="407" t="s">
        <v>55</v>
      </c>
      <c r="B38" s="408"/>
      <c r="C38" s="302">
        <f aca="true" t="shared" si="7" ref="C38:R38">C36-C37</f>
        <v>0.5600000000000023</v>
      </c>
      <c r="D38" s="302">
        <f t="shared" si="7"/>
        <v>-1</v>
      </c>
      <c r="E38" s="303">
        <f t="shared" si="7"/>
        <v>1934.0369665670041</v>
      </c>
      <c r="F38" s="303">
        <f t="shared" si="7"/>
        <v>1493.2967291836576</v>
      </c>
      <c r="G38" s="303">
        <f t="shared" si="7"/>
        <v>33.86067674737569</v>
      </c>
      <c r="H38" s="303">
        <f t="shared" si="7"/>
        <v>-31.89250524423096</v>
      </c>
      <c r="I38" s="303">
        <f t="shared" si="7"/>
        <v>-51.047875401764486</v>
      </c>
      <c r="J38" s="303">
        <f t="shared" si="7"/>
        <v>-3.5615339749198016</v>
      </c>
      <c r="K38" s="303">
        <f t="shared" si="7"/>
        <v>0</v>
      </c>
      <c r="L38" s="303">
        <f t="shared" si="7"/>
        <v>-1.5526180192751866</v>
      </c>
      <c r="M38" s="303">
        <f t="shared" si="7"/>
        <v>-54.19385589281592</v>
      </c>
      <c r="N38" s="303">
        <f t="shared" si="7"/>
        <v>505.1587949893501</v>
      </c>
      <c r="O38" s="303">
        <f t="shared" si="7"/>
        <v>888.4132161517321</v>
      </c>
      <c r="P38" s="303">
        <f t="shared" si="7"/>
        <v>1393.5720111410828</v>
      </c>
      <c r="Q38" s="303">
        <f t="shared" si="7"/>
        <v>-4539</v>
      </c>
      <c r="R38" s="303">
        <f t="shared" si="7"/>
        <v>1041.6666666666667</v>
      </c>
      <c r="S38" s="290"/>
    </row>
    <row r="39" spans="1:19" ht="15.75" thickBot="1">
      <c r="A39" s="409" t="s">
        <v>56</v>
      </c>
      <c r="B39" s="410"/>
      <c r="C39" s="312">
        <f aca="true" t="shared" si="8" ref="C39:H39">C36/C37*100</f>
        <v>100.6124234470691</v>
      </c>
      <c r="D39" s="312">
        <f t="shared" si="8"/>
        <v>66.66666666666666</v>
      </c>
      <c r="E39" s="312">
        <f t="shared" si="8"/>
        <v>107.14141114602688</v>
      </c>
      <c r="F39" s="312">
        <f t="shared" si="8"/>
        <v>105.54469303870361</v>
      </c>
      <c r="G39" s="312">
        <f t="shared" si="8"/>
        <v>100.16001294836671</v>
      </c>
      <c r="H39" s="312">
        <f t="shared" si="8"/>
        <v>98.24018786640669</v>
      </c>
      <c r="I39" s="312">
        <f>I36/I37*100</f>
        <v>93.83802030082317</v>
      </c>
      <c r="J39" s="312">
        <v>0</v>
      </c>
      <c r="K39" s="312">
        <v>0</v>
      </c>
      <c r="L39" s="312">
        <f>L36/L37*100</f>
        <v>96.74918102507246</v>
      </c>
      <c r="M39" s="312">
        <f>M36/M37*100</f>
        <v>99.772802894809</v>
      </c>
      <c r="N39" s="312">
        <v>0</v>
      </c>
      <c r="O39" s="312">
        <v>0</v>
      </c>
      <c r="P39" s="312">
        <f>P36/P37*100</f>
        <v>143.15719128289376</v>
      </c>
      <c r="Q39" s="312">
        <f>Q36/Q37*100</f>
        <v>85.19762588051135</v>
      </c>
      <c r="R39" s="313" t="s">
        <v>60</v>
      </c>
      <c r="S39" s="314"/>
    </row>
    <row r="40" spans="10:14" ht="12.75">
      <c r="J40" s="24"/>
      <c r="N40" s="24"/>
    </row>
  </sheetData>
  <sheetProtection/>
  <mergeCells count="52">
    <mergeCell ref="R1:S1"/>
    <mergeCell ref="A3:S3"/>
    <mergeCell ref="A5:B9"/>
    <mergeCell ref="C5:C9"/>
    <mergeCell ref="D5:D9"/>
    <mergeCell ref="E5:E9"/>
    <mergeCell ref="G5:P5"/>
    <mergeCell ref="Q5:R5"/>
    <mergeCell ref="S5:S9"/>
    <mergeCell ref="Q6:Q9"/>
    <mergeCell ref="R6:R9"/>
    <mergeCell ref="G7:G9"/>
    <mergeCell ref="H7:H9"/>
    <mergeCell ref="I7:I9"/>
    <mergeCell ref="J7:J9"/>
    <mergeCell ref="K7:K9"/>
    <mergeCell ref="L7:L9"/>
    <mergeCell ref="M7:M9"/>
    <mergeCell ref="N7:N9"/>
    <mergeCell ref="O7:O9"/>
    <mergeCell ref="P7:P9"/>
    <mergeCell ref="A11:B11"/>
    <mergeCell ref="A12:B12"/>
    <mergeCell ref="F6:F9"/>
    <mergeCell ref="G6:P6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7:B37"/>
    <mergeCell ref="A38:B38"/>
    <mergeCell ref="A39:B39"/>
    <mergeCell ref="A31:B31"/>
    <mergeCell ref="A32:B32"/>
    <mergeCell ref="A33:B33"/>
    <mergeCell ref="A34:B34"/>
    <mergeCell ref="A35:B35"/>
    <mergeCell ref="A36:B36"/>
  </mergeCells>
  <printOptions horizontalCentered="1" verticalCentered="1"/>
  <pageMargins left="0.3937007874015748" right="0.3937007874015748" top="0.4330708661417323" bottom="0.6299212598425197" header="0.35433070866141736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avratova</dc:creator>
  <cp:keywords/>
  <dc:description/>
  <cp:lastModifiedBy>Palivcová Markéta</cp:lastModifiedBy>
  <cp:lastPrinted>2014-06-02T12:05:46Z</cp:lastPrinted>
  <dcterms:created xsi:type="dcterms:W3CDTF">2014-05-27T12:07:11Z</dcterms:created>
  <dcterms:modified xsi:type="dcterms:W3CDTF">2015-04-08T12:56:57Z</dcterms:modified>
  <cp:category/>
  <cp:version/>
  <cp:contentType/>
  <cp:contentStatus/>
</cp:coreProperties>
</file>