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SEI2\Odbor_10\Oddeleni_100\Jurková\2016\Materiály odboru\SEKCE I\Tabulkové přílohy a grafy\"/>
    </mc:Choice>
  </mc:AlternateContent>
  <bookViews>
    <workbookView xWindow="480" yWindow="420" windowWidth="25440" windowHeight="12285" activeTab="9"/>
  </bookViews>
  <sheets>
    <sheet name="A1" sheetId="26" r:id="rId1"/>
    <sheet name="A2" sheetId="25" r:id="rId2"/>
    <sheet name="A3a" sheetId="24" r:id="rId3"/>
    <sheet name="A3b" sheetId="23" r:id="rId4"/>
    <sheet name="A4" sheetId="22" r:id="rId5"/>
    <sheet name="A5" sheetId="20" r:id="rId6"/>
    <sheet name="A6" sheetId="19" r:id="rId7"/>
    <sheet name="A7" sheetId="18" r:id="rId8"/>
    <sheet name="Graf1" sheetId="14" r:id="rId9"/>
    <sheet name="Graf2" sheetId="15" r:id="rId10"/>
    <sheet name="Graf3" sheetId="16" r:id="rId11"/>
    <sheet name="data ke G" sheetId="17" r:id="rId12"/>
  </sheets>
  <externalReferences>
    <externalReference r:id="rId13"/>
    <externalReference r:id="rId14"/>
  </externalReferences>
  <definedNames>
    <definedName name="AV" localSheetId="11">'[1]301-KPR'!#REF!</definedName>
    <definedName name="AV">'[1]301-KPR'!#REF!</definedName>
    <definedName name="CBU" localSheetId="11">'[1]301-KPR'!#REF!</definedName>
    <definedName name="CBU">'[1]301-KPR'!#REF!</definedName>
    <definedName name="CSU" localSheetId="11">'[1]301-KPR'!#REF!</definedName>
    <definedName name="CSU">'[1]301-KPR'!#REF!</definedName>
    <definedName name="CUZ">'[1]301-KPR'!#REF!</definedName>
    <definedName name="CUZK" localSheetId="11">'[1]301-KPR'!#REF!</definedName>
    <definedName name="CUZK">'[1]301-KPR'!#REF!</definedName>
    <definedName name="GA" localSheetId="11">'[1]301-KPR'!#REF!</definedName>
    <definedName name="GA">'[1]301-KPR'!#REF!</definedName>
    <definedName name="KPR" localSheetId="11">'[1]301-KPR'!#REF!</definedName>
    <definedName name="KPR">'[1]301-KPR'!#REF!</definedName>
    <definedName name="MDS" localSheetId="11">'[1]301-KPR'!#REF!</definedName>
    <definedName name="MDS">'[1]301-KPR'!#REF!</definedName>
    <definedName name="MK" localSheetId="11">'[1]301-KPR'!#REF!</definedName>
    <definedName name="MK">'[1]301-KPR'!#REF!</definedName>
    <definedName name="MPO" localSheetId="11">'[1]301-KPR'!#REF!</definedName>
    <definedName name="MPO">'[1]301-KPR'!#REF!</definedName>
    <definedName name="MS" localSheetId="11">'[1]301-KPR'!#REF!</definedName>
    <definedName name="MS">'[1]301-KPR'!#REF!</definedName>
    <definedName name="MSMT" localSheetId="11">'[1]301-KPR'!#REF!</definedName>
    <definedName name="MSMT">'[1]301-KPR'!#REF!</definedName>
    <definedName name="MZdr" localSheetId="11">'[1]301-KPR'!#REF!</definedName>
    <definedName name="MZdr">'[1]301-KPR'!#REF!</definedName>
    <definedName name="MZe" localSheetId="11">'[1]301-KPR'!#REF!</definedName>
    <definedName name="MZe">'[1]301-KPR'!#REF!</definedName>
    <definedName name="_xlnm.Print_Titles" localSheetId="3">A3b!$A:$A,A3b!$5:$8</definedName>
    <definedName name="NKU" localSheetId="11">'[1]301-KPR'!#REF!</definedName>
    <definedName name="NKU">'[1]301-KPR'!#REF!</definedName>
    <definedName name="obdobi">'[2]609'!$A$48</definedName>
    <definedName name="RRTV" localSheetId="11">'[1]301-KPR'!#REF!</definedName>
    <definedName name="RRTV">'[1]301-KPR'!#REF!</definedName>
    <definedName name="SSHR" localSheetId="11">'[1]301-KPR'!#REF!</definedName>
    <definedName name="SSHR">'[1]301-KPR'!#REF!</definedName>
    <definedName name="SUJB" localSheetId="11">'[1]301-KPR'!#REF!</definedName>
    <definedName name="SUJB">'[1]301-KPR'!#REF!</definedName>
    <definedName name="UOHS" localSheetId="11">'[1]301-KPR'!#REF!</definedName>
    <definedName name="UOHS">'[1]301-KPR'!#REF!</definedName>
    <definedName name="UPV" localSheetId="11">'[1]301-KPR'!#REF!</definedName>
    <definedName name="UPV">'[1]301-KPR'!#REF!</definedName>
    <definedName name="US" localSheetId="11">'[1]301-KPR'!#REF!</definedName>
    <definedName name="US">'[1]301-KPR'!#REF!</definedName>
    <definedName name="USIS" localSheetId="11">'[1]301-KPR'!#REF!</definedName>
    <definedName name="USIS">'[1]301-KPR'!#REF!</definedName>
  </definedNames>
  <calcPr calcId="152511"/>
</workbook>
</file>

<file path=xl/calcChain.xml><?xml version="1.0" encoding="utf-8"?>
<calcChain xmlns="http://schemas.openxmlformats.org/spreadsheetml/2006/main">
  <c r="L45" i="19" l="1"/>
  <c r="X44" i="19"/>
  <c r="I44" i="19"/>
  <c r="F44" i="19"/>
  <c r="D44" i="19" s="1"/>
  <c r="F42" i="19"/>
  <c r="D42" i="19" s="1"/>
  <c r="X41" i="19"/>
  <c r="I41" i="19"/>
  <c r="F41" i="19"/>
  <c r="L41" i="19" s="1"/>
  <c r="K39" i="19"/>
  <c r="J39" i="19"/>
  <c r="I39" i="19"/>
  <c r="H39" i="19"/>
  <c r="G39" i="19"/>
  <c r="E39" i="19"/>
  <c r="I37" i="19"/>
  <c r="F37" i="19"/>
  <c r="D37" i="19" s="1"/>
  <c r="I36" i="19"/>
  <c r="F36" i="19"/>
  <c r="D36" i="19" s="1"/>
  <c r="X35" i="19"/>
  <c r="I35" i="19"/>
  <c r="F35" i="19"/>
  <c r="D35" i="19" s="1"/>
  <c r="X34" i="19"/>
  <c r="I34" i="19"/>
  <c r="F34" i="19"/>
  <c r="D34" i="19" s="1"/>
  <c r="X33" i="19"/>
  <c r="I33" i="19"/>
  <c r="F33" i="19"/>
  <c r="D33" i="19" s="1"/>
  <c r="I32" i="19"/>
  <c r="L32" i="19" s="1"/>
  <c r="F32" i="19"/>
  <c r="D32" i="19" s="1"/>
  <c r="X31" i="19"/>
  <c r="I31" i="19"/>
  <c r="F31" i="19"/>
  <c r="D31" i="19" s="1"/>
  <c r="X30" i="19"/>
  <c r="I30" i="19"/>
  <c r="F30" i="19"/>
  <c r="D30" i="19" s="1"/>
  <c r="X29" i="19"/>
  <c r="I29" i="19"/>
  <c r="F29" i="19"/>
  <c r="D29" i="19" s="1"/>
  <c r="K27" i="19"/>
  <c r="K26" i="19" s="1"/>
  <c r="H27" i="19"/>
  <c r="E27" i="19"/>
  <c r="E26" i="19" s="1"/>
  <c r="X23" i="19"/>
  <c r="J23" i="19"/>
  <c r="I23" i="19" s="1"/>
  <c r="G23" i="19"/>
  <c r="F23" i="19" s="1"/>
  <c r="D23" i="19" s="1"/>
  <c r="W18" i="19"/>
  <c r="I18" i="19"/>
  <c r="F18" i="19"/>
  <c r="D18" i="19"/>
  <c r="X17" i="19"/>
  <c r="W17" i="19"/>
  <c r="I17" i="19"/>
  <c r="F17" i="19"/>
  <c r="D17" i="19" s="1"/>
  <c r="K15" i="19"/>
  <c r="J15" i="19"/>
  <c r="I15" i="19" s="1"/>
  <c r="H15" i="19"/>
  <c r="G15" i="19"/>
  <c r="E15" i="19"/>
  <c r="W13" i="19"/>
  <c r="I13" i="19"/>
  <c r="F13" i="19"/>
  <c r="D13" i="19" s="1"/>
  <c r="X12" i="19"/>
  <c r="W12" i="19"/>
  <c r="I12" i="19"/>
  <c r="F12" i="19"/>
  <c r="D12" i="19"/>
  <c r="I11" i="19"/>
  <c r="F11" i="19"/>
  <c r="D11" i="19" s="1"/>
  <c r="X10" i="19"/>
  <c r="W10" i="19"/>
  <c r="I10" i="19"/>
  <c r="F10" i="19"/>
  <c r="D10" i="19" s="1"/>
  <c r="K8" i="19"/>
  <c r="X8" i="19" s="1"/>
  <c r="J8" i="19"/>
  <c r="H8" i="19"/>
  <c r="G8" i="19"/>
  <c r="G20" i="19" s="1"/>
  <c r="G7" i="19" s="1"/>
  <c r="G47" i="19" s="1"/>
  <c r="E8" i="19"/>
  <c r="G57" i="20"/>
  <c r="E57" i="20"/>
  <c r="H45" i="20"/>
  <c r="H44" i="20"/>
  <c r="H43" i="20"/>
  <c r="G42" i="20"/>
  <c r="F42" i="20"/>
  <c r="H42" i="20" s="1"/>
  <c r="E42" i="20"/>
  <c r="H41" i="20"/>
  <c r="H40" i="20"/>
  <c r="H39" i="20"/>
  <c r="H38" i="20"/>
  <c r="H37" i="20"/>
  <c r="H36" i="20"/>
  <c r="H35" i="20"/>
  <c r="H34" i="20"/>
  <c r="H33" i="20"/>
  <c r="H32" i="20"/>
  <c r="G31" i="20"/>
  <c r="H31" i="20" s="1"/>
  <c r="F31" i="20"/>
  <c r="E31" i="20"/>
  <c r="H30" i="20"/>
  <c r="G29" i="20"/>
  <c r="H29" i="20" s="1"/>
  <c r="H28" i="20"/>
  <c r="H27" i="20"/>
  <c r="F26" i="20"/>
  <c r="E26" i="20"/>
  <c r="H25" i="20"/>
  <c r="H24" i="20"/>
  <c r="H23" i="20"/>
  <c r="G22" i="20"/>
  <c r="H22" i="20" s="1"/>
  <c r="F22" i="20"/>
  <c r="E22" i="20"/>
  <c r="H21" i="20"/>
  <c r="H20" i="20"/>
  <c r="H19" i="20"/>
  <c r="H18" i="20"/>
  <c r="H17" i="20"/>
  <c r="E17" i="20"/>
  <c r="H16" i="20"/>
  <c r="G15" i="20"/>
  <c r="F15" i="20"/>
  <c r="H15" i="20" s="1"/>
  <c r="E15" i="20"/>
  <c r="H14" i="20"/>
  <c r="H13" i="20"/>
  <c r="H12" i="20"/>
  <c r="H11" i="20"/>
  <c r="H10" i="20"/>
  <c r="H9" i="20"/>
  <c r="G8" i="20"/>
  <c r="H8" i="20" s="1"/>
  <c r="H7" i="20"/>
  <c r="H6" i="20"/>
  <c r="F5" i="20"/>
  <c r="E5" i="20"/>
  <c r="Q30" i="22"/>
  <c r="Q21" i="22"/>
  <c r="P21" i="22"/>
  <c r="P18" i="22"/>
  <c r="Q18" i="22" s="1"/>
  <c r="P17" i="22"/>
  <c r="Q11" i="22"/>
  <c r="Q10" i="22"/>
  <c r="P10" i="22"/>
  <c r="P9" i="22"/>
  <c r="D27" i="24"/>
  <c r="E27" i="24" s="1"/>
  <c r="D26" i="24"/>
  <c r="E26" i="24" s="1"/>
  <c r="C25" i="24"/>
  <c r="D25" i="24" s="1"/>
  <c r="E25" i="24" s="1"/>
  <c r="D24" i="24"/>
  <c r="E24" i="24" s="1"/>
  <c r="D23" i="24"/>
  <c r="E23" i="24" s="1"/>
  <c r="E22" i="24"/>
  <c r="D22" i="24"/>
  <c r="C21" i="24"/>
  <c r="D21" i="24" s="1"/>
  <c r="E21" i="24" s="1"/>
  <c r="D15" i="24"/>
  <c r="E15" i="24" s="1"/>
  <c r="D14" i="24"/>
  <c r="E14" i="24" s="1"/>
  <c r="C13" i="24"/>
  <c r="D13" i="24" s="1"/>
  <c r="E13" i="24" s="1"/>
  <c r="D12" i="24"/>
  <c r="E12" i="24" s="1"/>
  <c r="D11" i="24"/>
  <c r="E11" i="24" s="1"/>
  <c r="D10" i="24"/>
  <c r="E10" i="24" s="1"/>
  <c r="C9" i="24"/>
  <c r="D9" i="24" s="1"/>
  <c r="E9" i="24" s="1"/>
  <c r="C8" i="24"/>
  <c r="D8" i="24" s="1"/>
  <c r="E8" i="24" s="1"/>
  <c r="C35" i="25"/>
  <c r="B35" i="25" s="1"/>
  <c r="C34" i="25"/>
  <c r="B34" i="25" s="1"/>
  <c r="C33" i="25"/>
  <c r="B33" i="25" s="1"/>
  <c r="C32" i="25"/>
  <c r="B32" i="25" s="1"/>
  <c r="C31" i="25"/>
  <c r="B31" i="25" s="1"/>
  <c r="J30" i="25"/>
  <c r="C30" i="25"/>
  <c r="J29" i="25"/>
  <c r="J28" i="25" s="1"/>
  <c r="C29" i="25"/>
  <c r="N28" i="25"/>
  <c r="M28" i="25"/>
  <c r="L28" i="25"/>
  <c r="K28" i="25"/>
  <c r="I28" i="25"/>
  <c r="H28" i="25"/>
  <c r="G28" i="25"/>
  <c r="F28" i="25"/>
  <c r="E28" i="25"/>
  <c r="C28" i="25" s="1"/>
  <c r="B28" i="25" s="1"/>
  <c r="D28" i="25"/>
  <c r="C27" i="25"/>
  <c r="B27" i="25" s="1"/>
  <c r="C26" i="25"/>
  <c r="B26" i="25" s="1"/>
  <c r="C25" i="25"/>
  <c r="B25" i="25" s="1"/>
  <c r="C24" i="25"/>
  <c r="B24" i="25" s="1"/>
  <c r="N23" i="25"/>
  <c r="M23" i="25"/>
  <c r="L23" i="25"/>
  <c r="K23" i="25"/>
  <c r="J23" i="25"/>
  <c r="I23" i="25"/>
  <c r="H23" i="25"/>
  <c r="G23" i="25"/>
  <c r="F23" i="25"/>
  <c r="E23" i="25"/>
  <c r="D23" i="25"/>
  <c r="L22" i="25"/>
  <c r="J22" i="25"/>
  <c r="B22" i="25" s="1"/>
  <c r="C22" i="25"/>
  <c r="B21" i="25"/>
  <c r="N20" i="25"/>
  <c r="M20" i="25"/>
  <c r="L20" i="25"/>
  <c r="K20" i="25"/>
  <c r="I20" i="25"/>
  <c r="H20" i="25"/>
  <c r="G20" i="25"/>
  <c r="F20" i="25"/>
  <c r="E20" i="25"/>
  <c r="D20" i="25"/>
  <c r="C20" i="25"/>
  <c r="J19" i="25"/>
  <c r="C19" i="25"/>
  <c r="J18" i="25"/>
  <c r="B18" i="25" s="1"/>
  <c r="C18" i="25"/>
  <c r="H17" i="25"/>
  <c r="C17" i="25" s="1"/>
  <c r="B17" i="25" s="1"/>
  <c r="C16" i="25"/>
  <c r="B16" i="25" s="1"/>
  <c r="L15" i="25"/>
  <c r="L14" i="25" s="1"/>
  <c r="H15" i="25"/>
  <c r="C15" i="25"/>
  <c r="B15" i="25" s="1"/>
  <c r="N14" i="25"/>
  <c r="K14" i="25"/>
  <c r="H14" i="25"/>
  <c r="G14" i="25"/>
  <c r="F14" i="25"/>
  <c r="E14" i="25"/>
  <c r="D14" i="25"/>
  <c r="C13" i="25"/>
  <c r="B13" i="25"/>
  <c r="C12" i="25"/>
  <c r="B12" i="25"/>
  <c r="C11" i="25"/>
  <c r="B11" i="25"/>
  <c r="N10" i="25"/>
  <c r="M10" i="25"/>
  <c r="M8" i="25" s="1"/>
  <c r="L10" i="25"/>
  <c r="K10" i="25"/>
  <c r="K8" i="25" s="1"/>
  <c r="J10" i="25"/>
  <c r="I10" i="25"/>
  <c r="I8" i="25" s="1"/>
  <c r="H10" i="25"/>
  <c r="G10" i="25"/>
  <c r="G8" i="25" s="1"/>
  <c r="F10" i="25"/>
  <c r="E10" i="25"/>
  <c r="E8" i="25" s="1"/>
  <c r="D10" i="25"/>
  <c r="C10" i="25"/>
  <c r="B10" i="25" s="1"/>
  <c r="J9" i="25"/>
  <c r="H9" i="25"/>
  <c r="C9" i="25" s="1"/>
  <c r="B9" i="25" s="1"/>
  <c r="F8" i="25"/>
  <c r="D8" i="25"/>
  <c r="L8" i="25" l="1"/>
  <c r="J20" i="25"/>
  <c r="B20" i="25" s="1"/>
  <c r="B30" i="25"/>
  <c r="H8" i="25"/>
  <c r="N8" i="25"/>
  <c r="G5" i="20"/>
  <c r="H5" i="20" s="1"/>
  <c r="G26" i="20"/>
  <c r="H26" i="20" s="1"/>
  <c r="L12" i="19"/>
  <c r="B19" i="25"/>
  <c r="C14" i="25"/>
  <c r="E46" i="20"/>
  <c r="E58" i="20" s="1"/>
  <c r="F46" i="20"/>
  <c r="J20" i="19"/>
  <c r="W20" i="19" s="1"/>
  <c r="I27" i="19"/>
  <c r="I26" i="19" s="1"/>
  <c r="L31" i="19"/>
  <c r="K20" i="19"/>
  <c r="K7" i="19" s="1"/>
  <c r="K47" i="19" s="1"/>
  <c r="H26" i="19"/>
  <c r="F15" i="19"/>
  <c r="L15" i="19" s="1"/>
  <c r="W15" i="19"/>
  <c r="X39" i="19"/>
  <c r="H20" i="19"/>
  <c r="H7" i="19" s="1"/>
  <c r="H47" i="19" s="1"/>
  <c r="W8" i="19"/>
  <c r="D15" i="19"/>
  <c r="X15" i="19"/>
  <c r="L34" i="19"/>
  <c r="F39" i="19"/>
  <c r="L39" i="19" s="1"/>
  <c r="I8" i="19"/>
  <c r="L33" i="19"/>
  <c r="L44" i="19"/>
  <c r="L10" i="19"/>
  <c r="L13" i="19"/>
  <c r="L17" i="19"/>
  <c r="L18" i="19"/>
  <c r="L23" i="19"/>
  <c r="L30" i="19"/>
  <c r="D41" i="19"/>
  <c r="J7" i="19"/>
  <c r="F27" i="19"/>
  <c r="D27" i="19" s="1"/>
  <c r="F8" i="19"/>
  <c r="F20" i="19" s="1"/>
  <c r="F7" i="19" s="1"/>
  <c r="E20" i="19"/>
  <c r="I20" i="19"/>
  <c r="L29" i="19"/>
  <c r="C20" i="24"/>
  <c r="D20" i="24" s="1"/>
  <c r="E20" i="24" s="1"/>
  <c r="B29" i="25"/>
  <c r="J14" i="25"/>
  <c r="J8" i="25" s="1"/>
  <c r="C8" i="25"/>
  <c r="C23" i="25"/>
  <c r="B23" i="25" s="1"/>
  <c r="H29" i="17"/>
  <c r="G29" i="17"/>
  <c r="F29" i="17"/>
  <c r="E29" i="17"/>
  <c r="D29" i="17"/>
  <c r="C29" i="17"/>
  <c r="B29" i="17"/>
  <c r="M11" i="17"/>
  <c r="I29" i="17" s="1"/>
  <c r="B8" i="25" l="1"/>
  <c r="X47" i="19"/>
  <c r="G46" i="20"/>
  <c r="X7" i="19"/>
  <c r="X20" i="19"/>
  <c r="D39" i="19"/>
  <c r="F26" i="19"/>
  <c r="F47" i="19" s="1"/>
  <c r="L27" i="19"/>
  <c r="X27" i="19" s="1"/>
  <c r="L8" i="19"/>
  <c r="D8" i="19"/>
  <c r="J47" i="19"/>
  <c r="W47" i="19" s="1"/>
  <c r="W7" i="19"/>
  <c r="L20" i="19"/>
  <c r="I7" i="19"/>
  <c r="L7" i="19" s="1"/>
  <c r="E7" i="19"/>
  <c r="E47" i="19" s="1"/>
  <c r="D20" i="19"/>
  <c r="D7" i="19" s="1"/>
  <c r="B14" i="25"/>
  <c r="L7" i="17"/>
  <c r="L8" i="17" s="1"/>
  <c r="G10" i="17"/>
  <c r="F10" i="17"/>
  <c r="E10" i="17"/>
  <c r="G9" i="17"/>
  <c r="F9" i="17"/>
  <c r="I8" i="17"/>
  <c r="K7" i="17"/>
  <c r="K8" i="17" s="1"/>
  <c r="J7" i="17"/>
  <c r="J8" i="17" s="1"/>
  <c r="H7" i="17"/>
  <c r="G7" i="17"/>
  <c r="F7" i="17"/>
  <c r="E7" i="17"/>
  <c r="D7" i="17"/>
  <c r="D6" i="17"/>
  <c r="H5" i="17"/>
  <c r="E5" i="17"/>
  <c r="E8" i="17" s="1"/>
  <c r="D5" i="17"/>
  <c r="C5" i="17"/>
  <c r="C8" i="17" s="1"/>
  <c r="B5" i="17"/>
  <c r="B8" i="17" s="1"/>
  <c r="G58" i="20" l="1"/>
  <c r="H46" i="20"/>
  <c r="I47" i="19"/>
  <c r="L47" i="19"/>
  <c r="L26" i="19"/>
  <c r="X26" i="19" s="1"/>
  <c r="D26" i="19"/>
  <c r="D47" i="19"/>
  <c r="G8" i="17"/>
  <c r="D8" i="17"/>
  <c r="H8" i="17"/>
  <c r="F8" i="17"/>
</calcChain>
</file>

<file path=xl/sharedStrings.xml><?xml version="1.0" encoding="utf-8"?>
<sst xmlns="http://schemas.openxmlformats.org/spreadsheetml/2006/main" count="537" uniqueCount="380">
  <si>
    <t>Vysoké školy</t>
  </si>
  <si>
    <t xml:space="preserve">Číselné údaje ke grafům </t>
  </si>
  <si>
    <t>Ke grafu 1</t>
  </si>
  <si>
    <t>v mld.Kč</t>
  </si>
  <si>
    <t>r. 2005</t>
  </si>
  <si>
    <t>r. 2006</t>
  </si>
  <si>
    <t>r. 2007</t>
  </si>
  <si>
    <t>r. 2008</t>
  </si>
  <si>
    <t>r. 2009</t>
  </si>
  <si>
    <t>r. 2010</t>
  </si>
  <si>
    <t>r. 2011</t>
  </si>
  <si>
    <t>r. 2012</t>
  </si>
  <si>
    <t>r. 2013</t>
  </si>
  <si>
    <t>r. 2014</t>
  </si>
  <si>
    <t>r. 2015</t>
  </si>
  <si>
    <t xml:space="preserve">Regionální školství </t>
  </si>
  <si>
    <t>Výzkum a vývoj (bez spolufinancovaných programů)</t>
  </si>
  <si>
    <t>Ostatní výdaje (vč. oblasti mládeže a sportu)</t>
  </si>
  <si>
    <t>Výdaje státního rozpočtu            na spolufin. programy (vč. VaV)</t>
  </si>
  <si>
    <r>
      <t>Výdaje z rozpočtu EU a FM             na spolufin. programy</t>
    </r>
    <r>
      <rPr>
        <b/>
        <sz val="8"/>
        <rFont val="Arial CE"/>
        <charset val="238"/>
      </rPr>
      <t xml:space="preserve"> vč. VaV </t>
    </r>
    <r>
      <rPr>
        <sz val="9"/>
        <rFont val="Arial CE"/>
        <charset val="238"/>
      </rPr>
      <t>(v rozpočtu není plný podíl prostředků z EU s výjimkou roku 2013)</t>
    </r>
  </si>
  <si>
    <t>Výdaje kapitoly MŠMT celkem</t>
  </si>
  <si>
    <t>Ke grafu 2</t>
  </si>
  <si>
    <t xml:space="preserve">Průměrný měs. plat pedagogů v RgŠ </t>
  </si>
  <si>
    <t xml:space="preserve">Průměrný měs. plat v celé ČR (zdroj ČSÚ) </t>
  </si>
  <si>
    <t xml:space="preserve">Průměrný měs. plat                  v rozpočtové sféře (zdroj ČSÚ) </t>
  </si>
  <si>
    <t>Ke grafu 3</t>
  </si>
  <si>
    <t>Výdaje regionálního školství a PŘO</t>
  </si>
  <si>
    <t xml:space="preserve">Vysoké školy </t>
  </si>
  <si>
    <t>Výzkum a vývoj                        (bez spolufinancovaných programů z EU a FM)</t>
  </si>
  <si>
    <t>Mládež a sport</t>
  </si>
  <si>
    <t>Výdaje z rozpočtu EU a FM na spolufinancované programy (vč. VaV)</t>
  </si>
  <si>
    <t>Výdaje státního rozpočtu na spolufinancované programy (vč. VaV)</t>
  </si>
  <si>
    <t>Ostatní výdaje</t>
  </si>
  <si>
    <t>Celkem</t>
  </si>
  <si>
    <t>Návrh rozpočtu na rok 2015</t>
  </si>
  <si>
    <t>r. 2016</t>
  </si>
  <si>
    <t>Ukazatele kapitoly 333 MŠMT na rok 2016</t>
  </si>
  <si>
    <t>(ve struktuře návrhu zákona o SR)</t>
  </si>
  <si>
    <t>(údaje v Kč)</t>
  </si>
  <si>
    <t>Souhrnné ukazatele</t>
  </si>
  <si>
    <t>Příjmy celkem</t>
  </si>
  <si>
    <t>Výdaje celkem</t>
  </si>
  <si>
    <t>Specifické ukazatele - příjmy</t>
  </si>
  <si>
    <r>
      <t xml:space="preserve">Daňové příjmy </t>
    </r>
    <r>
      <rPr>
        <vertAlign val="superscript"/>
        <sz val="11"/>
        <rFont val="Arial"/>
        <family val="2"/>
        <charset val="238"/>
      </rPr>
      <t>5)</t>
    </r>
  </si>
  <si>
    <t>Nedaňové příjmy, kapitálové příjmy a přijaté transfery celkem</t>
  </si>
  <si>
    <t>v tom:</t>
  </si>
  <si>
    <t>příjmy z rozpočtu Evropské unie bez společné zemědělské politiky celkem</t>
  </si>
  <si>
    <t>příjmy z prostředků finančních mechanismů</t>
  </si>
  <si>
    <t>ostatní nedaňové příjmy, kapitálové příjmy a přijaté transfery celkem</t>
  </si>
  <si>
    <t>Specifické ukazatele - výdaje</t>
  </si>
  <si>
    <t>Věda a vysoké školy</t>
  </si>
  <si>
    <t>vysoké školy</t>
  </si>
  <si>
    <t>výzkum, experimentální vývoj a inovace</t>
  </si>
  <si>
    <t>Výdaje regionálního školství a přímo řízených organizací</t>
  </si>
  <si>
    <t>Podpora činnosti v oblasti mládeže</t>
  </si>
  <si>
    <t>Podpora činnosti v oblasti sportu</t>
  </si>
  <si>
    <t>sportovní reprezentace</t>
  </si>
  <si>
    <t>všeobecná sportovní činnost</t>
  </si>
  <si>
    <t>Výdaje na programy spolufinancované z rozpočtu Evropské unie a z prostředků finančních mechanismů mimo výzkum, vývoj a inovace</t>
  </si>
  <si>
    <t>Ostatní výdaje na zabezpečení úkolů resortu</t>
  </si>
  <si>
    <t>Průřezové ukazatele</t>
  </si>
  <si>
    <t>Platy zaměstnanců a ostatní platby za provedenou práci</t>
  </si>
  <si>
    <r>
      <t xml:space="preserve">Povinné pojistné placené zaměstnavatelem </t>
    </r>
    <r>
      <rPr>
        <vertAlign val="superscript"/>
        <sz val="11"/>
        <rFont val="Arial"/>
        <family val="2"/>
        <charset val="238"/>
      </rPr>
      <t>1)</t>
    </r>
  </si>
  <si>
    <t>Převod fondu kulturních a sociálních potřeb</t>
  </si>
  <si>
    <t>Platy zaměstnanců v pracovním poměru vyjma zaměstnanců na služebních místech</t>
  </si>
  <si>
    <t>Platy zaměstnanců na služebních místech dle zákona o stání službě</t>
  </si>
  <si>
    <r>
      <t xml:space="preserve">Výdaje na výzkum, vývoj a inovace celkem včetně programů spolufinancovaných z prostředků zahraničních programů </t>
    </r>
    <r>
      <rPr>
        <vertAlign val="superscript"/>
        <sz val="11"/>
        <rFont val="Arial"/>
        <family val="2"/>
        <charset val="238"/>
      </rPr>
      <t>2)</t>
    </r>
  </si>
  <si>
    <t>ze státního rozpočtu celkem</t>
  </si>
  <si>
    <r>
      <t xml:space="preserve">institucionální podpora celkem </t>
    </r>
    <r>
      <rPr>
        <vertAlign val="superscript"/>
        <sz val="11"/>
        <rFont val="Arial"/>
        <family val="2"/>
        <charset val="238"/>
      </rPr>
      <t>3)</t>
    </r>
  </si>
  <si>
    <r>
      <t xml:space="preserve">účelová podpora celkem </t>
    </r>
    <r>
      <rPr>
        <vertAlign val="superscript"/>
        <sz val="11"/>
        <rFont val="Arial"/>
        <family val="2"/>
        <charset val="238"/>
      </rPr>
      <t>3)</t>
    </r>
  </si>
  <si>
    <r>
      <t xml:space="preserve">podíl prostředků zahraničních programů </t>
    </r>
    <r>
      <rPr>
        <vertAlign val="superscript"/>
        <sz val="11"/>
        <rFont val="Arial"/>
        <family val="2"/>
        <charset val="238"/>
      </rPr>
      <t>2)</t>
    </r>
  </si>
  <si>
    <r>
      <t xml:space="preserve">Účelová podpora na programy aplikovaného výzkumu, vývoje a inovací </t>
    </r>
    <r>
      <rPr>
        <vertAlign val="superscript"/>
        <sz val="11"/>
        <rFont val="Arial"/>
        <family val="2"/>
        <charset val="238"/>
      </rPr>
      <t>4)</t>
    </r>
  </si>
  <si>
    <r>
      <t xml:space="preserve">Účelová podpora na specifický vysokoškolský výzkum </t>
    </r>
    <r>
      <rPr>
        <vertAlign val="superscript"/>
        <sz val="11"/>
        <rFont val="Arial"/>
        <family val="2"/>
        <charset val="238"/>
      </rPr>
      <t>4)</t>
    </r>
  </si>
  <si>
    <r>
      <t xml:space="preserve">Institucionální podpora výzkumných organizací podle zhodnocení jimi dosažených výsledků </t>
    </r>
    <r>
      <rPr>
        <vertAlign val="superscript"/>
        <sz val="11"/>
        <rFont val="Arial"/>
        <family val="2"/>
        <charset val="238"/>
      </rPr>
      <t>4)</t>
    </r>
  </si>
  <si>
    <r>
      <t xml:space="preserve">Institucionální podpora na mezinárodní spolupráci ČR ve výzkumu a vývoji </t>
    </r>
    <r>
      <rPr>
        <vertAlign val="superscript"/>
        <sz val="11"/>
        <rFont val="Arial"/>
        <family val="2"/>
        <charset val="238"/>
      </rPr>
      <t>4)</t>
    </r>
  </si>
  <si>
    <t>Zahraniční rozvojová spolupráce</t>
  </si>
  <si>
    <t>Program sociální prevence a prevence kriminality</t>
  </si>
  <si>
    <t>Program protidrogové politiky</t>
  </si>
  <si>
    <t>Podpora projektů integrace příslušníků romské komunity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</si>
  <si>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</si>
  <si>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</si>
  <si>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</si>
  <si>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</si>
  <si>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</si>
  <si>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</si>
  <si>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</si>
  <si>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</si>
  <si>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</si>
  <si>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</si>
  <si>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</si>
  <si>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</si>
  <si>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(členění dle specifických ukazatelů a výdajových druhů)</t>
  </si>
  <si>
    <t>(údaje v Kč mimo počtu zaměstnanců)</t>
  </si>
  <si>
    <t>Výdaje mimo EDS/SMVS</t>
  </si>
  <si>
    <t>Výdaje EDS/SMVS</t>
  </si>
  <si>
    <t>Počet zaměstnanců (stanovených limitem regulace zaměstnanosti)</t>
  </si>
  <si>
    <t>celkem výdaje mimo EDS/SMVS</t>
  </si>
  <si>
    <t>EDS/SMVS  celkem</t>
  </si>
  <si>
    <t>Kapitola 333 - MŠMT</t>
  </si>
  <si>
    <t>1. platy</t>
  </si>
  <si>
    <t>2. OON</t>
  </si>
  <si>
    <t>3. pojistné</t>
  </si>
  <si>
    <t>4. FKSP</t>
  </si>
  <si>
    <t>5. ostatní běžné výdaje  vč. mzdových prostředků a příslušenství VŠ, soukromých a církevních škol</t>
  </si>
  <si>
    <t>6. kapitálové výdaje mimo EDS/SMVS</t>
  </si>
  <si>
    <t>1. EDS/SMVS běžné výdaje</t>
  </si>
  <si>
    <t>2. EDS/SMVS kapitálové výdaje</t>
  </si>
  <si>
    <t>Celkem MŠMT</t>
  </si>
  <si>
    <t>Výzkum, vývoj a inovace  celkem</t>
  </si>
  <si>
    <t xml:space="preserve">       v tom: 1. výzkum, vývoj a inovace bez spolufinancovaných programů</t>
  </si>
  <si>
    <t xml:space="preserve">                   2. výzkum, vývoj a inovace OP VVV</t>
  </si>
  <si>
    <t>Výdaje RgŠ a PŘO celkem</t>
  </si>
  <si>
    <t xml:space="preserve">       v tom: 1. výdaje regionálního školství ÚSC</t>
  </si>
  <si>
    <t xml:space="preserve">                   2. soukromé školy</t>
  </si>
  <si>
    <t xml:space="preserve">                   3. církevní školy</t>
  </si>
  <si>
    <t xml:space="preserve">                   4. výdaje PŘO</t>
  </si>
  <si>
    <t xml:space="preserve">      v tom:  1. sportovní reprezentace </t>
  </si>
  <si>
    <t xml:space="preserve">                   2. všeobecná sportovní činnost</t>
  </si>
  <si>
    <t>Výdaje na programy spolufinancované z rozpočtu EU mimo výzkum vývoj a inovace</t>
  </si>
  <si>
    <t xml:space="preserve">        v tom: 1. OP VVV</t>
  </si>
  <si>
    <t xml:space="preserve">      v tom: 1. OPŘO, společné a účelově vymezené úkoly, mezinárodní konference</t>
  </si>
  <si>
    <t xml:space="preserve">                  2. státní správa</t>
  </si>
  <si>
    <t xml:space="preserve">                 3. program sociální prevence a prevence kriminality</t>
  </si>
  <si>
    <t xml:space="preserve">                 4. program protidrogové politiky</t>
  </si>
  <si>
    <t xml:space="preserve">                 5. podpora projektů integrace příslušníků romské komunity</t>
  </si>
  <si>
    <t>(změny proti rozpočtu roku 2015)</t>
  </si>
  <si>
    <t>Schválený rozpočet</t>
  </si>
  <si>
    <t>Absolutní změna</t>
  </si>
  <si>
    <t>Relativní změna</t>
  </si>
  <si>
    <t xml:space="preserve"> na rok 2015                       bez podílu EU/FM   vč. doplnění výdajů v RgŠ do srovnatelné základny                        </t>
  </si>
  <si>
    <t xml:space="preserve"> na rok 2016                                         bez podílu EU/FM</t>
  </si>
  <si>
    <t>vůči základně rozpočtu k r. 2016                (sl.2-1)</t>
  </si>
  <si>
    <t>Výdaje celkem bez podílu EU/FM</t>
  </si>
  <si>
    <t>1. vysoké školy</t>
  </si>
  <si>
    <t>2. výzkum, vývoj a inovace</t>
  </si>
  <si>
    <t>3. výdaje regionálního školství a přímo řízených organizací</t>
  </si>
  <si>
    <t>4. podpora činnosti v oblasti mládeže</t>
  </si>
  <si>
    <t>5. podpora činnosti v oblasti sportu</t>
  </si>
  <si>
    <t>6. výdaje na programy spolufinancované z rozpočtu EU a FM mimo výzkum vývoj a inovace</t>
  </si>
  <si>
    <t>7. ostatní výdaje na zabezpečení úkolů resortu včetně EDS/SMVS</t>
  </si>
  <si>
    <t xml:space="preserve">Schválený rozpočet </t>
  </si>
  <si>
    <t xml:space="preserve"> na rok 2015                        vč. podílu EU/FM                           </t>
  </si>
  <si>
    <t xml:space="preserve"> na rok 2016                                         vč. podílu EU/FM</t>
  </si>
  <si>
    <t>vůči schválenému rozpočtu r. 2016                 (sl.2-1)</t>
  </si>
  <si>
    <t>vůči schválenému rozpočtu r. 2015 v %                 (sl.2-1)</t>
  </si>
  <si>
    <t>Výdaje celkem vč. podílu EU/FM *)</t>
  </si>
  <si>
    <t>(změny proti rozpočtu roku 2015 podrobně)</t>
  </si>
  <si>
    <t>odečet podílu EU/FM</t>
  </si>
  <si>
    <t>dorovnání základny RgŠ (soukromé a církevní školy, celoroční objemy, výkony)</t>
  </si>
  <si>
    <t>dorovnání základny  PŘO                  a přesun  Tandemu do mládeže</t>
  </si>
  <si>
    <t xml:space="preserve"> vrácení vkladu z PO 4                              zpět do VŠ</t>
  </si>
  <si>
    <t xml:space="preserve"> navýšení výzkumu                               dle usn. vlády č.380</t>
  </si>
  <si>
    <t>snížení programu rozvoje VŠ (EDS/SMVS)</t>
  </si>
  <si>
    <t>krácení výdajů podle nároků                         z nespotřebovaných výdajů</t>
  </si>
  <si>
    <t>posílení kulturního dědictví                   podle usn. vlády č. 348/2015</t>
  </si>
  <si>
    <t>dopady usnesení vl. č.  348                  z r.2015 ke kultur. dědictví</t>
  </si>
  <si>
    <t>snížení církevních škol                     dle návrh MF v SDV</t>
  </si>
  <si>
    <t>mzdový nárůst 3 %</t>
  </si>
  <si>
    <t>dorovnání do výdajů                        podle MF</t>
  </si>
  <si>
    <t>nárůst zaměstanců v kmeni</t>
  </si>
  <si>
    <t>posílení platů státních                        zaměstnanců</t>
  </si>
  <si>
    <t>navýšení podílu EU/FM</t>
  </si>
  <si>
    <t xml:space="preserve">navýšení sportu </t>
  </si>
  <si>
    <t>posílení na výkony v RgŠ</t>
  </si>
  <si>
    <t xml:space="preserve"> přesun ve prospěch mádeže</t>
  </si>
  <si>
    <t>posílení na PISA a TIMS ČŠI</t>
  </si>
  <si>
    <t>přesun z OP na rezervu nezpůsobilých výdajů</t>
  </si>
  <si>
    <t>přesuny v rámci sportu</t>
  </si>
  <si>
    <t>přesun z kapitálových výdajů                  do EDS v rámci mládeže</t>
  </si>
  <si>
    <t>posílení vysokých škol podle                    PSP</t>
  </si>
  <si>
    <t>posílení sportu podle PSP</t>
  </si>
  <si>
    <t>Schv. rozpočet</t>
  </si>
  <si>
    <t>Vlivy</t>
  </si>
  <si>
    <t>Srovnatelná</t>
  </si>
  <si>
    <t>CELKEM</t>
  </si>
  <si>
    <t>Schválený</t>
  </si>
  <si>
    <t>k 1.1.2015</t>
  </si>
  <si>
    <t xml:space="preserve">pro </t>
  </si>
  <si>
    <t>základna</t>
  </si>
  <si>
    <t>roku</t>
  </si>
  <si>
    <t>vlivy</t>
  </si>
  <si>
    <t>rozpočet</t>
  </si>
  <si>
    <t>základnu</t>
  </si>
  <si>
    <t>oproti r. 2015</t>
  </si>
  <si>
    <t>S O U H R N N É    U K A Z A T E L E</t>
  </si>
  <si>
    <t xml:space="preserve">  Výdaje celkem</t>
  </si>
  <si>
    <t>SPECIFICKÉ UKAZATELE -  VÝDAJE CELKEM</t>
  </si>
  <si>
    <t>věda a vysoké školy</t>
  </si>
  <si>
    <t xml:space="preserve">    v tom: vysoké školy</t>
  </si>
  <si>
    <t xml:space="preserve">                     - vysoké školy dotace (vč. EDS/SMVS)</t>
  </si>
  <si>
    <t xml:space="preserve">                     - vysoké školy příspěvek</t>
  </si>
  <si>
    <t xml:space="preserve">                 výzkum, vývoj a inovace</t>
  </si>
  <si>
    <t>výdaje regionálního školství a přímo řízených organizací</t>
  </si>
  <si>
    <t xml:space="preserve">   v tom: výdaje regionálního školství</t>
  </si>
  <si>
    <t xml:space="preserve">                     -  výdaje RgŠ - rozvojové programy</t>
  </si>
  <si>
    <t xml:space="preserve">                     -  výdaje RgŠ - výkonové financování</t>
  </si>
  <si>
    <t xml:space="preserve">                     -  ostatní dotační tituly RgŠ (vč. EDS/SMVS)</t>
  </si>
  <si>
    <t xml:space="preserve">              výdaje PŘO</t>
  </si>
  <si>
    <t xml:space="preserve">                     - výdaje PŘO - příspěvek</t>
  </si>
  <si>
    <t xml:space="preserve">                     - výdaje PŘO - ostatní dotační tituly (vč. EDS/SMVS)</t>
  </si>
  <si>
    <t>podpora činnosti v oblasti mládeže</t>
  </si>
  <si>
    <t xml:space="preserve">                     - podpora činnosti v oblasti mládeže - dotace</t>
  </si>
  <si>
    <t xml:space="preserve">                     - podpora činnosti v oblasti mládeže - soutěže</t>
  </si>
  <si>
    <t>podpora činnosti v oblasti sportu</t>
  </si>
  <si>
    <t xml:space="preserve">    v tom: sportovní reprezentace</t>
  </si>
  <si>
    <t xml:space="preserve">                     - sportovní reprezentace - dotace</t>
  </si>
  <si>
    <t xml:space="preserve">                     - sportovní reprezentace - příspěvek (resortní centra, ADV)</t>
  </si>
  <si>
    <t xml:space="preserve">                 všeobecná sportovní činnost</t>
  </si>
  <si>
    <t xml:space="preserve">                      - všeobecná sportovní činnost - dotace (vč. EDS/SMVS)</t>
  </si>
  <si>
    <t>výdaje na programy spolufinancované z rozpočtu EU mimo výzkum vývoj a inovace</t>
  </si>
  <si>
    <t>ostatní výdaje na zabezpečení úkolů resortu:</t>
  </si>
  <si>
    <t>PRŮŘEZOVÉ UKAZATELE</t>
  </si>
  <si>
    <t>(srovnání rozpočtu v letech 2013-2016)</t>
  </si>
  <si>
    <t>(údaje jsou v tis. Kč vzhledem k návaznosti na předchozí roky, kdy se takto sledovaly)</t>
  </si>
  <si>
    <t>ROK 2010</t>
  </si>
  <si>
    <t>ROK 2011</t>
  </si>
  <si>
    <t>ROK 2012</t>
  </si>
  <si>
    <t>ROK 2013</t>
  </si>
  <si>
    <t>ROK 2014</t>
  </si>
  <si>
    <t>ROK 2015  **)</t>
  </si>
  <si>
    <t>ROK 2016</t>
  </si>
  <si>
    <t>Schv.rozpočet                     bez podílu  EU/FM</t>
  </si>
  <si>
    <t>Schv.rozpočet                     vč. podílu  EU/FM</t>
  </si>
  <si>
    <t>z toho vázání výdajů</t>
  </si>
  <si>
    <t>Rozpočet                     bez podílu  EU/FM</t>
  </si>
  <si>
    <t>Rozpočet                     vč. podílu  EU/FM</t>
  </si>
  <si>
    <t>Rozpočet                  bez podílu  EU/FM **)</t>
  </si>
  <si>
    <t>Rozpočet                   vč. podílu  EU/FM **)</t>
  </si>
  <si>
    <t>Schválený rozpočet                     bez podílu  EU/FM</t>
  </si>
  <si>
    <t>Schválený rozpočet                   vč. podílu  EU/FM</t>
  </si>
  <si>
    <t>z toho vázání  výdajů</t>
  </si>
  <si>
    <t>v tom: výdaje mimo EDS/SMVS</t>
  </si>
  <si>
    <t xml:space="preserve">            výdaje na EDS/SMVS</t>
  </si>
  <si>
    <t xml:space="preserve">2. výzkum, vývoj a inovace </t>
  </si>
  <si>
    <t>v tom:   mzdové výdaje včetně příslušenství   - pedagogové *)</t>
  </si>
  <si>
    <t xml:space="preserve">              mzdové výdaje včetně příslušenství   - nepedagogové *)</t>
  </si>
  <si>
    <t xml:space="preserve">              ONIV- učební pomůcky aj. ONIV mimo soukr. a círk. školy</t>
  </si>
  <si>
    <t xml:space="preserve">              ONIV - soukromé a církevní školy</t>
  </si>
  <si>
    <t xml:space="preserve">              výdaje na EDS/SMVS</t>
  </si>
  <si>
    <t>6. výdaje na programy spolufinancované z rozpočtu EU a FM mimo VVI</t>
  </si>
  <si>
    <t>ad 3) ve výdajích RgŠ a přímo řízených organizací:</t>
  </si>
  <si>
    <t>3.1. výdaje regionálního školství  ÚSC</t>
  </si>
  <si>
    <t xml:space="preserve">             ONIV- učební pomůcky, náhrady aj.</t>
  </si>
  <si>
    <t xml:space="preserve">             ONIV - soukromé školy</t>
  </si>
  <si>
    <t xml:space="preserve">             ONIV - církevní školy</t>
  </si>
  <si>
    <t xml:space="preserve">             výdaje EDS/SMVS (výstavba ZŠ MŠ)</t>
  </si>
  <si>
    <t>3. 2. výdaje přímo řízených organizací</t>
  </si>
  <si>
    <t xml:space="preserve">             ONIV- provozní výdaje PŘO</t>
  </si>
  <si>
    <t xml:space="preserve">             výdaje na EDS/SMVS</t>
  </si>
  <si>
    <t>*) Mzdové výdaje vč.příslušenství zvlášť na pedagogy a nepedadagogy se sledovaly  a vykazovaly v závazném ukazateli pouze v letech 2012 a 2013.</t>
  </si>
  <si>
    <t>**) v r. 2015 je schválený rozpočet RgŠ upraven o dodatečně poskytnuté prostředky na soukromé školy ve výši 140 mil. Kč.</t>
  </si>
  <si>
    <t xml:space="preserve">(srovnání rozpočtu kapitoly 333 MŠMT v letech 2015-2016 podle PVS) </t>
  </si>
  <si>
    <t>PVS/bloky/okruhy</t>
  </si>
  <si>
    <t>Zdroj</t>
  </si>
  <si>
    <t>EDS/SMVS</t>
  </si>
  <si>
    <t xml:space="preserve">Schválený rozpočet                     rok 2015             </t>
  </si>
  <si>
    <t>Rozpočet         rok 2015              ve srovnatelné základně *)</t>
  </si>
  <si>
    <t>Schválený rozpočet                 rok 2016</t>
  </si>
  <si>
    <t>změna             2016-2015 ve srov.zákl.</t>
  </si>
  <si>
    <t>501 - Celkem Věda a vysoké školy</t>
  </si>
  <si>
    <t>5010010011 Vysoké školy - dotace (vč. EDS/SMVS)</t>
  </si>
  <si>
    <t>1100000 SR - základní</t>
  </si>
  <si>
    <t>133D21</t>
  </si>
  <si>
    <t>5010010012 Vysoké školy - příspěvek</t>
  </si>
  <si>
    <t>5010020011 Výzkum, experimentální vývoj a inovace</t>
  </si>
  <si>
    <t>1103100 SR - OP Výzkum a vývoj pro inovace</t>
  </si>
  <si>
    <t>1103200 SR - OP Vzdělávání pro konkurenceschopnost</t>
  </si>
  <si>
    <t>1104710 SR - KP Eurostar</t>
  </si>
  <si>
    <t>1106003 SR - FM EHP/Norsko 2</t>
  </si>
  <si>
    <t>1110300 SR - OP Výzkum,vývoj a vzdělávání 2014+</t>
  </si>
  <si>
    <t>502 - Celkem Výdaje RgŠ a PŘO</t>
  </si>
  <si>
    <t>5020010011 Výdaje regionálního školství - rozvojové programy</t>
  </si>
  <si>
    <t>5020010012 Výdaje regionálního školství - výkonové financování</t>
  </si>
  <si>
    <t>5020010013 Výdaje regionálního školství - ost.dot.tituly (vč. EDS/SMVS)</t>
  </si>
  <si>
    <t>133D31</t>
  </si>
  <si>
    <t>5020010022 Přímo řízené organizace - příspěvek</t>
  </si>
  <si>
    <t>5020010023 Přímo řízené organizace - ost.dotační tituly (vč. EDS/SMVS)</t>
  </si>
  <si>
    <t>133V11</t>
  </si>
  <si>
    <t>503 - Celkem Podpora činnosti v oblasti mládeže</t>
  </si>
  <si>
    <t>5030010011 Podpora činnosti v oblasti mládeže - dotace (vč. EDS/SMVS)</t>
  </si>
  <si>
    <t>133D71</t>
  </si>
  <si>
    <t>5030010012 Podpora činnosti v oblasti mládeže - soutěže</t>
  </si>
  <si>
    <t>504 - Celkem Podpora činnosti v oblasti sportu</t>
  </si>
  <si>
    <t>5040010011 Sportovní reprezentace - dotace</t>
  </si>
  <si>
    <t>5040010012 Sportovní reprezentace - příspěvek (res.centra, ADV)</t>
  </si>
  <si>
    <t>5040020011 Všeobecná sportovní činnost - dotace (vč. EDS/SMVS)</t>
  </si>
  <si>
    <t>133D51</t>
  </si>
  <si>
    <t>505 - Celkem Výdaje na programy spolufinancované z rozpočtu EU a FM mimo VVI</t>
  </si>
  <si>
    <t>5050010011 Programy spolufin. z rozpočtu EU/FM mimo VVI</t>
  </si>
  <si>
    <t>1104719 SR - KP Erasmus</t>
  </si>
  <si>
    <t>1104727 SR - KP Euroguidance</t>
  </si>
  <si>
    <t>1104728 SR - KP Bologna Experts</t>
  </si>
  <si>
    <t>1104731 SR - KP Eurodesk</t>
  </si>
  <si>
    <t>1104800 SR - Twinning out</t>
  </si>
  <si>
    <t>1106002 SR - Program švýcarsko-české spolupráce</t>
  </si>
  <si>
    <t>1112108 SR - KP Erasmus +</t>
  </si>
  <si>
    <t>506 - Celkem Ostatní výdaje na zabezpečení úkolů resortu</t>
  </si>
  <si>
    <t>5060010011 Ostatní výdaje na zabezpečení úkolů resortu (vč. EDS/SMVS)</t>
  </si>
  <si>
    <t>233D01</t>
  </si>
  <si>
    <t>233V01</t>
  </si>
  <si>
    <t>CELKEM kapitola MŠMT (bez prostředků z rozpočtu EU a FM)</t>
  </si>
  <si>
    <t>*) srovnatelná základna v roce 2015 = schválený rozpočet snížený o podíl spolufinancových prostředků z EU a FM, navýšený o dorovnání výdajů soukromých a církevních škol RgŠ z roku 2015 v celoroční výši (676 mil. Kč) a vnitřní přesuny</t>
  </si>
  <si>
    <t>Prostředky z rozpočtu EU/FM</t>
  </si>
  <si>
    <t>1503100 EU - OP Výzkum a vývoj pro inovace</t>
  </si>
  <si>
    <t>1503200 EU - OP Vzdělávání pro konkurenceschopnost (VVI)</t>
  </si>
  <si>
    <t>1503200 EU - OP Vzdělávání pro konkurenceschopnost (mimo VVI)</t>
  </si>
  <si>
    <t>1506003 FM - FM EHP/Norsko 2 (VVI)</t>
  </si>
  <si>
    <t>1506003 FM - FM EHP/Norsko 2 (mimo VVI)</t>
  </si>
  <si>
    <t>1510300 EU - OP Výzkum,vývoj a vzdělávání 2014+ (VVI)</t>
  </si>
  <si>
    <t>1510300 EU - OP Výzkum,vývoj a vzdělávání 2014+ (mimo VVI)</t>
  </si>
  <si>
    <t>1512108 EU - KP Erasmus +</t>
  </si>
  <si>
    <t>Celkem prostředky z EU/FM</t>
  </si>
  <si>
    <t>CELKEM kapitola MŠMT (vč. prostředků z rozpočtu EU a FM)</t>
  </si>
  <si>
    <t>x</t>
  </si>
  <si>
    <t>Limity regulace zaměstnanosti na rok 2016 dle jednotlivých školských úseků</t>
  </si>
  <si>
    <t>Kap. 333 MŠMT</t>
  </si>
  <si>
    <t>Prostředky na platy a ostatní platby v Kč</t>
  </si>
  <si>
    <t>Počet zaměstnanců</t>
  </si>
  <si>
    <t>Průměrný plat v Kč</t>
  </si>
  <si>
    <t>Ostatní platby za provedenou práci v Kč</t>
  </si>
  <si>
    <t>Prostředky na platy v Kč</t>
  </si>
  <si>
    <t>zam. na služeb. místech</t>
  </si>
  <si>
    <t>zam. v prac.poměru vyjma zam. na služeb. m.</t>
  </si>
  <si>
    <t xml:space="preserve">platy  zaměstnanců na služeb. místech </t>
  </si>
  <si>
    <t>platy zam. v prac. poměru vyjma zam. na služeb. m.</t>
  </si>
  <si>
    <t>Organizační složky státu celkem:</t>
  </si>
  <si>
    <t>I.Ústřední orgán:</t>
  </si>
  <si>
    <t xml:space="preserve">v tom: </t>
  </si>
  <si>
    <t>ústřední orgán - kmen</t>
  </si>
  <si>
    <t>VVI instit.</t>
  </si>
  <si>
    <t xml:space="preserve"> -</t>
  </si>
  <si>
    <t>OP VVV</t>
  </si>
  <si>
    <t>EHP/Norsko</t>
  </si>
  <si>
    <t>II.Česká školní inspekce:</t>
  </si>
  <si>
    <t>Česká školní inspekce - kmen</t>
  </si>
  <si>
    <t>Státní správa celkem</t>
  </si>
  <si>
    <t>III. Ost.organizační složky státu:</t>
  </si>
  <si>
    <t>VSC</t>
  </si>
  <si>
    <t xml:space="preserve"> </t>
  </si>
  <si>
    <t>Příspěvkové organizace celkem:</t>
  </si>
  <si>
    <t>1. OPŘO - celkem</t>
  </si>
  <si>
    <t>1.1  kmen.činnost, projekty, ost. (mimo sport.rep., VVI,drogy,krim., menšiny, mezinár.sem., projekty spoluf.s EU a fin. mech., spol. a spec. úkoly)</t>
  </si>
  <si>
    <t>1.2  OP VVV</t>
  </si>
  <si>
    <t>1.3  EHP Norsko</t>
  </si>
  <si>
    <t>1.4 česko-švýc. spol.</t>
  </si>
  <si>
    <t>1.5 komunit. programy a Twining out</t>
  </si>
  <si>
    <t>1.6 sport. repr., ADV</t>
  </si>
  <si>
    <t>1.7 VVI - účelové</t>
  </si>
  <si>
    <t>1.8 drogy, kriminalita,menšiny</t>
  </si>
  <si>
    <t>1.10  spec. úkoly, mezinár. akce,soutěže</t>
  </si>
  <si>
    <t>2. RGŠ územních celků celkem</t>
  </si>
  <si>
    <t xml:space="preserve">    </t>
  </si>
  <si>
    <t>2.1 přímé výdaje, RP a dotační tituly</t>
  </si>
  <si>
    <t xml:space="preserve">2.2  soutěže a využití volného času </t>
  </si>
  <si>
    <t>3. RGŠ - PŘO</t>
  </si>
  <si>
    <t xml:space="preserve"> Organizační složky státu a příspěvkové organizace celkem</t>
  </si>
  <si>
    <t>Příjmy kapitoly 333 MŠMT na rok 2016</t>
  </si>
  <si>
    <t>(členění dle specifických ukazatelů a příjmových druhů)</t>
  </si>
  <si>
    <t>promítnutí podílu EU/FM</t>
  </si>
  <si>
    <t xml:space="preserve">  Příjmy celkem</t>
  </si>
  <si>
    <t>SPECIFICKÉ UKAZATELE -  PŘÍJMY CELKEM</t>
  </si>
  <si>
    <t xml:space="preserve">  Daňové příjmy</t>
  </si>
  <si>
    <t xml:space="preserve">  Nedaňové příjmy, kapitálové příjmy a přijaté transfery celkem</t>
  </si>
  <si>
    <t xml:space="preserve">     v tom:   Příjmy z rozpočtu Evropské unie bez SZP - programovací období 2007-2013 celkem</t>
  </si>
  <si>
    <t xml:space="preserve">                  v tom: OP VVV</t>
  </si>
  <si>
    <t xml:space="preserve">                             ostatní (KP Erasmus- Impuls)</t>
  </si>
  <si>
    <t xml:space="preserve">                  Příjmy z prostředků finančních mechanismů</t>
  </si>
  <si>
    <t xml:space="preserve">                  v tom: EHP/Norsko</t>
  </si>
  <si>
    <t xml:space="preserve">                  ostatní nedaňové příjmy, kapitálové příjmy a přijaté transfery celkem</t>
  </si>
  <si>
    <t>snížení výdajů na VŠ                z titulu optimalizace</t>
  </si>
  <si>
    <t>nárůst FKSP o 0,5 %</t>
  </si>
  <si>
    <t>posílení na společné                     vzdělávání (inkluze)</t>
  </si>
  <si>
    <t>posílení podle usnesení                      č.686 vyuč.povinnost</t>
  </si>
  <si>
    <t xml:space="preserve">                   3. výzkum, vývoj a inovace EHP/Norsko</t>
  </si>
  <si>
    <t xml:space="preserve">                    2. EHP/Norsko</t>
  </si>
  <si>
    <t xml:space="preserve">                    3. EHP/Švýcarsko    </t>
  </si>
  <si>
    <t xml:space="preserve">                    4. komunitární programy a Twinnig out</t>
  </si>
  <si>
    <t xml:space="preserve">                 6. zahraniční rozvojová spolupráce</t>
  </si>
  <si>
    <t xml:space="preserve">                 7. program podpory vzdělávání národnostních menšin a multikulturní výchova</t>
  </si>
  <si>
    <t xml:space="preserve">TIMSS, PISA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</si>
</sst>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#,##0.0"/>
  </numFmts>
  <fonts count="5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2"/>
      <name val="Arial CE"/>
      <charset val="238"/>
    </font>
    <font>
      <sz val="8"/>
      <name val="Arial CE"/>
    </font>
    <font>
      <b/>
      <sz val="14"/>
      <name val="Arial CE"/>
      <family val="2"/>
      <charset val="238"/>
    </font>
    <font>
      <sz val="9"/>
      <name val="Arial CE"/>
    </font>
    <font>
      <b/>
      <sz val="11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1"/>
      <name val="Arial CE"/>
      <charset val="238"/>
    </font>
    <font>
      <b/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1" fillId="0" borderId="0"/>
  </cellStyleXfs>
  <cellXfs count="552">
    <xf numFmtId="0" fontId="0" fillId="0" borderId="0" xfId="0"/>
    <xf numFmtId="0" fontId="6" fillId="0" borderId="0" xfId="4" applyFont="1"/>
    <xf numFmtId="0" fontId="2" fillId="0" borderId="0" xfId="4"/>
    <xf numFmtId="0" fontId="2" fillId="4" borderId="1" xfId="4" applyFill="1" applyBorder="1"/>
    <xf numFmtId="0" fontId="5" fillId="4" borderId="1" xfId="4" applyFont="1" applyFill="1" applyBorder="1" applyAlignment="1">
      <alignment horizontal="center"/>
    </xf>
    <xf numFmtId="0" fontId="5" fillId="4" borderId="1" xfId="4" applyFont="1" applyFill="1" applyBorder="1"/>
    <xf numFmtId="165" fontId="2" fillId="0" borderId="1" xfId="4" applyNumberFormat="1" applyFill="1" applyBorder="1"/>
    <xf numFmtId="165" fontId="2" fillId="0" borderId="1" xfId="4" applyNumberFormat="1" applyFont="1" applyFill="1" applyBorder="1"/>
    <xf numFmtId="0" fontId="5" fillId="5" borderId="1" xfId="4" applyFont="1" applyFill="1" applyBorder="1"/>
    <xf numFmtId="164" fontId="2" fillId="5" borderId="1" xfId="4" applyNumberFormat="1" applyFill="1" applyBorder="1"/>
    <xf numFmtId="165" fontId="2" fillId="5" borderId="1" xfId="4" applyNumberFormat="1" applyFill="1" applyBorder="1"/>
    <xf numFmtId="0" fontId="2" fillId="5" borderId="1" xfId="4" applyFill="1" applyBorder="1"/>
    <xf numFmtId="2" fontId="2" fillId="5" borderId="1" xfId="4" applyNumberFormat="1" applyFill="1" applyBorder="1"/>
    <xf numFmtId="165" fontId="2" fillId="0" borderId="0" xfId="4" applyNumberFormat="1"/>
    <xf numFmtId="0" fontId="2" fillId="0" borderId="0" xfId="5" applyFont="1"/>
    <xf numFmtId="0" fontId="2" fillId="0" borderId="0" xfId="5"/>
    <xf numFmtId="0" fontId="5" fillId="4" borderId="1" xfId="5" applyFont="1" applyFill="1" applyBorder="1"/>
    <xf numFmtId="0" fontId="5" fillId="2" borderId="1" xfId="4" applyFont="1" applyFill="1" applyBorder="1" applyAlignment="1">
      <alignment horizontal="center"/>
    </xf>
    <xf numFmtId="1" fontId="10" fillId="0" borderId="1" xfId="5" applyNumberFormat="1" applyFont="1" applyFill="1" applyBorder="1"/>
    <xf numFmtId="1" fontId="2" fillId="0" borderId="1" xfId="5" applyNumberFormat="1" applyFont="1" applyFill="1" applyBorder="1" applyAlignment="1">
      <alignment horizontal="right"/>
    </xf>
    <xf numFmtId="1" fontId="2" fillId="0" borderId="1" xfId="5" applyNumberFormat="1" applyBorder="1"/>
    <xf numFmtId="1" fontId="2" fillId="0" borderId="1" xfId="5" applyNumberFormat="1" applyFill="1" applyBorder="1"/>
    <xf numFmtId="1" fontId="2" fillId="0" borderId="1" xfId="5" applyNumberFormat="1" applyFont="1" applyFill="1" applyBorder="1"/>
    <xf numFmtId="1" fontId="10" fillId="0" borderId="1" xfId="5" applyNumberFormat="1" applyFont="1" applyFill="1" applyBorder="1" applyAlignment="1">
      <alignment horizontal="right"/>
    </xf>
    <xf numFmtId="0" fontId="2" fillId="0" borderId="0" xfId="5" applyFill="1"/>
    <xf numFmtId="0" fontId="2" fillId="0" borderId="0" xfId="4" applyFill="1"/>
    <xf numFmtId="0" fontId="2" fillId="0" borderId="0" xfId="5" applyFont="1" applyFill="1" applyBorder="1" applyAlignment="1">
      <alignment wrapText="1"/>
    </xf>
    <xf numFmtId="1" fontId="11" fillId="0" borderId="0" xfId="5" applyNumberFormat="1" applyFont="1" applyFill="1" applyBorder="1"/>
    <xf numFmtId="14" fontId="2" fillId="0" borderId="0" xfId="5" applyNumberFormat="1" applyFill="1" applyAlignment="1">
      <alignment horizontal="left"/>
    </xf>
    <xf numFmtId="14" fontId="2" fillId="0" borderId="0" xfId="6" applyNumberFormat="1" applyFont="1" applyFill="1"/>
    <xf numFmtId="0" fontId="10" fillId="0" borderId="0" xfId="5" applyFont="1" applyFill="1"/>
    <xf numFmtId="1" fontId="2" fillId="0" borderId="0" xfId="4" applyNumberFormat="1"/>
    <xf numFmtId="0" fontId="8" fillId="6" borderId="0" xfId="6" applyFont="1" applyFill="1"/>
    <xf numFmtId="0" fontId="2" fillId="0" borderId="0" xfId="6" applyFont="1"/>
    <xf numFmtId="0" fontId="2" fillId="6" borderId="0" xfId="6" applyFont="1" applyFill="1"/>
    <xf numFmtId="0" fontId="8" fillId="4" borderId="1" xfId="6" applyFont="1" applyFill="1" applyBorder="1"/>
    <xf numFmtId="0" fontId="5" fillId="4" borderId="1" xfId="6" applyFont="1" applyFill="1" applyBorder="1" applyAlignment="1">
      <alignment horizontal="center" wrapText="1"/>
    </xf>
    <xf numFmtId="0" fontId="12" fillId="4" borderId="1" xfId="6" applyFont="1" applyFill="1" applyBorder="1"/>
    <xf numFmtId="0" fontId="8" fillId="2" borderId="1" xfId="4" applyFont="1" applyFill="1" applyBorder="1" applyAlignment="1">
      <alignment horizontal="center"/>
    </xf>
    <xf numFmtId="165" fontId="2" fillId="0" borderId="1" xfId="4" applyNumberFormat="1" applyBorder="1"/>
    <xf numFmtId="2" fontId="2" fillId="3" borderId="1" xfId="5" applyNumberFormat="1" applyFill="1" applyBorder="1"/>
    <xf numFmtId="1" fontId="2" fillId="7" borderId="1" xfId="5" applyNumberFormat="1" applyFill="1" applyBorder="1"/>
    <xf numFmtId="0" fontId="15" fillId="0" borderId="0" xfId="10" applyFont="1" applyFill="1" applyAlignment="1">
      <alignment horizontal="left" vertical="center"/>
    </xf>
    <xf numFmtId="3" fontId="15" fillId="0" borderId="0" xfId="10" applyNumberFormat="1" applyFont="1" applyFill="1" applyAlignment="1">
      <alignment horizontal="right" vertical="center"/>
    </xf>
    <xf numFmtId="0" fontId="3" fillId="0" borderId="0" xfId="10" applyFont="1" applyFill="1" applyAlignment="1">
      <alignment vertical="center"/>
    </xf>
    <xf numFmtId="3" fontId="16" fillId="0" borderId="0" xfId="10" applyNumberFormat="1" applyFont="1" applyFill="1" applyAlignment="1">
      <alignment horizontal="right" vertical="center"/>
    </xf>
    <xf numFmtId="0" fontId="17" fillId="0" borderId="0" xfId="10" applyFont="1" applyFill="1" applyAlignment="1">
      <alignment vertical="center"/>
    </xf>
    <xf numFmtId="3" fontId="18" fillId="0" borderId="0" xfId="10" applyNumberFormat="1" applyFont="1" applyFill="1" applyAlignment="1">
      <alignment horizontal="right" vertical="center"/>
    </xf>
    <xf numFmtId="0" fontId="3" fillId="0" borderId="0" xfId="2" applyFont="1"/>
    <xf numFmtId="0" fontId="19" fillId="0" borderId="0" xfId="0" applyFont="1" applyAlignment="1">
      <alignment vertical="center"/>
    </xf>
    <xf numFmtId="3" fontId="3" fillId="0" borderId="0" xfId="10" applyNumberFormat="1" applyFont="1" applyFill="1" applyAlignment="1">
      <alignment vertical="center"/>
    </xf>
    <xf numFmtId="0" fontId="20" fillId="0" borderId="0" xfId="0" applyFont="1"/>
    <xf numFmtId="3" fontId="3" fillId="0" borderId="0" xfId="10" applyNumberFormat="1" applyFont="1" applyFill="1" applyAlignment="1">
      <alignment horizontal="right" vertical="center"/>
    </xf>
    <xf numFmtId="49" fontId="21" fillId="9" borderId="3" xfId="0" applyNumberFormat="1" applyFont="1" applyFill="1" applyBorder="1" applyAlignment="1">
      <alignment vertical="center"/>
    </xf>
    <xf numFmtId="49" fontId="21" fillId="9" borderId="4" xfId="0" applyNumberFormat="1" applyFont="1" applyFill="1" applyBorder="1" applyAlignment="1">
      <alignment vertical="center"/>
    </xf>
    <xf numFmtId="49" fontId="21" fillId="9" borderId="5" xfId="0" applyNumberFormat="1" applyFont="1" applyFill="1" applyBorder="1" applyAlignment="1">
      <alignment vertical="center"/>
    </xf>
    <xf numFmtId="0" fontId="17" fillId="0" borderId="0" xfId="0" applyFont="1"/>
    <xf numFmtId="49" fontId="21" fillId="9" borderId="6" xfId="0" applyNumberFormat="1" applyFont="1" applyFill="1" applyBorder="1" applyAlignment="1">
      <alignment vertical="center"/>
    </xf>
    <xf numFmtId="49" fontId="21" fillId="9" borderId="7" xfId="0" applyNumberFormat="1" applyFont="1" applyFill="1" applyBorder="1" applyAlignment="1">
      <alignment vertical="center"/>
    </xf>
    <xf numFmtId="49" fontId="21" fillId="9" borderId="8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vertical="center"/>
    </xf>
    <xf numFmtId="49" fontId="19" fillId="9" borderId="9" xfId="0" applyNumberFormat="1" applyFont="1" applyFill="1" applyBorder="1" applyAlignment="1">
      <alignment vertical="center"/>
    </xf>
    <xf numFmtId="49" fontId="19" fillId="9" borderId="3" xfId="0" applyNumberFormat="1" applyFont="1" applyFill="1" applyBorder="1" applyAlignment="1">
      <alignment vertical="center"/>
    </xf>
    <xf numFmtId="49" fontId="19" fillId="9" borderId="4" xfId="0" applyNumberFormat="1" applyFont="1" applyFill="1" applyBorder="1" applyAlignment="1">
      <alignment vertical="center"/>
    </xf>
    <xf numFmtId="49" fontId="19" fillId="9" borderId="5" xfId="0" applyNumberFormat="1" applyFont="1" applyFill="1" applyBorder="1" applyAlignment="1">
      <alignment vertical="center"/>
    </xf>
    <xf numFmtId="49" fontId="19" fillId="9" borderId="10" xfId="0" applyNumberFormat="1" applyFont="1" applyFill="1" applyBorder="1" applyAlignment="1">
      <alignment vertical="center" wrapText="1"/>
    </xf>
    <xf numFmtId="49" fontId="19" fillId="9" borderId="11" xfId="0" applyNumberFormat="1" applyFont="1" applyFill="1" applyBorder="1" applyAlignment="1">
      <alignment horizontal="left" vertical="center" indent="3"/>
    </xf>
    <xf numFmtId="49" fontId="19" fillId="9" borderId="6" xfId="0" applyNumberFormat="1" applyFont="1" applyFill="1" applyBorder="1" applyAlignment="1">
      <alignment horizontal="left" vertical="center" indent="3"/>
    </xf>
    <xf numFmtId="49" fontId="19" fillId="9" borderId="5" xfId="0" applyNumberFormat="1" applyFont="1" applyFill="1" applyBorder="1" applyAlignment="1">
      <alignment vertical="center" wrapText="1"/>
    </xf>
    <xf numFmtId="49" fontId="19" fillId="9" borderId="12" xfId="0" applyNumberFormat="1" applyFont="1" applyFill="1" applyBorder="1" applyAlignment="1">
      <alignment horizontal="left" vertical="center"/>
    </xf>
    <xf numFmtId="49" fontId="19" fillId="9" borderId="11" xfId="0" applyNumberFormat="1" applyFont="1" applyFill="1" applyBorder="1" applyAlignment="1">
      <alignment horizontal="left" vertical="center" indent="6"/>
    </xf>
    <xf numFmtId="49" fontId="19" fillId="9" borderId="7" xfId="0" applyNumberFormat="1" applyFont="1" applyFill="1" applyBorder="1" applyAlignment="1">
      <alignment horizontal="left" vertical="center" indent="6"/>
    </xf>
    <xf numFmtId="49" fontId="19" fillId="9" borderId="5" xfId="0" applyNumberFormat="1" applyFont="1" applyFill="1" applyBorder="1" applyAlignment="1">
      <alignment horizontal="left" vertical="center" indent="3"/>
    </xf>
    <xf numFmtId="3" fontId="17" fillId="0" borderId="0" xfId="0" applyNumberFormat="1" applyFont="1"/>
    <xf numFmtId="0" fontId="2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3" fontId="15" fillId="0" borderId="0" xfId="11" applyNumberFormat="1" applyFont="1" applyFill="1" applyAlignment="1">
      <alignment horizontal="left"/>
    </xf>
    <xf numFmtId="3" fontId="15" fillId="0" borderId="0" xfId="11" applyNumberFormat="1" applyFont="1" applyFill="1" applyAlignment="1">
      <alignment horizontal="right"/>
    </xf>
    <xf numFmtId="3" fontId="3" fillId="0" borderId="0" xfId="11" applyNumberFormat="1" applyFont="1" applyFill="1"/>
    <xf numFmtId="3" fontId="18" fillId="0" borderId="0" xfId="11" applyNumberFormat="1" applyFont="1" applyFill="1" applyAlignment="1">
      <alignment horizontal="right"/>
    </xf>
    <xf numFmtId="0" fontId="2" fillId="0" borderId="0" xfId="11" applyFill="1"/>
    <xf numFmtId="3" fontId="17" fillId="0" borderId="0" xfId="11" applyNumberFormat="1" applyFont="1" applyFill="1" applyAlignment="1">
      <alignment horizontal="left"/>
    </xf>
    <xf numFmtId="3" fontId="20" fillId="0" borderId="0" xfId="11" applyNumberFormat="1" applyFont="1" applyFill="1"/>
    <xf numFmtId="3" fontId="26" fillId="0" borderId="0" xfId="0" applyNumberFormat="1" applyFont="1"/>
    <xf numFmtId="3" fontId="24" fillId="0" borderId="0" xfId="0" applyNumberFormat="1" applyFont="1"/>
    <xf numFmtId="3" fontId="3" fillId="0" borderId="0" xfId="11" applyNumberFormat="1" applyFont="1" applyFill="1" applyAlignment="1">
      <alignment horizontal="right"/>
    </xf>
    <xf numFmtId="3" fontId="21" fillId="0" borderId="0" xfId="11" applyNumberFormat="1" applyFont="1" applyFill="1" applyAlignment="1">
      <alignment horizontal="right"/>
    </xf>
    <xf numFmtId="3" fontId="3" fillId="0" borderId="0" xfId="2" applyNumberFormat="1" applyFont="1" applyFill="1"/>
    <xf numFmtId="0" fontId="27" fillId="0" borderId="0" xfId="11" applyFont="1" applyFill="1"/>
    <xf numFmtId="3" fontId="27" fillId="9" borderId="21" xfId="0" applyNumberFormat="1" applyFont="1" applyFill="1" applyBorder="1" applyAlignment="1">
      <alignment horizontal="center" vertical="center" wrapText="1"/>
    </xf>
    <xf numFmtId="3" fontId="27" fillId="9" borderId="1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/>
    <xf numFmtId="3" fontId="29" fillId="0" borderId="20" xfId="0" applyNumberFormat="1" applyFont="1" applyFill="1" applyBorder="1" applyAlignment="1">
      <alignment horizontal="right" wrapText="1"/>
    </xf>
    <xf numFmtId="3" fontId="29" fillId="0" borderId="1" xfId="0" applyNumberFormat="1" applyFont="1" applyFill="1" applyBorder="1" applyAlignment="1">
      <alignment horizontal="right" wrapText="1"/>
    </xf>
    <xf numFmtId="3" fontId="29" fillId="0" borderId="19" xfId="0" applyNumberFormat="1" applyFont="1" applyFill="1" applyBorder="1" applyAlignment="1">
      <alignment horizontal="right" wrapText="1"/>
    </xf>
    <xf numFmtId="0" fontId="30" fillId="0" borderId="0" xfId="11" applyFont="1" applyFill="1" applyAlignment="1"/>
    <xf numFmtId="166" fontId="30" fillId="0" borderId="0" xfId="11" applyNumberFormat="1" applyFont="1" applyFill="1" applyAlignment="1"/>
    <xf numFmtId="3" fontId="27" fillId="0" borderId="19" xfId="0" applyNumberFormat="1" applyFont="1" applyFill="1" applyBorder="1" applyAlignment="1"/>
    <xf numFmtId="3" fontId="27" fillId="0" borderId="20" xfId="0" applyNumberFormat="1" applyFont="1" applyFill="1" applyBorder="1" applyAlignment="1"/>
    <xf numFmtId="3" fontId="27" fillId="0" borderId="1" xfId="0" applyNumberFormat="1" applyFont="1" applyFill="1" applyBorder="1" applyAlignment="1"/>
    <xf numFmtId="3" fontId="27" fillId="0" borderId="0" xfId="11" applyNumberFormat="1" applyFont="1" applyFill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11" applyFont="1" applyFill="1"/>
    <xf numFmtId="43" fontId="1" fillId="0" borderId="0" xfId="8" applyFont="1" applyFill="1"/>
    <xf numFmtId="3" fontId="1" fillId="0" borderId="0" xfId="11" applyNumberFormat="1" applyFont="1" applyFill="1"/>
    <xf numFmtId="3" fontId="2" fillId="0" borderId="0" xfId="11" applyNumberFormat="1" applyFill="1"/>
    <xf numFmtId="0" fontId="15" fillId="0" borderId="0" xfId="12" applyFont="1" applyAlignment="1">
      <alignment horizontal="left"/>
    </xf>
    <xf numFmtId="0" fontId="3" fillId="0" borderId="0" xfId="12" applyFont="1" applyAlignment="1">
      <alignment horizontal="centerContinuous"/>
    </xf>
    <xf numFmtId="0" fontId="3" fillId="0" borderId="0" xfId="12" applyFont="1"/>
    <xf numFmtId="0" fontId="17" fillId="0" borderId="0" xfId="12" applyFont="1" applyAlignment="1">
      <alignment horizontal="left"/>
    </xf>
    <xf numFmtId="0" fontId="15" fillId="0" borderId="0" xfId="12" applyFont="1" applyAlignment="1">
      <alignment horizontal="centerContinuous"/>
    </xf>
    <xf numFmtId="0" fontId="21" fillId="0" borderId="0" xfId="12" applyFont="1" applyAlignment="1">
      <alignment horizontal="right"/>
    </xf>
    <xf numFmtId="3" fontId="15" fillId="0" borderId="0" xfId="12" applyNumberFormat="1" applyFont="1" applyAlignment="1">
      <alignment horizontal="centerContinuous"/>
    </xf>
    <xf numFmtId="0" fontId="27" fillId="9" borderId="10" xfId="3" applyFont="1" applyFill="1" applyBorder="1"/>
    <xf numFmtId="0" fontId="27" fillId="9" borderId="21" xfId="3" applyFont="1" applyFill="1" applyBorder="1" applyAlignment="1">
      <alignment horizontal="center" vertical="center" wrapText="1"/>
    </xf>
    <xf numFmtId="0" fontId="27" fillId="9" borderId="12" xfId="3" applyFont="1" applyFill="1" applyBorder="1" applyAlignment="1">
      <alignment horizontal="center" vertical="center"/>
    </xf>
    <xf numFmtId="0" fontId="3" fillId="0" borderId="0" xfId="13" applyFont="1" applyFill="1"/>
    <xf numFmtId="0" fontId="27" fillId="9" borderId="11" xfId="3" applyFont="1" applyFill="1" applyBorder="1"/>
    <xf numFmtId="0" fontId="27" fillId="9" borderId="24" xfId="3" applyFont="1" applyFill="1" applyBorder="1" applyAlignment="1">
      <alignment horizontal="center" vertical="center" wrapText="1"/>
    </xf>
    <xf numFmtId="0" fontId="27" fillId="9" borderId="7" xfId="3" applyFont="1" applyFill="1" applyBorder="1" applyAlignment="1">
      <alignment horizontal="center" vertical="center" wrapText="1"/>
    </xf>
    <xf numFmtId="0" fontId="27" fillId="9" borderId="24" xfId="3" applyFont="1" applyFill="1" applyBorder="1" applyAlignment="1">
      <alignment horizontal="center"/>
    </xf>
    <xf numFmtId="0" fontId="27" fillId="9" borderId="0" xfId="3" applyFont="1" applyFill="1" applyBorder="1" applyAlignment="1">
      <alignment horizontal="center"/>
    </xf>
    <xf numFmtId="0" fontId="32" fillId="0" borderId="0" xfId="12" applyFont="1"/>
    <xf numFmtId="0" fontId="32" fillId="0" borderId="0" xfId="13" applyFont="1" applyFill="1"/>
    <xf numFmtId="3" fontId="27" fillId="4" borderId="1" xfId="3" applyNumberFormat="1" applyFont="1" applyFill="1" applyBorder="1"/>
    <xf numFmtId="3" fontId="27" fillId="4" borderId="1" xfId="3" applyNumberFormat="1" applyFont="1" applyFill="1" applyBorder="1" applyAlignment="1">
      <alignment horizontal="right" vertical="center"/>
    </xf>
    <xf numFmtId="4" fontId="27" fillId="4" borderId="1" xfId="3" applyNumberFormat="1" applyFont="1" applyFill="1" applyBorder="1" applyAlignment="1">
      <alignment horizontal="right" vertical="center"/>
    </xf>
    <xf numFmtId="0" fontId="16" fillId="0" borderId="0" xfId="12" applyFont="1"/>
    <xf numFmtId="0" fontId="16" fillId="0" borderId="0" xfId="13" applyFont="1" applyFill="1"/>
    <xf numFmtId="3" fontId="1" fillId="9" borderId="1" xfId="3" applyNumberFormat="1" applyFont="1" applyFill="1" applyBorder="1"/>
    <xf numFmtId="3" fontId="1" fillId="0" borderId="1" xfId="3" applyNumberFormat="1" applyFont="1" applyFill="1" applyBorder="1" applyAlignment="1">
      <alignment horizontal="right" vertical="center"/>
    </xf>
    <xf numFmtId="4" fontId="1" fillId="0" borderId="1" xfId="3" applyNumberFormat="1" applyFont="1" applyFill="1" applyBorder="1" applyAlignment="1">
      <alignment horizontal="right" vertical="center"/>
    </xf>
    <xf numFmtId="10" fontId="3" fillId="0" borderId="0" xfId="12" applyNumberFormat="1" applyFont="1"/>
    <xf numFmtId="166" fontId="3" fillId="0" borderId="0" xfId="13" applyNumberFormat="1" applyFont="1" applyFill="1"/>
    <xf numFmtId="3" fontId="1" fillId="0" borderId="1" xfId="3" applyNumberFormat="1" applyFont="1" applyFill="1" applyBorder="1"/>
    <xf numFmtId="0" fontId="1" fillId="0" borderId="0" xfId="2" applyFont="1"/>
    <xf numFmtId="3" fontId="27" fillId="0" borderId="0" xfId="12" applyNumberFormat="1" applyFont="1" applyAlignment="1">
      <alignment horizontal="centerContinuous"/>
    </xf>
    <xf numFmtId="0" fontId="27" fillId="0" borderId="0" xfId="12" applyFont="1" applyAlignment="1">
      <alignment horizontal="centerContinuous"/>
    </xf>
    <xf numFmtId="1" fontId="3" fillId="0" borderId="0" xfId="12" applyNumberFormat="1" applyFont="1"/>
    <xf numFmtId="164" fontId="3" fillId="0" borderId="0" xfId="12" applyNumberFormat="1" applyFont="1"/>
    <xf numFmtId="0" fontId="15" fillId="0" borderId="0" xfId="11" applyFont="1" applyFill="1" applyAlignment="1">
      <alignment horizontal="left"/>
    </xf>
    <xf numFmtId="3" fontId="34" fillId="0" borderId="0" xfId="10" applyNumberFormat="1" applyFont="1" applyFill="1" applyAlignment="1">
      <alignment horizontal="right" vertical="center"/>
    </xf>
    <xf numFmtId="0" fontId="16" fillId="0" borderId="0" xfId="2" applyFont="1" applyAlignment="1">
      <alignment horizontal="right"/>
    </xf>
    <xf numFmtId="0" fontId="17" fillId="0" borderId="0" xfId="11" applyFont="1" applyFill="1" applyAlignment="1">
      <alignment horizontal="left"/>
    </xf>
    <xf numFmtId="0" fontId="21" fillId="0" borderId="0" xfId="2" applyFont="1" applyAlignment="1">
      <alignment horizontal="right"/>
    </xf>
    <xf numFmtId="0" fontId="35" fillId="0" borderId="25" xfId="0" applyFont="1" applyBorder="1" applyAlignment="1">
      <alignment horizontal="center" vertical="center"/>
    </xf>
    <xf numFmtId="0" fontId="0" fillId="9" borderId="26" xfId="0" applyFill="1" applyBorder="1" applyAlignment="1">
      <alignment horizontal="center" textRotation="90" wrapText="1"/>
    </xf>
    <xf numFmtId="0" fontId="36" fillId="0" borderId="27" xfId="0" applyFont="1" applyBorder="1" applyAlignment="1">
      <alignment horizontal="center" textRotation="90" wrapText="1"/>
    </xf>
    <xf numFmtId="0" fontId="36" fillId="10" borderId="17" xfId="0" applyFont="1" applyFill="1" applyBorder="1" applyAlignment="1">
      <alignment horizontal="center" textRotation="90" wrapText="1"/>
    </xf>
    <xf numFmtId="0" fontId="36" fillId="9" borderId="17" xfId="0" applyFont="1" applyFill="1" applyBorder="1" applyAlignment="1">
      <alignment horizontal="center" textRotation="90" wrapText="1"/>
    </xf>
    <xf numFmtId="0" fontId="36" fillId="0" borderId="27" xfId="0" applyFont="1" applyBorder="1" applyAlignment="1">
      <alignment horizontal="left" textRotation="90" wrapText="1"/>
    </xf>
    <xf numFmtId="0" fontId="0" fillId="10" borderId="17" xfId="0" applyFill="1" applyBorder="1" applyAlignment="1">
      <alignment horizontal="center" textRotation="90" wrapText="1"/>
    </xf>
    <xf numFmtId="0" fontId="0" fillId="9" borderId="17" xfId="0" applyFill="1" applyBorder="1" applyAlignment="1">
      <alignment horizontal="center" textRotation="90" wrapText="1"/>
    </xf>
    <xf numFmtId="0" fontId="0" fillId="9" borderId="28" xfId="0" applyFill="1" applyBorder="1" applyAlignment="1">
      <alignment horizontal="center" textRotation="90" wrapText="1"/>
    </xf>
    <xf numFmtId="0" fontId="0" fillId="0" borderId="11" xfId="0" applyBorder="1"/>
    <xf numFmtId="0" fontId="0" fillId="9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4" fontId="37" fillId="9" borderId="33" xfId="0" applyNumberFormat="1" applyFont="1" applyFill="1" applyBorder="1"/>
    <xf numFmtId="4" fontId="37" fillId="9" borderId="34" xfId="0" applyNumberFormat="1" applyFont="1" applyFill="1" applyBorder="1"/>
    <xf numFmtId="4" fontId="37" fillId="9" borderId="35" xfId="0" applyNumberFormat="1" applyFont="1" applyFill="1" applyBorder="1"/>
    <xf numFmtId="4" fontId="37" fillId="9" borderId="2" xfId="0" applyNumberFormat="1" applyFont="1" applyFill="1" applyBorder="1"/>
    <xf numFmtId="4" fontId="37" fillId="10" borderId="2" xfId="0" applyNumberFormat="1" applyFont="1" applyFill="1" applyBorder="1"/>
    <xf numFmtId="4" fontId="37" fillId="9" borderId="36" xfId="0" applyNumberFormat="1" applyFont="1" applyFill="1" applyBorder="1"/>
    <xf numFmtId="4" fontId="38" fillId="10" borderId="3" xfId="0" applyNumberFormat="1" applyFont="1" applyFill="1" applyBorder="1" applyAlignment="1">
      <alignment vertical="center"/>
    </xf>
    <xf numFmtId="3" fontId="38" fillId="9" borderId="19" xfId="0" applyNumberFormat="1" applyFont="1" applyFill="1" applyBorder="1" applyAlignment="1">
      <alignment vertical="center"/>
    </xf>
    <xf numFmtId="3" fontId="38" fillId="10" borderId="20" xfId="0" applyNumberFormat="1" applyFont="1" applyFill="1" applyBorder="1" applyAlignment="1">
      <alignment vertical="center"/>
    </xf>
    <xf numFmtId="3" fontId="38" fillId="10" borderId="19" xfId="0" applyNumberFormat="1" applyFont="1" applyFill="1" applyBorder="1" applyAlignment="1">
      <alignment vertical="center"/>
    </xf>
    <xf numFmtId="3" fontId="38" fillId="9" borderId="37" xfId="0" applyNumberFormat="1" applyFont="1" applyFill="1" applyBorder="1" applyAlignment="1">
      <alignment vertical="center"/>
    </xf>
    <xf numFmtId="4" fontId="37" fillId="10" borderId="3" xfId="0" applyNumberFormat="1" applyFont="1" applyFill="1" applyBorder="1"/>
    <xf numFmtId="3" fontId="37" fillId="9" borderId="19" xfId="0" applyNumberFormat="1" applyFont="1" applyFill="1" applyBorder="1"/>
    <xf numFmtId="3" fontId="37" fillId="10" borderId="20" xfId="0" applyNumberFormat="1" applyFont="1" applyFill="1" applyBorder="1"/>
    <xf numFmtId="3" fontId="37" fillId="10" borderId="19" xfId="0" applyNumberFormat="1" applyFont="1" applyFill="1" applyBorder="1"/>
    <xf numFmtId="3" fontId="37" fillId="9" borderId="37" xfId="0" applyNumberFormat="1" applyFont="1" applyFill="1" applyBorder="1"/>
    <xf numFmtId="4" fontId="37" fillId="0" borderId="3" xfId="0" applyNumberFormat="1" applyFont="1" applyBorder="1"/>
    <xf numFmtId="3" fontId="37" fillId="0" borderId="20" xfId="0" applyNumberFormat="1" applyFont="1" applyBorder="1"/>
    <xf numFmtId="0" fontId="18" fillId="0" borderId="0" xfId="2" applyFont="1"/>
    <xf numFmtId="4" fontId="0" fillId="0" borderId="3" xfId="0" applyNumberFormat="1" applyBorder="1"/>
    <xf numFmtId="3" fontId="0" fillId="9" borderId="19" xfId="0" applyNumberFormat="1" applyFill="1" applyBorder="1"/>
    <xf numFmtId="3" fontId="0" fillId="0" borderId="20" xfId="0" applyNumberFormat="1" applyBorder="1"/>
    <xf numFmtId="3" fontId="0" fillId="10" borderId="19" xfId="0" applyNumberFormat="1" applyFill="1" applyBorder="1"/>
    <xf numFmtId="3" fontId="0" fillId="9" borderId="37" xfId="0" applyNumberFormat="1" applyFill="1" applyBorder="1"/>
    <xf numFmtId="4" fontId="37" fillId="9" borderId="3" xfId="0" applyNumberFormat="1" applyFont="1" applyFill="1" applyBorder="1"/>
    <xf numFmtId="3" fontId="37" fillId="9" borderId="20" xfId="0" applyNumberFormat="1" applyFont="1" applyFill="1" applyBorder="1"/>
    <xf numFmtId="4" fontId="0" fillId="0" borderId="1" xfId="0" applyNumberFormat="1" applyBorder="1"/>
    <xf numFmtId="0" fontId="3" fillId="0" borderId="0" xfId="11" applyFont="1" applyFill="1"/>
    <xf numFmtId="3" fontId="21" fillId="0" borderId="0" xfId="10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11" applyFont="1" applyFill="1" applyAlignment="1">
      <alignment horizontal="right"/>
    </xf>
    <xf numFmtId="3" fontId="29" fillId="0" borderId="45" xfId="3" applyNumberFormat="1" applyFont="1" applyFill="1" applyBorder="1" applyAlignment="1">
      <alignment horizontal="right" vertical="center"/>
    </xf>
    <xf numFmtId="3" fontId="29" fillId="9" borderId="46" xfId="3" applyNumberFormat="1" applyFont="1" applyFill="1" applyBorder="1" applyAlignment="1">
      <alignment horizontal="right" vertical="center"/>
    </xf>
    <xf numFmtId="3" fontId="29" fillId="9" borderId="47" xfId="3" applyNumberFormat="1" applyFont="1" applyFill="1" applyBorder="1" applyAlignment="1">
      <alignment horizontal="right" vertical="center"/>
    </xf>
    <xf numFmtId="3" fontId="29" fillId="9" borderId="48" xfId="3" applyNumberFormat="1" applyFont="1" applyFill="1" applyBorder="1" applyAlignment="1">
      <alignment horizontal="right" vertical="center"/>
    </xf>
    <xf numFmtId="166" fontId="29" fillId="0" borderId="45" xfId="3" applyNumberFormat="1" applyFont="1" applyFill="1" applyBorder="1" applyAlignment="1">
      <alignment horizontal="right" vertical="center"/>
    </xf>
    <xf numFmtId="166" fontId="29" fillId="9" borderId="48" xfId="3" applyNumberFormat="1" applyFont="1" applyFill="1" applyBorder="1" applyAlignment="1">
      <alignment horizontal="right" vertical="center"/>
    </xf>
    <xf numFmtId="0" fontId="20" fillId="0" borderId="0" xfId="12" applyFont="1"/>
    <xf numFmtId="3" fontId="27" fillId="0" borderId="36" xfId="3" applyNumberFormat="1" applyFont="1" applyFill="1" applyBorder="1" applyAlignment="1">
      <alignment horizontal="right" vertical="center"/>
    </xf>
    <xf numFmtId="3" fontId="27" fillId="9" borderId="18" xfId="3" applyNumberFormat="1" applyFont="1" applyFill="1" applyBorder="1" applyAlignment="1">
      <alignment horizontal="right" vertical="center"/>
    </xf>
    <xf numFmtId="3" fontId="27" fillId="9" borderId="39" xfId="3" applyNumberFormat="1" applyFont="1" applyFill="1" applyBorder="1" applyAlignment="1">
      <alignment horizontal="right" vertical="center"/>
    </xf>
    <xf numFmtId="3" fontId="27" fillId="9" borderId="49" xfId="3" applyNumberFormat="1" applyFont="1" applyFill="1" applyBorder="1" applyAlignment="1">
      <alignment horizontal="right" vertical="center"/>
    </xf>
    <xf numFmtId="166" fontId="27" fillId="0" borderId="36" xfId="3" applyNumberFormat="1" applyFont="1" applyFill="1" applyBorder="1" applyAlignment="1">
      <alignment horizontal="right" vertical="center"/>
    </xf>
    <xf numFmtId="166" fontId="27" fillId="9" borderId="49" xfId="3" applyNumberFormat="1" applyFont="1" applyFill="1" applyBorder="1" applyAlignment="1">
      <alignment horizontal="right" vertical="center"/>
    </xf>
    <xf numFmtId="3" fontId="27" fillId="0" borderId="45" xfId="3" applyNumberFormat="1" applyFont="1" applyFill="1" applyBorder="1" applyAlignment="1">
      <alignment horizontal="right" vertical="center"/>
    </xf>
    <xf numFmtId="3" fontId="27" fillId="9" borderId="46" xfId="3" applyNumberFormat="1" applyFont="1" applyFill="1" applyBorder="1" applyAlignment="1">
      <alignment horizontal="right" vertical="center"/>
    </xf>
    <xf numFmtId="3" fontId="27" fillId="9" borderId="47" xfId="3" applyNumberFormat="1" applyFont="1" applyFill="1" applyBorder="1" applyAlignment="1">
      <alignment horizontal="right" vertical="center"/>
    </xf>
    <xf numFmtId="3" fontId="27" fillId="9" borderId="48" xfId="3" applyNumberFormat="1" applyFont="1" applyFill="1" applyBorder="1" applyAlignment="1">
      <alignment horizontal="right" vertical="center"/>
    </xf>
    <xf numFmtId="166" fontId="27" fillId="0" borderId="45" xfId="3" applyNumberFormat="1" applyFont="1" applyFill="1" applyBorder="1" applyAlignment="1">
      <alignment horizontal="right" vertical="center"/>
    </xf>
    <xf numFmtId="166" fontId="27" fillId="9" borderId="48" xfId="3" applyNumberFormat="1" applyFont="1" applyFill="1" applyBorder="1" applyAlignment="1">
      <alignment horizontal="right" vertical="center"/>
    </xf>
    <xf numFmtId="3" fontId="31" fillId="0" borderId="40" xfId="3" applyNumberFormat="1" applyFont="1" applyFill="1" applyBorder="1" applyAlignment="1">
      <alignment horizontal="right" vertical="center"/>
    </xf>
    <xf numFmtId="3" fontId="31" fillId="9" borderId="21" xfId="3" applyNumberFormat="1" applyFont="1" applyFill="1" applyBorder="1" applyAlignment="1">
      <alignment horizontal="right" vertical="center"/>
    </xf>
    <xf numFmtId="3" fontId="31" fillId="9" borderId="41" xfId="3" applyNumberFormat="1" applyFont="1" applyFill="1" applyBorder="1" applyAlignment="1">
      <alignment horizontal="right" vertical="center"/>
    </xf>
    <xf numFmtId="3" fontId="31" fillId="9" borderId="42" xfId="3" applyNumberFormat="1" applyFont="1" applyFill="1" applyBorder="1" applyAlignment="1">
      <alignment horizontal="right" vertical="center"/>
    </xf>
    <xf numFmtId="3" fontId="31" fillId="0" borderId="37" xfId="3" applyNumberFormat="1" applyFont="1" applyFill="1" applyBorder="1" applyAlignment="1">
      <alignment horizontal="right" vertical="center"/>
    </xf>
    <xf numFmtId="3" fontId="31" fillId="9" borderId="1" xfId="3" applyNumberFormat="1" applyFont="1" applyFill="1" applyBorder="1" applyAlignment="1">
      <alignment horizontal="right" vertical="center"/>
    </xf>
    <xf numFmtId="3" fontId="31" fillId="9" borderId="5" xfId="3" applyNumberFormat="1" applyFont="1" applyFill="1" applyBorder="1" applyAlignment="1">
      <alignment horizontal="right" vertical="center"/>
    </xf>
    <xf numFmtId="3" fontId="31" fillId="9" borderId="50" xfId="3" applyNumberFormat="1" applyFont="1" applyFill="1" applyBorder="1" applyAlignment="1">
      <alignment horizontal="right" vertical="center"/>
    </xf>
    <xf numFmtId="166" fontId="31" fillId="0" borderId="40" xfId="3" applyNumberFormat="1" applyFont="1" applyFill="1" applyBorder="1" applyAlignment="1">
      <alignment horizontal="right" vertical="center"/>
    </xf>
    <xf numFmtId="166" fontId="31" fillId="9" borderId="42" xfId="3" applyNumberFormat="1" applyFont="1" applyFill="1" applyBorder="1" applyAlignment="1">
      <alignment horizontal="right" vertical="center"/>
    </xf>
    <xf numFmtId="3" fontId="31" fillId="0" borderId="43" xfId="3" applyNumberFormat="1" applyFont="1" applyFill="1" applyBorder="1" applyAlignment="1">
      <alignment horizontal="right" vertical="center"/>
    </xf>
    <xf numFmtId="3" fontId="31" fillId="9" borderId="24" xfId="3" applyNumberFormat="1" applyFont="1" applyFill="1" applyBorder="1" applyAlignment="1">
      <alignment horizontal="right" vertical="center"/>
    </xf>
    <xf numFmtId="3" fontId="31" fillId="9" borderId="8" xfId="3" applyNumberFormat="1" applyFont="1" applyFill="1" applyBorder="1" applyAlignment="1">
      <alignment horizontal="right" vertical="center"/>
    </xf>
    <xf numFmtId="0" fontId="1" fillId="0" borderId="0" xfId="12" applyFont="1"/>
    <xf numFmtId="3" fontId="27" fillId="0" borderId="0" xfId="3" applyNumberFormat="1" applyFont="1" applyFill="1" applyBorder="1"/>
    <xf numFmtId="166" fontId="27" fillId="0" borderId="0" xfId="3" applyNumberFormat="1" applyFont="1" applyFill="1" applyBorder="1"/>
    <xf numFmtId="0" fontId="27" fillId="0" borderId="0" xfId="3" applyFont="1"/>
    <xf numFmtId="3" fontId="1" fillId="0" borderId="0" xfId="3" applyNumberFormat="1" applyFont="1"/>
    <xf numFmtId="166" fontId="1" fillId="0" borderId="0" xfId="3" applyNumberFormat="1" applyFont="1"/>
    <xf numFmtId="3" fontId="27" fillId="9" borderId="38" xfId="3" applyNumberFormat="1" applyFont="1" applyFill="1" applyBorder="1" applyAlignment="1">
      <alignment horizontal="right" vertical="center"/>
    </xf>
    <xf numFmtId="3" fontId="31" fillId="9" borderId="4" xfId="3" applyNumberFormat="1" applyFont="1" applyFill="1" applyBorder="1" applyAlignment="1">
      <alignment horizontal="right" vertical="center"/>
    </xf>
    <xf numFmtId="3" fontId="31" fillId="9" borderId="12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wrapText="1"/>
    </xf>
    <xf numFmtId="3" fontId="31" fillId="0" borderId="0" xfId="3" applyNumberFormat="1" applyFont="1" applyFill="1" applyBorder="1" applyAlignment="1">
      <alignment horizontal="right" vertical="center"/>
    </xf>
    <xf numFmtId="166" fontId="31" fillId="0" borderId="0" xfId="3" applyNumberFormat="1" applyFont="1" applyFill="1" applyBorder="1" applyAlignment="1">
      <alignment horizontal="right" vertical="center"/>
    </xf>
    <xf numFmtId="0" fontId="3" fillId="0" borderId="0" xfId="12" applyFont="1" applyFill="1"/>
    <xf numFmtId="0" fontId="1" fillId="0" borderId="0" xfId="12" applyFont="1" applyAlignment="1">
      <alignment wrapText="1"/>
    </xf>
    <xf numFmtId="4" fontId="4" fillId="0" borderId="0" xfId="3" applyNumberFormat="1"/>
    <xf numFmtId="166" fontId="4" fillId="0" borderId="0" xfId="3" applyNumberFormat="1"/>
    <xf numFmtId="0" fontId="16" fillId="0" borderId="0" xfId="11" applyFont="1" applyFill="1"/>
    <xf numFmtId="0" fontId="38" fillId="4" borderId="1" xfId="0" applyFont="1" applyFill="1" applyBorder="1"/>
    <xf numFmtId="0" fontId="38" fillId="4" borderId="20" xfId="0" applyFont="1" applyFill="1" applyBorder="1"/>
    <xf numFmtId="0" fontId="38" fillId="4" borderId="1" xfId="0" applyFont="1" applyFill="1" applyBorder="1" applyAlignment="1">
      <alignment horizontal="center" wrapText="1"/>
    </xf>
    <xf numFmtId="0" fontId="37" fillId="9" borderId="11" xfId="0" applyFont="1" applyFill="1" applyBorder="1"/>
    <xf numFmtId="0" fontId="37" fillId="9" borderId="1" xfId="0" applyFont="1" applyFill="1" applyBorder="1"/>
    <xf numFmtId="3" fontId="37" fillId="9" borderId="1" xfId="0" applyNumberFormat="1" applyFont="1" applyFill="1" applyBorder="1"/>
    <xf numFmtId="0" fontId="0" fillId="0" borderId="21" xfId="0" applyBorder="1"/>
    <xf numFmtId="0" fontId="0" fillId="0" borderId="54" xfId="0" applyBorder="1"/>
    <xf numFmtId="0" fontId="0" fillId="0" borderId="1" xfId="0" applyBorder="1"/>
    <xf numFmtId="3" fontId="0" fillId="0" borderId="1" xfId="0" applyNumberFormat="1" applyBorder="1"/>
    <xf numFmtId="0" fontId="0" fillId="0" borderId="55" xfId="0" applyBorder="1"/>
    <xf numFmtId="0" fontId="0" fillId="0" borderId="56" xfId="0" applyBorder="1"/>
    <xf numFmtId="0" fontId="0" fillId="0" borderId="24" xfId="0" applyBorder="1"/>
    <xf numFmtId="0" fontId="0" fillId="0" borderId="20" xfId="0" applyBorder="1"/>
    <xf numFmtId="0" fontId="0" fillId="0" borderId="30" xfId="0" applyBorder="1"/>
    <xf numFmtId="3" fontId="0" fillId="0" borderId="55" xfId="0" applyNumberFormat="1" applyFill="1" applyBorder="1"/>
    <xf numFmtId="0" fontId="37" fillId="9" borderId="3" xfId="0" applyFont="1" applyFill="1" applyBorder="1"/>
    <xf numFmtId="0" fontId="38" fillId="4" borderId="3" xfId="0" applyFont="1" applyFill="1" applyBorder="1"/>
    <xf numFmtId="3" fontId="38" fillId="4" borderId="1" xfId="0" applyNumberFormat="1" applyFont="1" applyFill="1" applyBorder="1"/>
    <xf numFmtId="0" fontId="39" fillId="0" borderId="0" xfId="0" applyFont="1"/>
    <xf numFmtId="3" fontId="0" fillId="0" borderId="0" xfId="0" applyNumberFormat="1" applyAlignment="1"/>
    <xf numFmtId="0" fontId="37" fillId="0" borderId="10" xfId="0" applyFont="1" applyBorder="1"/>
    <xf numFmtId="0" fontId="37" fillId="0" borderId="11" xfId="0" applyFont="1" applyBorder="1"/>
    <xf numFmtId="0" fontId="0" fillId="0" borderId="6" xfId="0" applyBorder="1"/>
    <xf numFmtId="3" fontId="38" fillId="4" borderId="1" xfId="0" applyNumberFormat="1" applyFont="1" applyFill="1" applyBorder="1" applyAlignment="1">
      <alignment horizontal="center"/>
    </xf>
    <xf numFmtId="0" fontId="0" fillId="0" borderId="0" xfId="0" applyFill="1"/>
    <xf numFmtId="49" fontId="42" fillId="0" borderId="0" xfId="14" applyNumberFormat="1" applyFont="1" applyFill="1" applyProtection="1">
      <protection hidden="1"/>
    </xf>
    <xf numFmtId="3" fontId="43" fillId="0" borderId="0" xfId="14" applyNumberFormat="1" applyFont="1" applyProtection="1">
      <protection hidden="1"/>
    </xf>
    <xf numFmtId="3" fontId="6" fillId="0" borderId="0" xfId="14" applyNumberFormat="1" applyFont="1" applyAlignment="1" applyProtection="1">
      <alignment horizontal="right"/>
      <protection hidden="1"/>
    </xf>
    <xf numFmtId="3" fontId="40" fillId="0" borderId="0" xfId="14" applyNumberFormat="1" applyFont="1" applyFill="1" applyProtection="1">
      <protection locked="0" hidden="1"/>
    </xf>
    <xf numFmtId="0" fontId="8" fillId="0" borderId="0" xfId="0" applyFont="1"/>
    <xf numFmtId="0" fontId="8" fillId="0" borderId="0" xfId="0" applyFont="1" applyBorder="1"/>
    <xf numFmtId="3" fontId="7" fillId="0" borderId="59" xfId="14" applyNumberFormat="1" applyFont="1" applyBorder="1" applyAlignment="1" applyProtection="1">
      <alignment horizontal="center" wrapText="1"/>
      <protection hidden="1"/>
    </xf>
    <xf numFmtId="3" fontId="7" fillId="0" borderId="16" xfId="14" applyNumberFormat="1" applyFont="1" applyBorder="1" applyAlignment="1" applyProtection="1">
      <alignment horizontal="center" wrapText="1"/>
      <protection hidden="1"/>
    </xf>
    <xf numFmtId="0" fontId="8" fillId="0" borderId="15" xfId="0" applyFont="1" applyBorder="1"/>
    <xf numFmtId="3" fontId="43" fillId="0" borderId="13" xfId="14" applyNumberFormat="1" applyFont="1" applyBorder="1" applyProtection="1">
      <protection hidden="1"/>
    </xf>
    <xf numFmtId="3" fontId="43" fillId="0" borderId="15" xfId="14" applyNumberFormat="1" applyFont="1" applyBorder="1" applyProtection="1">
      <protection hidden="1"/>
    </xf>
    <xf numFmtId="3" fontId="43" fillId="0" borderId="16" xfId="14" applyNumberFormat="1" applyFont="1" applyBorder="1" applyProtection="1">
      <protection hidden="1"/>
    </xf>
    <xf numFmtId="3" fontId="43" fillId="0" borderId="57" xfId="14" applyNumberFormat="1" applyFont="1" applyBorder="1" applyProtection="1">
      <protection hidden="1"/>
    </xf>
    <xf numFmtId="0" fontId="0" fillId="0" borderId="15" xfId="0" applyBorder="1"/>
    <xf numFmtId="3" fontId="44" fillId="0" borderId="45" xfId="14" applyNumberFormat="1" applyFont="1" applyBorder="1" applyProtection="1">
      <protection hidden="1"/>
    </xf>
    <xf numFmtId="3" fontId="44" fillId="0" borderId="60" xfId="14" applyNumberFormat="1" applyFont="1" applyBorder="1" applyProtection="1">
      <protection hidden="1"/>
    </xf>
    <xf numFmtId="3" fontId="44" fillId="0" borderId="47" xfId="14" applyNumberFormat="1" applyFont="1" applyBorder="1" applyProtection="1">
      <protection hidden="1"/>
    </xf>
    <xf numFmtId="0" fontId="44" fillId="0" borderId="61" xfId="0" applyFont="1" applyBorder="1"/>
    <xf numFmtId="3" fontId="5" fillId="0" borderId="43" xfId="0" applyNumberFormat="1" applyFont="1" applyBorder="1" applyProtection="1">
      <protection locked="0" hidden="1"/>
    </xf>
    <xf numFmtId="3" fontId="5" fillId="0" borderId="56" xfId="0" applyNumberFormat="1" applyFont="1" applyBorder="1" applyProtection="1">
      <protection locked="0" hidden="1"/>
    </xf>
    <xf numFmtId="3" fontId="5" fillId="0" borderId="8" xfId="0" applyNumberFormat="1" applyFont="1" applyBorder="1" applyProtection="1">
      <protection locked="0" hidden="1"/>
    </xf>
    <xf numFmtId="3" fontId="5" fillId="0" borderId="43" xfId="0" applyNumberFormat="1" applyFont="1" applyBorder="1" applyProtection="1">
      <protection hidden="1"/>
    </xf>
    <xf numFmtId="0" fontId="0" fillId="0" borderId="7" xfId="0" applyBorder="1"/>
    <xf numFmtId="3" fontId="0" fillId="0" borderId="0" xfId="0" applyNumberFormat="1"/>
    <xf numFmtId="3" fontId="43" fillId="0" borderId="40" xfId="0" applyNumberFormat="1" applyFont="1" applyBorder="1" applyProtection="1">
      <protection hidden="1"/>
    </xf>
    <xf numFmtId="3" fontId="43" fillId="0" borderId="54" xfId="0" applyNumberFormat="1" applyFont="1" applyBorder="1" applyProtection="1">
      <protection hidden="1"/>
    </xf>
    <xf numFmtId="3" fontId="43" fillId="0" borderId="41" xfId="0" applyNumberFormat="1" applyFont="1" applyBorder="1" applyProtection="1">
      <protection hidden="1"/>
    </xf>
    <xf numFmtId="0" fontId="0" fillId="0" borderId="12" xfId="0" applyBorder="1"/>
    <xf numFmtId="3" fontId="43" fillId="0" borderId="62" xfId="0" applyNumberFormat="1" applyFont="1" applyBorder="1" applyProtection="1">
      <protection hidden="1"/>
    </xf>
    <xf numFmtId="3" fontId="43" fillId="0" borderId="63" xfId="0" applyNumberFormat="1" applyFont="1" applyBorder="1" applyProtection="1">
      <protection hidden="1"/>
    </xf>
    <xf numFmtId="3" fontId="43" fillId="0" borderId="64" xfId="0" applyNumberFormat="1" applyFont="1" applyBorder="1" applyProtection="1">
      <protection hidden="1"/>
    </xf>
    <xf numFmtId="0" fontId="0" fillId="0" borderId="65" xfId="0" applyBorder="1"/>
    <xf numFmtId="3" fontId="43" fillId="0" borderId="66" xfId="0" applyNumberFormat="1" applyFont="1" applyBorder="1" applyProtection="1">
      <protection hidden="1"/>
    </xf>
    <xf numFmtId="3" fontId="43" fillId="0" borderId="67" xfId="0" applyNumberFormat="1" applyFont="1" applyBorder="1" applyProtection="1">
      <protection hidden="1"/>
    </xf>
    <xf numFmtId="3" fontId="43" fillId="0" borderId="68" xfId="0" applyNumberFormat="1" applyFont="1" applyBorder="1" applyProtection="1">
      <protection hidden="1"/>
    </xf>
    <xf numFmtId="3" fontId="43" fillId="0" borderId="66" xfId="0" applyNumberFormat="1" applyFont="1" applyBorder="1" applyAlignment="1" applyProtection="1">
      <alignment horizontal="right"/>
      <protection hidden="1"/>
    </xf>
    <xf numFmtId="0" fontId="0" fillId="0" borderId="69" xfId="0" applyBorder="1"/>
    <xf numFmtId="3" fontId="43" fillId="0" borderId="63" xfId="0" applyNumberFormat="1" applyFont="1" applyBorder="1" applyAlignment="1" applyProtection="1">
      <alignment horizontal="right"/>
      <protection hidden="1"/>
    </xf>
    <xf numFmtId="3" fontId="43" fillId="0" borderId="70" xfId="0" applyNumberFormat="1" applyFont="1" applyBorder="1" applyProtection="1">
      <protection hidden="1"/>
    </xf>
    <xf numFmtId="3" fontId="43" fillId="0" borderId="71" xfId="0" applyNumberFormat="1" applyFont="1" applyBorder="1" applyProtection="1">
      <protection hidden="1"/>
    </xf>
    <xf numFmtId="3" fontId="43" fillId="0" borderId="72" xfId="0" applyNumberFormat="1" applyFont="1" applyBorder="1" applyProtection="1">
      <protection hidden="1"/>
    </xf>
    <xf numFmtId="0" fontId="0" fillId="0" borderId="73" xfId="0" applyBorder="1"/>
    <xf numFmtId="3" fontId="43" fillId="0" borderId="32" xfId="0" applyNumberFormat="1" applyFont="1" applyBorder="1" applyProtection="1">
      <protection hidden="1"/>
    </xf>
    <xf numFmtId="3" fontId="43" fillId="0" borderId="30" xfId="0" applyNumberFormat="1" applyFont="1" applyBorder="1" applyProtection="1">
      <protection hidden="1"/>
    </xf>
    <xf numFmtId="3" fontId="43" fillId="0" borderId="9" xfId="0" applyNumberFormat="1" applyFont="1" applyBorder="1" applyProtection="1">
      <protection hidden="1"/>
    </xf>
    <xf numFmtId="0" fontId="0" fillId="0" borderId="0" xfId="0" applyBorder="1"/>
    <xf numFmtId="3" fontId="5" fillId="0" borderId="45" xfId="0" applyNumberFormat="1" applyFont="1" applyBorder="1" applyProtection="1">
      <protection hidden="1"/>
    </xf>
    <xf numFmtId="3" fontId="5" fillId="0" borderId="60" xfId="0" applyNumberFormat="1" applyFont="1" applyBorder="1" applyProtection="1">
      <protection hidden="1"/>
    </xf>
    <xf numFmtId="3" fontId="5" fillId="0" borderId="47" xfId="0" applyNumberFormat="1" applyFont="1" applyBorder="1" applyProtection="1">
      <protection hidden="1"/>
    </xf>
    <xf numFmtId="0" fontId="45" fillId="0" borderId="0" xfId="0" applyFont="1" applyBorder="1"/>
    <xf numFmtId="0" fontId="46" fillId="0" borderId="0" xfId="0" applyFont="1"/>
    <xf numFmtId="3" fontId="43" fillId="0" borderId="30" xfId="0" applyNumberFormat="1" applyFont="1" applyBorder="1" applyProtection="1">
      <protection locked="0" hidden="1"/>
    </xf>
    <xf numFmtId="3" fontId="43" fillId="0" borderId="9" xfId="0" applyNumberFormat="1" applyFont="1" applyBorder="1" applyProtection="1">
      <protection locked="0" hidden="1"/>
    </xf>
    <xf numFmtId="3" fontId="43" fillId="0" borderId="32" xfId="0" applyNumberFormat="1" applyFont="1" applyBorder="1" applyProtection="1">
      <protection locked="0" hidden="1"/>
    </xf>
    <xf numFmtId="3" fontId="8" fillId="0" borderId="43" xfId="0" applyNumberFormat="1" applyFont="1" applyBorder="1" applyProtection="1">
      <protection hidden="1"/>
    </xf>
    <xf numFmtId="3" fontId="8" fillId="0" borderId="56" xfId="0" applyNumberFormat="1" applyFont="1" applyBorder="1" applyProtection="1">
      <protection hidden="1"/>
    </xf>
    <xf numFmtId="3" fontId="8" fillId="0" borderId="8" xfId="0" applyNumberFormat="1" applyFont="1" applyBorder="1" applyProtection="1">
      <protection hidden="1"/>
    </xf>
    <xf numFmtId="3" fontId="8" fillId="0" borderId="56" xfId="0" applyNumberFormat="1" applyFont="1" applyBorder="1" applyAlignment="1" applyProtection="1">
      <alignment horizontal="right"/>
      <protection hidden="1"/>
    </xf>
    <xf numFmtId="3" fontId="47" fillId="0" borderId="32" xfId="14" applyNumberFormat="1" applyFont="1" applyBorder="1" applyProtection="1">
      <protection hidden="1"/>
    </xf>
    <xf numFmtId="3" fontId="47" fillId="0" borderId="30" xfId="14" applyNumberFormat="1" applyFont="1" applyBorder="1" applyProtection="1">
      <protection hidden="1"/>
    </xf>
    <xf numFmtId="3" fontId="47" fillId="0" borderId="9" xfId="14" applyNumberFormat="1" applyFont="1" applyBorder="1" applyProtection="1">
      <protection hidden="1"/>
    </xf>
    <xf numFmtId="3" fontId="44" fillId="0" borderId="45" xfId="0" applyNumberFormat="1" applyFont="1" applyBorder="1" applyProtection="1">
      <protection locked="0" hidden="1"/>
    </xf>
    <xf numFmtId="3" fontId="44" fillId="0" borderId="46" xfId="0" applyNumberFormat="1" applyFont="1" applyBorder="1" applyProtection="1">
      <protection locked="0" hidden="1"/>
    </xf>
    <xf numFmtId="3" fontId="44" fillId="0" borderId="48" xfId="0" applyNumberFormat="1" applyFont="1" applyBorder="1" applyProtection="1">
      <protection locked="0" hidden="1"/>
    </xf>
    <xf numFmtId="3" fontId="44" fillId="0" borderId="45" xfId="0" applyNumberFormat="1" applyFont="1" applyBorder="1" applyProtection="1">
      <protection hidden="1"/>
    </xf>
    <xf numFmtId="0" fontId="48" fillId="0" borderId="61" xfId="0" applyFont="1" applyBorder="1"/>
    <xf numFmtId="3" fontId="44" fillId="0" borderId="46" xfId="0" applyNumberFormat="1" applyFont="1" applyBorder="1" applyAlignment="1" applyProtection="1">
      <alignment horizontal="right"/>
      <protection locked="0" hidden="1"/>
    </xf>
    <xf numFmtId="3" fontId="8" fillId="0" borderId="36" xfId="0" applyNumberFormat="1" applyFont="1" applyBorder="1" applyProtection="1">
      <protection hidden="1"/>
    </xf>
    <xf numFmtId="3" fontId="8" fillId="0" borderId="35" xfId="0" applyNumberFormat="1" applyFont="1" applyBorder="1" applyProtection="1">
      <protection hidden="1"/>
    </xf>
    <xf numFmtId="3" fontId="8" fillId="0" borderId="39" xfId="0" applyNumberFormat="1" applyFont="1" applyBorder="1" applyProtection="1">
      <protection hidden="1"/>
    </xf>
    <xf numFmtId="0" fontId="0" fillId="0" borderId="38" xfId="0" applyBorder="1"/>
    <xf numFmtId="3" fontId="8" fillId="0" borderId="35" xfId="0" applyNumberFormat="1" applyFont="1" applyBorder="1" applyAlignment="1" applyProtection="1">
      <alignment horizontal="right"/>
      <protection hidden="1"/>
    </xf>
    <xf numFmtId="3" fontId="49" fillId="0" borderId="40" xfId="0" applyNumberFormat="1" applyFont="1" applyBorder="1" applyProtection="1">
      <protection hidden="1"/>
    </xf>
    <xf numFmtId="3" fontId="49" fillId="0" borderId="54" xfId="0" applyNumberFormat="1" applyFont="1" applyBorder="1" applyProtection="1">
      <protection hidden="1"/>
    </xf>
    <xf numFmtId="3" fontId="49" fillId="0" borderId="41" xfId="0" applyNumberFormat="1" applyFont="1" applyBorder="1" applyProtection="1">
      <protection hidden="1"/>
    </xf>
    <xf numFmtId="167" fontId="43" fillId="0" borderId="62" xfId="0" applyNumberFormat="1" applyFont="1" applyBorder="1" applyProtection="1">
      <protection hidden="1"/>
    </xf>
    <xf numFmtId="167" fontId="43" fillId="0" borderId="64" xfId="0" applyNumberFormat="1" applyFont="1" applyBorder="1" applyProtection="1">
      <protection hidden="1"/>
    </xf>
    <xf numFmtId="3" fontId="43" fillId="0" borderId="67" xfId="0" applyNumberFormat="1" applyFont="1" applyBorder="1" applyAlignment="1" applyProtection="1">
      <alignment horizontal="right"/>
      <protection hidden="1"/>
    </xf>
    <xf numFmtId="3" fontId="43" fillId="0" borderId="71" xfId="0" applyNumberFormat="1" applyFont="1" applyBorder="1" applyAlignment="1" applyProtection="1">
      <alignment horizontal="right"/>
      <protection hidden="1"/>
    </xf>
    <xf numFmtId="167" fontId="43" fillId="0" borderId="70" xfId="0" applyNumberFormat="1" applyFont="1" applyBorder="1" applyProtection="1">
      <protection hidden="1"/>
    </xf>
    <xf numFmtId="167" fontId="43" fillId="0" borderId="72" xfId="0" applyNumberFormat="1" applyFont="1" applyBorder="1" applyProtection="1">
      <protection hidden="1"/>
    </xf>
    <xf numFmtId="3" fontId="43" fillId="0" borderId="70" xfId="0" applyNumberFormat="1" applyFont="1" applyBorder="1" applyAlignment="1" applyProtection="1">
      <alignment horizontal="right"/>
      <protection hidden="1"/>
    </xf>
    <xf numFmtId="3" fontId="8" fillId="0" borderId="57" xfId="0" applyNumberFormat="1" applyFont="1" applyBorder="1" applyProtection="1">
      <protection hidden="1"/>
    </xf>
    <xf numFmtId="3" fontId="8" fillId="0" borderId="59" xfId="0" applyNumberFormat="1" applyFont="1" applyBorder="1" applyProtection="1">
      <protection hidden="1"/>
    </xf>
    <xf numFmtId="3" fontId="8" fillId="0" borderId="16" xfId="0" applyNumberFormat="1" applyFont="1" applyBorder="1" applyProtection="1">
      <protection hidden="1"/>
    </xf>
    <xf numFmtId="3" fontId="43" fillId="0" borderId="59" xfId="0" applyNumberFormat="1" applyFont="1" applyBorder="1" applyAlignment="1" applyProtection="1">
      <alignment horizontal="right"/>
      <protection hidden="1"/>
    </xf>
    <xf numFmtId="3" fontId="43" fillId="0" borderId="43" xfId="0" applyNumberFormat="1" applyFont="1" applyBorder="1" applyProtection="1">
      <protection hidden="1"/>
    </xf>
    <xf numFmtId="3" fontId="49" fillId="0" borderId="56" xfId="0" applyNumberFormat="1" applyFont="1" applyBorder="1" applyProtection="1">
      <protection hidden="1"/>
    </xf>
    <xf numFmtId="3" fontId="49" fillId="0" borderId="8" xfId="0" applyNumberFormat="1" applyFont="1" applyBorder="1" applyProtection="1">
      <protection hidden="1"/>
    </xf>
    <xf numFmtId="3" fontId="49" fillId="0" borderId="43" xfId="0" applyNumberFormat="1" applyFont="1" applyBorder="1" applyProtection="1">
      <protection hidden="1"/>
    </xf>
    <xf numFmtId="3" fontId="43" fillId="0" borderId="56" xfId="0" applyNumberFormat="1" applyFont="1" applyBorder="1" applyProtection="1">
      <protection hidden="1"/>
    </xf>
    <xf numFmtId="3" fontId="43" fillId="0" borderId="8" xfId="0" applyNumberFormat="1" applyFont="1" applyBorder="1" applyProtection="1">
      <protection hidden="1"/>
    </xf>
    <xf numFmtId="3" fontId="43" fillId="0" borderId="56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Border="1" applyProtection="1">
      <protection hidden="1"/>
    </xf>
    <xf numFmtId="3" fontId="43" fillId="0" borderId="43" xfId="0" applyNumberFormat="1" applyFont="1" applyBorder="1" applyAlignment="1" applyProtection="1">
      <alignment horizontal="right"/>
      <protection hidden="1"/>
    </xf>
    <xf numFmtId="3" fontId="43" fillId="0" borderId="32" xfId="0" applyNumberFormat="1" applyFont="1" applyBorder="1" applyAlignment="1" applyProtection="1">
      <alignment horizontal="right"/>
      <protection hidden="1"/>
    </xf>
    <xf numFmtId="3" fontId="47" fillId="0" borderId="74" xfId="14" applyNumberFormat="1" applyFont="1" applyBorder="1" applyProtection="1">
      <protection hidden="1"/>
    </xf>
    <xf numFmtId="3" fontId="47" fillId="0" borderId="75" xfId="14" applyNumberFormat="1" applyFont="1" applyBorder="1" applyProtection="1">
      <protection hidden="1"/>
    </xf>
    <xf numFmtId="3" fontId="47" fillId="0" borderId="76" xfId="14" applyNumberFormat="1" applyFont="1" applyBorder="1" applyProtection="1">
      <protection hidden="1"/>
    </xf>
    <xf numFmtId="3" fontId="47" fillId="0" borderId="32" xfId="14" applyNumberFormat="1" applyFont="1" applyFill="1" applyBorder="1" applyProtection="1">
      <protection hidden="1"/>
    </xf>
    <xf numFmtId="3" fontId="47" fillId="0" borderId="30" xfId="14" applyNumberFormat="1" applyFont="1" applyFill="1" applyBorder="1" applyProtection="1">
      <protection hidden="1"/>
    </xf>
    <xf numFmtId="3" fontId="47" fillId="0" borderId="9" xfId="14" applyNumberFormat="1" applyFont="1" applyFill="1" applyBorder="1" applyProtection="1">
      <protection hidden="1"/>
    </xf>
    <xf numFmtId="0" fontId="0" fillId="0" borderId="0" xfId="0" applyFill="1" applyBorder="1"/>
    <xf numFmtId="3" fontId="40" fillId="0" borderId="32" xfId="14" applyNumberFormat="1" applyFont="1" applyFill="1" applyBorder="1" applyProtection="1">
      <protection hidden="1"/>
    </xf>
    <xf numFmtId="3" fontId="40" fillId="0" borderId="30" xfId="14" applyNumberFormat="1" applyFont="1" applyFill="1" applyBorder="1" applyProtection="1">
      <protection hidden="1"/>
    </xf>
    <xf numFmtId="3" fontId="40" fillId="0" borderId="9" xfId="14" applyNumberFormat="1" applyFont="1" applyFill="1" applyBorder="1" applyProtection="1">
      <protection hidden="1"/>
    </xf>
    <xf numFmtId="3" fontId="0" fillId="0" borderId="0" xfId="0" applyNumberFormat="1" applyFill="1"/>
    <xf numFmtId="3" fontId="43" fillId="0" borderId="59" xfId="14" applyNumberFormat="1" applyFont="1" applyBorder="1" applyProtection="1">
      <protection hidden="1"/>
    </xf>
    <xf numFmtId="0" fontId="34" fillId="0" borderId="0" xfId="11" applyFont="1" applyFill="1" applyAlignment="1">
      <alignment horizontal="left"/>
    </xf>
    <xf numFmtId="0" fontId="37" fillId="0" borderId="77" xfId="0" applyFont="1" applyBorder="1" applyAlignment="1">
      <alignment horizontal="center" vertical="center"/>
    </xf>
    <xf numFmtId="0" fontId="0" fillId="9" borderId="28" xfId="0" applyFont="1" applyFill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0" fillId="10" borderId="17" xfId="0" applyFont="1" applyFill="1" applyBorder="1" applyAlignment="1">
      <alignment horizontal="center" textRotation="90" wrapText="1"/>
    </xf>
    <xf numFmtId="0" fontId="0" fillId="9" borderId="17" xfId="0" applyFont="1" applyFill="1" applyBorder="1" applyAlignment="1">
      <alignment horizontal="center" textRotation="90" wrapText="1"/>
    </xf>
    <xf numFmtId="0" fontId="0" fillId="0" borderId="11" xfId="0" applyFont="1" applyBorder="1"/>
    <xf numFmtId="0" fontId="0" fillId="0" borderId="30" xfId="0" applyFont="1" applyBorder="1" applyAlignment="1">
      <alignment horizontal="center"/>
    </xf>
    <xf numFmtId="3" fontId="37" fillId="9" borderId="33" xfId="0" applyNumberFormat="1" applyFont="1" applyFill="1" applyBorder="1"/>
    <xf numFmtId="3" fontId="37" fillId="9" borderId="36" xfId="0" applyNumberFormat="1" applyFont="1" applyFill="1" applyBorder="1"/>
    <xf numFmtId="3" fontId="37" fillId="9" borderId="35" xfId="0" applyNumberFormat="1" applyFont="1" applyFill="1" applyBorder="1"/>
    <xf numFmtId="3" fontId="37" fillId="10" borderId="2" xfId="0" applyNumberFormat="1" applyFont="1" applyFill="1" applyBorder="1"/>
    <xf numFmtId="3" fontId="37" fillId="9" borderId="2" xfId="0" applyNumberFormat="1" applyFont="1" applyFill="1" applyBorder="1"/>
    <xf numFmtId="3" fontId="37" fillId="10" borderId="3" xfId="0" applyNumberFormat="1" applyFont="1" applyFill="1" applyBorder="1"/>
    <xf numFmtId="0" fontId="18" fillId="0" borderId="0" xfId="11" applyFont="1" applyFill="1"/>
    <xf numFmtId="3" fontId="0" fillId="0" borderId="3" xfId="0" applyNumberFormat="1" applyFont="1" applyBorder="1"/>
    <xf numFmtId="3" fontId="0" fillId="9" borderId="37" xfId="0" applyNumberFormat="1" applyFont="1" applyFill="1" applyBorder="1"/>
    <xf numFmtId="3" fontId="0" fillId="0" borderId="20" xfId="0" applyNumberFormat="1" applyFont="1" applyBorder="1"/>
    <xf numFmtId="3" fontId="0" fillId="10" borderId="19" xfId="0" applyNumberFormat="1" applyFont="1" applyFill="1" applyBorder="1"/>
    <xf numFmtId="3" fontId="0" fillId="9" borderId="19" xfId="0" applyNumberFormat="1" applyFont="1" applyFill="1" applyBorder="1"/>
    <xf numFmtId="3" fontId="0" fillId="0" borderId="3" xfId="0" applyNumberFormat="1" applyFont="1" applyFill="1" applyBorder="1"/>
    <xf numFmtId="49" fontId="21" fillId="9" borderId="10" xfId="0" applyNumberFormat="1" applyFont="1" applyFill="1" applyBorder="1" applyAlignment="1">
      <alignment vertical="center"/>
    </xf>
    <xf numFmtId="49" fontId="19" fillId="9" borderId="12" xfId="0" applyNumberFormat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3" fontId="19" fillId="0" borderId="37" xfId="0" applyNumberFormat="1" applyFont="1" applyBorder="1" applyAlignment="1">
      <alignment horizontal="right" vertical="center" indent="1"/>
    </xf>
    <xf numFmtId="49" fontId="21" fillId="9" borderId="11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right" vertical="center" indent="1"/>
    </xf>
    <xf numFmtId="3" fontId="19" fillId="0" borderId="20" xfId="0" applyNumberFormat="1" applyFont="1" applyBorder="1" applyAlignment="1">
      <alignment horizontal="right" vertical="center" indent="1"/>
    </xf>
    <xf numFmtId="49" fontId="19" fillId="9" borderId="11" xfId="0" applyNumberFormat="1" applyFont="1" applyFill="1" applyBorder="1" applyAlignment="1">
      <alignment vertical="center"/>
    </xf>
    <xf numFmtId="49" fontId="19" fillId="9" borderId="6" xfId="0" applyNumberFormat="1" applyFont="1" applyFill="1" applyBorder="1" applyAlignment="1">
      <alignment vertical="center"/>
    </xf>
    <xf numFmtId="49" fontId="19" fillId="9" borderId="7" xfId="0" applyNumberFormat="1" applyFont="1" applyFill="1" applyBorder="1" applyAlignment="1">
      <alignment vertical="center"/>
    </xf>
    <xf numFmtId="49" fontId="19" fillId="9" borderId="8" xfId="0" applyNumberFormat="1" applyFont="1" applyFill="1" applyBorder="1" applyAlignment="1">
      <alignment vertical="center"/>
    </xf>
    <xf numFmtId="3" fontId="27" fillId="9" borderId="10" xfId="0" applyNumberFormat="1" applyFont="1" applyFill="1" applyBorder="1" applyAlignment="1">
      <alignment horizontal="left" vertical="center"/>
    </xf>
    <xf numFmtId="3" fontId="28" fillId="9" borderId="11" xfId="0" applyNumberFormat="1" applyFont="1" applyFill="1" applyBorder="1" applyAlignment="1">
      <alignment vertical="center" wrapText="1"/>
    </xf>
    <xf numFmtId="3" fontId="27" fillId="9" borderId="6" xfId="0" applyNumberFormat="1" applyFont="1" applyFill="1" applyBorder="1" applyAlignment="1">
      <alignment horizontal="center" vertical="center" wrapText="1"/>
    </xf>
    <xf numFmtId="3" fontId="29" fillId="9" borderId="3" xfId="0" applyNumberFormat="1" applyFont="1" applyFill="1" applyBorder="1" applyAlignment="1">
      <alignment horizontal="left" wrapText="1"/>
    </xf>
    <xf numFmtId="4" fontId="29" fillId="0" borderId="37" xfId="0" applyNumberFormat="1" applyFont="1" applyFill="1" applyBorder="1" applyAlignment="1">
      <alignment horizontal="right" wrapText="1"/>
    </xf>
    <xf numFmtId="3" fontId="27" fillId="9" borderId="3" xfId="0" applyNumberFormat="1" applyFont="1" applyFill="1" applyBorder="1" applyAlignment="1">
      <alignment wrapText="1"/>
    </xf>
    <xf numFmtId="4" fontId="27" fillId="0" borderId="37" xfId="0" applyNumberFormat="1" applyFont="1" applyFill="1" applyBorder="1" applyAlignment="1"/>
    <xf numFmtId="3" fontId="1" fillId="9" borderId="3" xfId="0" applyNumberFormat="1" applyFont="1" applyFill="1" applyBorder="1" applyAlignment="1">
      <alignment wrapText="1"/>
    </xf>
    <xf numFmtId="4" fontId="1" fillId="0" borderId="37" xfId="0" applyNumberFormat="1" applyFont="1" applyFill="1" applyBorder="1" applyAlignment="1"/>
    <xf numFmtId="3" fontId="1" fillId="9" borderId="3" xfId="0" applyNumberFormat="1" applyFont="1" applyFill="1" applyBorder="1" applyAlignment="1">
      <alignment horizontal="left" wrapText="1"/>
    </xf>
    <xf numFmtId="3" fontId="29" fillId="9" borderId="6" xfId="3" applyNumberFormat="1" applyFont="1" applyFill="1" applyBorder="1"/>
    <xf numFmtId="3" fontId="27" fillId="9" borderId="33" xfId="3" applyNumberFormat="1" applyFont="1" applyFill="1" applyBorder="1"/>
    <xf numFmtId="3" fontId="1" fillId="9" borderId="10" xfId="3" applyNumberFormat="1" applyFont="1" applyFill="1" applyBorder="1"/>
    <xf numFmtId="3" fontId="1" fillId="9" borderId="25" xfId="3" applyNumberFormat="1" applyFont="1" applyFill="1" applyBorder="1"/>
    <xf numFmtId="3" fontId="27" fillId="9" borderId="11" xfId="3" applyNumberFormat="1" applyFont="1" applyFill="1" applyBorder="1"/>
    <xf numFmtId="3" fontId="31" fillId="9" borderId="3" xfId="3" applyNumberFormat="1" applyFont="1" applyFill="1" applyBorder="1"/>
    <xf numFmtId="3" fontId="31" fillId="9" borderId="10" xfId="3" applyNumberFormat="1" applyFont="1" applyFill="1" applyBorder="1"/>
    <xf numFmtId="3" fontId="27" fillId="9" borderId="78" xfId="3" applyNumberFormat="1" applyFont="1" applyFill="1" applyBorder="1"/>
    <xf numFmtId="3" fontId="27" fillId="9" borderId="78" xfId="3" applyNumberFormat="1" applyFont="1" applyFill="1" applyBorder="1" applyAlignment="1">
      <alignment wrapText="1"/>
    </xf>
    <xf numFmtId="3" fontId="27" fillId="0" borderId="36" xfId="3" applyNumberFormat="1" applyFont="1" applyFill="1" applyBorder="1"/>
    <xf numFmtId="3" fontId="27" fillId="9" borderId="18" xfId="3" applyNumberFormat="1" applyFont="1" applyFill="1" applyBorder="1"/>
    <xf numFmtId="3" fontId="27" fillId="9" borderId="39" xfId="3" applyNumberFormat="1" applyFont="1" applyFill="1" applyBorder="1"/>
    <xf numFmtId="3" fontId="27" fillId="9" borderId="49" xfId="3" applyNumberFormat="1" applyFont="1" applyFill="1" applyBorder="1"/>
    <xf numFmtId="166" fontId="27" fillId="0" borderId="36" xfId="3" applyNumberFormat="1" applyFont="1" applyFill="1" applyBorder="1"/>
    <xf numFmtId="166" fontId="27" fillId="9" borderId="49" xfId="3" applyNumberFormat="1" applyFont="1" applyFill="1" applyBorder="1"/>
    <xf numFmtId="3" fontId="27" fillId="9" borderId="3" xfId="3" applyNumberFormat="1" applyFont="1" applyFill="1" applyBorder="1"/>
    <xf numFmtId="3" fontId="27" fillId="0" borderId="37" xfId="3" applyNumberFormat="1" applyFont="1" applyFill="1" applyBorder="1" applyAlignment="1">
      <alignment horizontal="right" vertical="center"/>
    </xf>
    <xf numFmtId="3" fontId="27" fillId="9" borderId="50" xfId="3" applyNumberFormat="1" applyFont="1" applyFill="1" applyBorder="1" applyAlignment="1">
      <alignment horizontal="right" vertical="center"/>
    </xf>
    <xf numFmtId="3" fontId="27" fillId="9" borderId="4" xfId="3" applyNumberFormat="1" applyFont="1" applyFill="1" applyBorder="1" applyAlignment="1">
      <alignment horizontal="right" vertical="center"/>
    </xf>
    <xf numFmtId="166" fontId="27" fillId="0" borderId="37" xfId="3" applyNumberFormat="1" applyFont="1" applyFill="1" applyBorder="1" applyAlignment="1">
      <alignment horizontal="right" vertical="center"/>
    </xf>
    <xf numFmtId="166" fontId="27" fillId="9" borderId="50" xfId="3" applyNumberFormat="1" applyFont="1" applyFill="1" applyBorder="1" applyAlignment="1">
      <alignment horizontal="right" vertical="center"/>
    </xf>
    <xf numFmtId="3" fontId="27" fillId="9" borderId="1" xfId="3" applyNumberFormat="1" applyFont="1" applyFill="1" applyBorder="1" applyAlignment="1">
      <alignment horizontal="right" vertical="center"/>
    </xf>
    <xf numFmtId="3" fontId="1" fillId="9" borderId="3" xfId="3" applyNumberFormat="1" applyFont="1" applyFill="1" applyBorder="1"/>
    <xf numFmtId="166" fontId="31" fillId="0" borderId="37" xfId="3" applyNumberFormat="1" applyFont="1" applyFill="1" applyBorder="1" applyAlignment="1">
      <alignment horizontal="right" vertical="center"/>
    </xf>
    <xf numFmtId="166" fontId="31" fillId="9" borderId="50" xfId="3" applyNumberFormat="1" applyFont="1" applyFill="1" applyBorder="1" applyAlignment="1">
      <alignment horizontal="right" vertical="center"/>
    </xf>
    <xf numFmtId="0" fontId="8" fillId="0" borderId="12" xfId="0" applyFont="1" applyBorder="1"/>
    <xf numFmtId="3" fontId="43" fillId="0" borderId="14" xfId="14" applyNumberFormat="1" applyFont="1" applyFill="1" applyBorder="1" applyAlignment="1" applyProtection="1">
      <alignment horizontal="center" vertical="top"/>
      <protection hidden="1"/>
    </xf>
    <xf numFmtId="3" fontId="44" fillId="0" borderId="78" xfId="14" applyNumberFormat="1" applyFont="1" applyFill="1" applyBorder="1" applyAlignment="1" applyProtection="1">
      <alignment horizontal="left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hidden="1"/>
    </xf>
    <xf numFmtId="3" fontId="43" fillId="0" borderId="10" xfId="0" applyNumberFormat="1" applyFont="1" applyFill="1" applyBorder="1" applyAlignment="1" applyProtection="1">
      <protection hidden="1"/>
    </xf>
    <xf numFmtId="3" fontId="43" fillId="0" borderId="79" xfId="0" applyNumberFormat="1" applyFont="1" applyFill="1" applyBorder="1" applyAlignment="1" applyProtection="1">
      <alignment vertical="top"/>
      <protection locked="0"/>
    </xf>
    <xf numFmtId="3" fontId="43" fillId="0" borderId="80" xfId="0" applyNumberFormat="1" applyFont="1" applyFill="1" applyBorder="1" applyAlignment="1" applyProtection="1">
      <alignment vertical="top"/>
      <protection locked="0"/>
    </xf>
    <xf numFmtId="3" fontId="43" fillId="0" borderId="81" xfId="0" applyNumberFormat="1" applyFont="1" applyFill="1" applyBorder="1" applyAlignment="1" applyProtection="1">
      <alignment vertical="top"/>
      <protection locked="0"/>
    </xf>
    <xf numFmtId="3" fontId="43" fillId="0" borderId="11" xfId="0" applyNumberFormat="1" applyFont="1" applyFill="1" applyBorder="1" applyAlignment="1" applyProtection="1">
      <alignment vertical="top"/>
      <protection locked="0"/>
    </xf>
    <xf numFmtId="3" fontId="5" fillId="0" borderId="78" xfId="0" applyNumberFormat="1" applyFont="1" applyFill="1" applyBorder="1" applyAlignment="1" applyProtection="1">
      <alignment horizontal="left"/>
      <protection hidden="1"/>
    </xf>
    <xf numFmtId="3" fontId="43" fillId="0" borderId="11" xfId="0" applyNumberFormat="1" applyFont="1" applyFill="1" applyBorder="1" applyAlignment="1" applyProtection="1">
      <alignment horizontal="center"/>
      <protection hidden="1"/>
    </xf>
    <xf numFmtId="3" fontId="5" fillId="0" borderId="11" xfId="0" applyNumberFormat="1" applyFont="1" applyFill="1" applyBorder="1" applyAlignment="1" applyProtection="1">
      <alignment horizontal="left"/>
      <protection hidden="1"/>
    </xf>
    <xf numFmtId="3" fontId="43" fillId="0" borderId="6" xfId="0" applyNumberFormat="1" applyFont="1" applyFill="1" applyBorder="1" applyAlignment="1" applyProtection="1">
      <protection locked="0"/>
    </xf>
    <xf numFmtId="3" fontId="43" fillId="0" borderId="11" xfId="14" applyNumberFormat="1" applyFont="1" applyFill="1" applyBorder="1" applyProtection="1">
      <protection hidden="1"/>
    </xf>
    <xf numFmtId="3" fontId="44" fillId="0" borderId="78" xfId="0" applyNumberFormat="1" applyFont="1" applyFill="1" applyBorder="1" applyAlignment="1" applyProtection="1">
      <alignment horizontal="left"/>
      <protection hidden="1"/>
    </xf>
    <xf numFmtId="3" fontId="44" fillId="0" borderId="60" xfId="0" applyNumberFormat="1" applyFont="1" applyBorder="1" applyProtection="1">
      <protection locked="0" hidden="1"/>
    </xf>
    <xf numFmtId="3" fontId="8" fillId="0" borderId="33" xfId="0" applyNumberFormat="1" applyFont="1" applyFill="1" applyBorder="1" applyAlignment="1" applyProtection="1">
      <protection locked="0"/>
    </xf>
    <xf numFmtId="3" fontId="9" fillId="0" borderId="10" xfId="0" applyNumberFormat="1" applyFont="1" applyFill="1" applyBorder="1" applyAlignment="1" applyProtection="1">
      <protection locked="0"/>
    </xf>
    <xf numFmtId="3" fontId="43" fillId="0" borderId="79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80" xfId="0" applyNumberFormat="1" applyFont="1" applyFill="1" applyBorder="1" applyAlignment="1" applyProtection="1">
      <alignment wrapText="1"/>
      <protection locked="0"/>
    </xf>
    <xf numFmtId="3" fontId="43" fillId="0" borderId="80" xfId="0" applyNumberFormat="1" applyFont="1" applyFill="1" applyBorder="1" applyAlignment="1" applyProtection="1">
      <protection locked="0"/>
    </xf>
    <xf numFmtId="3" fontId="43" fillId="0" borderId="81" xfId="0" applyNumberFormat="1" applyFont="1" applyFill="1" applyBorder="1" applyAlignment="1" applyProtection="1">
      <protection locked="0"/>
    </xf>
    <xf numFmtId="3" fontId="43" fillId="0" borderId="11" xfId="0" applyNumberFormat="1" applyFont="1" applyFill="1" applyBorder="1" applyAlignment="1" applyProtection="1">
      <protection locked="0"/>
    </xf>
    <xf numFmtId="3" fontId="8" fillId="0" borderId="14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0" fontId="41" fillId="0" borderId="11" xfId="14" applyFill="1" applyBorder="1" applyProtection="1">
      <protection hidden="1"/>
    </xf>
    <xf numFmtId="3" fontId="43" fillId="0" borderId="43" xfId="14" applyNumberFormat="1" applyFont="1" applyBorder="1" applyProtection="1">
      <protection hidden="1"/>
    </xf>
    <xf numFmtId="3" fontId="43" fillId="0" borderId="56" xfId="14" applyNumberFormat="1" applyFont="1" applyBorder="1" applyProtection="1">
      <protection hidden="1"/>
    </xf>
    <xf numFmtId="3" fontId="43" fillId="0" borderId="8" xfId="14" applyNumberFormat="1" applyFont="1" applyBorder="1" applyProtection="1">
      <protection hidden="1"/>
    </xf>
    <xf numFmtId="2" fontId="2" fillId="6" borderId="1" xfId="6" applyNumberFormat="1" applyFont="1" applyFill="1" applyBorder="1"/>
    <xf numFmtId="2" fontId="2" fillId="0" borderId="1" xfId="6" applyNumberFormat="1" applyFont="1" applyFill="1" applyBorder="1" applyAlignment="1">
      <alignment horizontal="right" wrapText="1"/>
    </xf>
    <xf numFmtId="2" fontId="12" fillId="6" borderId="1" xfId="6" applyNumberFormat="1" applyFont="1" applyFill="1" applyBorder="1"/>
    <xf numFmtId="0" fontId="2" fillId="0" borderId="21" xfId="4" applyBorder="1"/>
    <xf numFmtId="2" fontId="2" fillId="0" borderId="1" xfId="4" applyNumberFormat="1" applyBorder="1"/>
    <xf numFmtId="0" fontId="2" fillId="0" borderId="1" xfId="4" applyBorder="1"/>
    <xf numFmtId="2" fontId="2" fillId="0" borderId="1" xfId="4" applyNumberFormat="1" applyFill="1" applyBorder="1"/>
    <xf numFmtId="1" fontId="2" fillId="3" borderId="1" xfId="5" applyNumberFormat="1" applyFill="1" applyBorder="1"/>
    <xf numFmtId="49" fontId="19" fillId="9" borderId="3" xfId="0" applyNumberFormat="1" applyFont="1" applyFill="1" applyBorder="1" applyAlignment="1">
      <alignment vertical="center" wrapText="1"/>
    </xf>
    <xf numFmtId="0" fontId="24" fillId="9" borderId="4" xfId="0" applyFont="1" applyFill="1" applyBorder="1" applyAlignment="1">
      <alignment vertical="center" wrapText="1"/>
    </xf>
    <xf numFmtId="0" fontId="24" fillId="9" borderId="5" xfId="0" applyFont="1" applyFill="1" applyBorder="1" applyAlignment="1">
      <alignment vertical="center" wrapText="1"/>
    </xf>
    <xf numFmtId="49" fontId="21" fillId="9" borderId="3" xfId="0" applyNumberFormat="1" applyFont="1" applyFill="1" applyBorder="1" applyAlignment="1">
      <alignment vertical="center" wrapText="1"/>
    </xf>
    <xf numFmtId="0" fontId="23" fillId="9" borderId="4" xfId="0" applyFont="1" applyFill="1" applyBorder="1" applyAlignment="1">
      <alignment vertical="center" wrapText="1"/>
    </xf>
    <xf numFmtId="0" fontId="23" fillId="9" borderId="5" xfId="0" applyFont="1" applyFill="1" applyBorder="1" applyAlignment="1">
      <alignment vertical="center" wrapText="1"/>
    </xf>
    <xf numFmtId="49" fontId="19" fillId="9" borderId="4" xfId="0" applyNumberFormat="1" applyFont="1" applyFill="1" applyBorder="1" applyAlignment="1">
      <alignment vertical="center" wrapText="1"/>
    </xf>
    <xf numFmtId="49" fontId="19" fillId="9" borderId="5" xfId="0" applyNumberFormat="1" applyFont="1" applyFill="1" applyBorder="1" applyAlignment="1">
      <alignment vertical="center" wrapText="1"/>
    </xf>
    <xf numFmtId="3" fontId="27" fillId="9" borderId="19" xfId="0" applyNumberFormat="1" applyFont="1" applyFill="1" applyBorder="1" applyAlignment="1">
      <alignment horizontal="center" vertical="center" wrapText="1"/>
    </xf>
    <xf numFmtId="3" fontId="27" fillId="9" borderId="12" xfId="9" applyNumberFormat="1" applyFont="1" applyFill="1" applyBorder="1" applyAlignment="1">
      <alignment horizontal="center" vertical="center"/>
    </xf>
    <xf numFmtId="3" fontId="27" fillId="9" borderId="1" xfId="9" applyNumberFormat="1" applyFont="1" applyFill="1" applyBorder="1" applyAlignment="1">
      <alignment horizontal="center" vertical="center"/>
    </xf>
    <xf numFmtId="3" fontId="27" fillId="9" borderId="37" xfId="0" applyNumberFormat="1" applyFont="1" applyFill="1" applyBorder="1" applyAlignment="1">
      <alignment horizontal="center" vertical="center" wrapText="1"/>
    </xf>
    <xf numFmtId="3" fontId="27" fillId="9" borderId="20" xfId="0" applyNumberFormat="1" applyFont="1" applyFill="1" applyBorder="1" applyAlignment="1">
      <alignment horizontal="center" vertical="center" wrapText="1"/>
    </xf>
    <xf numFmtId="3" fontId="27" fillId="9" borderId="3" xfId="0" applyNumberFormat="1" applyFont="1" applyFill="1" applyBorder="1" applyAlignment="1">
      <alignment horizontal="center" vertical="center" wrapText="1"/>
    </xf>
    <xf numFmtId="3" fontId="27" fillId="9" borderId="4" xfId="0" applyNumberFormat="1" applyFont="1" applyFill="1" applyBorder="1" applyAlignment="1">
      <alignment horizontal="center" vertical="center" wrapText="1"/>
    </xf>
    <xf numFmtId="3" fontId="27" fillId="9" borderId="12" xfId="0" applyNumberFormat="1" applyFont="1" applyFill="1" applyBorder="1" applyAlignment="1">
      <alignment horizontal="center" vertical="center" wrapText="1"/>
    </xf>
    <xf numFmtId="3" fontId="27" fillId="9" borderId="0" xfId="0" applyNumberFormat="1" applyFont="1" applyFill="1" applyBorder="1" applyAlignment="1">
      <alignment horizontal="center" vertical="center" wrapText="1"/>
    </xf>
    <xf numFmtId="3" fontId="27" fillId="9" borderId="1" xfId="0" applyNumberFormat="1" applyFont="1" applyFill="1" applyBorder="1" applyAlignment="1">
      <alignment horizontal="center" vertical="center" wrapText="1"/>
    </xf>
    <xf numFmtId="0" fontId="33" fillId="0" borderId="0" xfId="13" applyFont="1" applyFill="1" applyAlignment="1">
      <alignment horizontal="left" vertical="center" wrapText="1"/>
    </xf>
    <xf numFmtId="3" fontId="31" fillId="0" borderId="40" xfId="3" applyNumberFormat="1" applyFont="1" applyFill="1" applyBorder="1" applyAlignment="1">
      <alignment horizontal="right" vertical="center"/>
    </xf>
    <xf numFmtId="3" fontId="31" fillId="0" borderId="43" xfId="3" applyNumberFormat="1" applyFont="1" applyFill="1" applyBorder="1" applyAlignment="1">
      <alignment horizontal="right" vertical="center"/>
    </xf>
    <xf numFmtId="3" fontId="31" fillId="9" borderId="42" xfId="3" applyNumberFormat="1" applyFont="1" applyFill="1" applyBorder="1" applyAlignment="1">
      <alignment horizontal="right" vertical="center"/>
    </xf>
    <xf numFmtId="3" fontId="31" fillId="9" borderId="44" xfId="3" applyNumberFormat="1" applyFont="1" applyFill="1" applyBorder="1" applyAlignment="1">
      <alignment horizontal="right" vertical="center"/>
    </xf>
    <xf numFmtId="3" fontId="31" fillId="9" borderId="21" xfId="3" applyNumberFormat="1" applyFont="1" applyFill="1" applyBorder="1" applyAlignment="1">
      <alignment horizontal="right" vertical="center"/>
    </xf>
    <xf numFmtId="3" fontId="31" fillId="9" borderId="24" xfId="3" applyNumberFormat="1" applyFont="1" applyFill="1" applyBorder="1" applyAlignment="1">
      <alignment horizontal="right" vertical="center"/>
    </xf>
    <xf numFmtId="3" fontId="31" fillId="9" borderId="51" xfId="3" applyNumberFormat="1" applyFont="1" applyFill="1" applyBorder="1" applyAlignment="1">
      <alignment horizontal="right" vertical="center"/>
    </xf>
    <xf numFmtId="3" fontId="31" fillId="9" borderId="52" xfId="3" applyNumberFormat="1" applyFont="1" applyFill="1" applyBorder="1" applyAlignment="1">
      <alignment horizontal="right" vertical="center"/>
    </xf>
    <xf numFmtId="166" fontId="31" fillId="0" borderId="40" xfId="3" applyNumberFormat="1" applyFont="1" applyFill="1" applyBorder="1" applyAlignment="1">
      <alignment horizontal="right" vertical="center"/>
    </xf>
    <xf numFmtId="166" fontId="31" fillId="0" borderId="43" xfId="3" applyNumberFormat="1" applyFont="1" applyFill="1" applyBorder="1" applyAlignment="1">
      <alignment horizontal="right" vertical="center"/>
    </xf>
    <xf numFmtId="166" fontId="31" fillId="9" borderId="42" xfId="3" applyNumberFormat="1" applyFont="1" applyFill="1" applyBorder="1" applyAlignment="1">
      <alignment horizontal="right" vertical="center"/>
    </xf>
    <xf numFmtId="166" fontId="31" fillId="9" borderId="44" xfId="3" applyNumberFormat="1" applyFont="1" applyFill="1" applyBorder="1" applyAlignment="1">
      <alignment horizontal="right" vertical="center"/>
    </xf>
    <xf numFmtId="0" fontId="27" fillId="9" borderId="21" xfId="3" applyFont="1" applyFill="1" applyBorder="1" applyAlignment="1">
      <alignment horizontal="center" vertical="center" wrapText="1"/>
    </xf>
    <xf numFmtId="0" fontId="27" fillId="9" borderId="24" xfId="3" applyFont="1" applyFill="1" applyBorder="1" applyAlignment="1">
      <alignment horizontal="center" vertical="center" wrapText="1"/>
    </xf>
    <xf numFmtId="3" fontId="31" fillId="9" borderId="41" xfId="3" applyNumberFormat="1" applyFont="1" applyFill="1" applyBorder="1" applyAlignment="1">
      <alignment horizontal="right" vertical="center"/>
    </xf>
    <xf numFmtId="3" fontId="31" fillId="9" borderId="8" xfId="3" applyNumberFormat="1" applyFont="1" applyFill="1" applyBorder="1" applyAlignment="1">
      <alignment horizontal="right" vertical="center"/>
    </xf>
    <xf numFmtId="0" fontId="27" fillId="9" borderId="42" xfId="3" applyFont="1" applyFill="1" applyBorder="1" applyAlignment="1">
      <alignment horizontal="center" vertical="center" wrapText="1"/>
    </xf>
    <xf numFmtId="0" fontId="27" fillId="9" borderId="44" xfId="3" applyFont="1" applyFill="1" applyBorder="1" applyAlignment="1">
      <alignment horizontal="center" vertical="center" wrapText="1"/>
    </xf>
    <xf numFmtId="0" fontId="27" fillId="9" borderId="40" xfId="3" applyFont="1" applyFill="1" applyBorder="1" applyAlignment="1">
      <alignment horizontal="center" vertical="center" wrapText="1"/>
    </xf>
    <xf numFmtId="0" fontId="27" fillId="9" borderId="43" xfId="3" applyFont="1" applyFill="1" applyBorder="1" applyAlignment="1">
      <alignment horizontal="center" vertical="center" wrapText="1"/>
    </xf>
    <xf numFmtId="0" fontId="27" fillId="9" borderId="22" xfId="3" applyFont="1" applyFill="1" applyBorder="1" applyAlignment="1">
      <alignment horizontal="center" vertical="center" wrapText="1"/>
    </xf>
    <xf numFmtId="0" fontId="27" fillId="9" borderId="20" xfId="3" applyFont="1" applyFill="1" applyBorder="1" applyAlignment="1">
      <alignment horizontal="center" vertical="center" wrapText="1"/>
    </xf>
    <xf numFmtId="0" fontId="27" fillId="9" borderId="41" xfId="3" applyFont="1" applyFill="1" applyBorder="1" applyAlignment="1">
      <alignment horizontal="center" vertical="center" wrapText="1"/>
    </xf>
    <xf numFmtId="0" fontId="27" fillId="9" borderId="8" xfId="3" applyFont="1" applyFill="1" applyBorder="1" applyAlignment="1">
      <alignment horizontal="center" vertical="center" wrapText="1"/>
    </xf>
    <xf numFmtId="0" fontId="27" fillId="9" borderId="4" xfId="3" applyFont="1" applyFill="1" applyBorder="1" applyAlignment="1">
      <alignment horizontal="center" vertical="center" wrapText="1"/>
    </xf>
    <xf numFmtId="0" fontId="27" fillId="9" borderId="5" xfId="3" applyFont="1" applyFill="1" applyBorder="1" applyAlignment="1">
      <alignment horizontal="center" vertical="center" wrapText="1"/>
    </xf>
    <xf numFmtId="3" fontId="6" fillId="6" borderId="82" xfId="0" applyNumberFormat="1" applyFont="1" applyFill="1" applyBorder="1" applyAlignment="1" applyProtection="1">
      <alignment horizontal="left" vertical="top" wrapText="1"/>
      <protection hidden="1"/>
    </xf>
    <xf numFmtId="3" fontId="6" fillId="6" borderId="11" xfId="0" applyNumberFormat="1" applyFont="1" applyFill="1" applyBorder="1" applyAlignment="1" applyProtection="1">
      <alignment horizontal="left" vertical="top" wrapText="1"/>
      <protection hidden="1"/>
    </xf>
    <xf numFmtId="3" fontId="6" fillId="6" borderId="6" xfId="0" applyNumberFormat="1" applyFont="1" applyFill="1" applyBorder="1" applyAlignment="1" applyProtection="1">
      <alignment horizontal="left" vertical="top" wrapText="1"/>
      <protection hidden="1"/>
    </xf>
    <xf numFmtId="3" fontId="7" fillId="0" borderId="3" xfId="14" applyNumberFormat="1" applyFont="1" applyBorder="1" applyAlignment="1" applyProtection="1">
      <alignment horizontal="left" vertical="center" wrapText="1"/>
      <protection hidden="1"/>
    </xf>
    <xf numFmtId="3" fontId="7" fillId="0" borderId="20" xfId="14" applyNumberFormat="1" applyFont="1" applyBorder="1" applyAlignment="1" applyProtection="1">
      <alignment horizontal="left" vertical="center" wrapText="1"/>
      <protection hidden="1"/>
    </xf>
    <xf numFmtId="3" fontId="7" fillId="0" borderId="55" xfId="14" applyNumberFormat="1" applyFont="1" applyBorder="1" applyAlignment="1" applyProtection="1">
      <alignment horizontal="center" wrapText="1"/>
      <protection hidden="1"/>
    </xf>
    <xf numFmtId="3" fontId="7" fillId="0" borderId="58" xfId="14" applyNumberFormat="1" applyFont="1" applyBorder="1" applyAlignment="1" applyProtection="1">
      <alignment horizontal="center" wrapText="1"/>
      <protection hidden="1"/>
    </xf>
    <xf numFmtId="3" fontId="7" fillId="0" borderId="1" xfId="14" applyNumberFormat="1" applyFont="1" applyBorder="1" applyAlignment="1" applyProtection="1">
      <alignment horizontal="left" wrapText="1"/>
      <protection hidden="1"/>
    </xf>
    <xf numFmtId="3" fontId="7" fillId="0" borderId="50" xfId="14" applyNumberFormat="1" applyFont="1" applyBorder="1" applyAlignment="1" applyProtection="1">
      <alignment horizontal="left" wrapText="1"/>
      <protection hidden="1"/>
    </xf>
    <xf numFmtId="3" fontId="7" fillId="0" borderId="1" xfId="14" applyNumberFormat="1" applyFont="1" applyBorder="1" applyAlignment="1" applyProtection="1">
      <alignment horizontal="center" vertical="center" wrapText="1"/>
      <protection hidden="1"/>
    </xf>
    <xf numFmtId="3" fontId="7" fillId="0" borderId="23" xfId="14" applyNumberFormat="1" applyFont="1" applyBorder="1" applyAlignment="1" applyProtection="1">
      <alignment horizontal="center" vertical="center" wrapText="1"/>
      <protection hidden="1"/>
    </xf>
    <xf numFmtId="3" fontId="7" fillId="0" borderId="50" xfId="14" applyNumberFormat="1" applyFont="1" applyBorder="1" applyAlignment="1" applyProtection="1">
      <alignment horizontal="center" vertical="center" wrapText="1"/>
      <protection hidden="1"/>
    </xf>
    <xf numFmtId="3" fontId="7" fillId="0" borderId="53" xfId="14" applyNumberFormat="1" applyFont="1" applyBorder="1" applyAlignment="1" applyProtection="1">
      <alignment horizontal="center" vertical="center" wrapText="1"/>
      <protection hidden="1"/>
    </xf>
    <xf numFmtId="3" fontId="44" fillId="0" borderId="10" xfId="14" applyNumberFormat="1" applyFont="1" applyFill="1" applyBorder="1" applyAlignment="1" applyProtection="1">
      <alignment horizontal="left" vertical="center"/>
      <protection hidden="1"/>
    </xf>
    <xf numFmtId="3" fontId="44" fillId="0" borderId="11" xfId="14" applyNumberFormat="1" applyFont="1" applyFill="1" applyBorder="1" applyAlignment="1" applyProtection="1">
      <alignment horizontal="left" vertical="center"/>
      <protection hidden="1"/>
    </xf>
    <xf numFmtId="3" fontId="44" fillId="0" borderId="14" xfId="14" applyNumberFormat="1" applyFont="1" applyFill="1" applyBorder="1" applyAlignment="1" applyProtection="1">
      <alignment horizontal="left" vertical="center"/>
      <protection hidden="1"/>
    </xf>
    <xf numFmtId="3" fontId="7" fillId="0" borderId="40" xfId="14" applyNumberFormat="1" applyFont="1" applyBorder="1" applyAlignment="1" applyProtection="1">
      <alignment horizontal="center" vertical="center" wrapText="1"/>
      <protection hidden="1"/>
    </xf>
    <xf numFmtId="3" fontId="7" fillId="0" borderId="32" xfId="14" applyNumberFormat="1" applyFont="1" applyBorder="1" applyAlignment="1" applyProtection="1">
      <alignment horizontal="center" vertical="center" wrapText="1"/>
      <protection hidden="1"/>
    </xf>
    <xf numFmtId="3" fontId="7" fillId="0" borderId="57" xfId="14" applyNumberFormat="1" applyFont="1" applyBorder="1" applyAlignment="1" applyProtection="1">
      <alignment horizontal="center" vertical="center" wrapText="1"/>
      <protection hidden="1"/>
    </xf>
    <xf numFmtId="3" fontId="7" fillId="0" borderId="1" xfId="14" applyNumberFormat="1" applyFont="1" applyBorder="1" applyAlignment="1" applyProtection="1">
      <alignment horizontal="left" vertical="top"/>
      <protection hidden="1"/>
    </xf>
    <xf numFmtId="3" fontId="7" fillId="0" borderId="50" xfId="14" applyNumberFormat="1" applyFont="1" applyBorder="1" applyAlignment="1" applyProtection="1">
      <alignment horizontal="left" vertical="top"/>
      <protection hidden="1"/>
    </xf>
    <xf numFmtId="3" fontId="7" fillId="0" borderId="37" xfId="14" applyNumberFormat="1" applyFont="1" applyBorder="1" applyAlignment="1" applyProtection="1">
      <alignment horizontal="center" vertical="center" wrapText="1"/>
      <protection hidden="1"/>
    </xf>
    <xf numFmtId="3" fontId="7" fillId="0" borderId="28" xfId="14" applyNumberFormat="1" applyFont="1" applyBorder="1" applyAlignment="1" applyProtection="1">
      <alignment horizontal="center" vertical="center" wrapText="1"/>
      <protection hidden="1"/>
    </xf>
    <xf numFmtId="3" fontId="7" fillId="0" borderId="5" xfId="14" applyNumberFormat="1" applyFont="1" applyBorder="1" applyAlignment="1" applyProtection="1">
      <alignment horizontal="left" vertical="center" wrapText="1"/>
      <protection hidden="1"/>
    </xf>
  </cellXfs>
  <cellStyles count="15">
    <cellStyle name="Čárka" xfId="8" builtinId="3"/>
    <cellStyle name="Chybně" xfId="9" builtinId="27"/>
    <cellStyle name="Normální" xfId="0" builtinId="0"/>
    <cellStyle name="Normální 2" xfId="1"/>
    <cellStyle name="normální 2 2" xfId="2"/>
    <cellStyle name="normální 3" xfId="3"/>
    <cellStyle name="normální 4" xfId="7"/>
    <cellStyle name="normální_graf za pedagogy nový" xfId="5"/>
    <cellStyle name="normální_Grafy" xfId="4"/>
    <cellStyle name="normální_Kapitolní sešit grafy" xfId="6"/>
    <cellStyle name="normální_maketa dle zákona" xfId="12"/>
    <cellStyle name="normální_MF-03-příloha 4 - SR 2009(19  8  2008)" xfId="10"/>
    <cellStyle name="normální_Příloha č 3 vzoru rozpis dopisu" xfId="11"/>
    <cellStyle name="normální_výhled pro MF z 18-8-08" xfId="13"/>
    <cellStyle name="normální_Vzor RO" xfId="1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 č. 1 Vývoj výdajů kapitoly 333 - MŠMT v letech 2005-2016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(schválený rozpočet v mld. Kč)</a:t>
            </a:r>
          </a:p>
        </c:rich>
      </c:tx>
      <c:layout>
        <c:manualLayout>
          <c:xMode val="edge"/>
          <c:yMode val="edge"/>
          <c:x val="0.16409771194158559"/>
          <c:y val="1.48148344863300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057694026636792E-2"/>
          <c:y val="0.20185185185185189"/>
          <c:w val="0.72129945316032396"/>
          <c:h val="0.7097140489017820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ke G'!$A$5</c:f>
              <c:strCache>
                <c:ptCount val="1"/>
                <c:pt idx="0">
                  <c:v>Regionální školství 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G'!$B$5:$M$5</c:f>
              <c:numCache>
                <c:formatCode>0.0</c:formatCode>
                <c:ptCount val="12"/>
                <c:pt idx="0">
                  <c:v>71.63000000000001</c:v>
                </c:pt>
                <c:pt idx="1">
                  <c:v>75.570000000000007</c:v>
                </c:pt>
                <c:pt idx="2">
                  <c:v>77.992000000000004</c:v>
                </c:pt>
                <c:pt idx="3">
                  <c:v>79.800000000000011</c:v>
                </c:pt>
                <c:pt idx="4">
                  <c:v>84.4</c:v>
                </c:pt>
                <c:pt idx="5">
                  <c:v>83.5</c:v>
                </c:pt>
                <c:pt idx="6">
                  <c:v>82.8</c:v>
                </c:pt>
                <c:pt idx="7">
                  <c:v>85.5</c:v>
                </c:pt>
                <c:pt idx="8">
                  <c:v>85.2</c:v>
                </c:pt>
                <c:pt idx="9">
                  <c:v>86.772999999999996</c:v>
                </c:pt>
                <c:pt idx="10">
                  <c:v>90.194000000000003</c:v>
                </c:pt>
                <c:pt idx="11" formatCode="General">
                  <c:v>94.93</c:v>
                </c:pt>
              </c:numCache>
            </c:numRef>
          </c:val>
        </c:ser>
        <c:ser>
          <c:idx val="1"/>
          <c:order val="1"/>
          <c:tx>
            <c:strRef>
              <c:f>'data ke G'!$A$6</c:f>
              <c:strCache>
                <c:ptCount val="1"/>
                <c:pt idx="0">
                  <c:v>Vysoké školy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G'!$B$6:$M$6</c:f>
              <c:numCache>
                <c:formatCode>0.0</c:formatCode>
                <c:ptCount val="12"/>
                <c:pt idx="0">
                  <c:v>20.134</c:v>
                </c:pt>
                <c:pt idx="1">
                  <c:v>22.213000000000001</c:v>
                </c:pt>
                <c:pt idx="2">
                  <c:v>23.575999999999997</c:v>
                </c:pt>
                <c:pt idx="3">
                  <c:v>24.1</c:v>
                </c:pt>
                <c:pt idx="4">
                  <c:v>24.6</c:v>
                </c:pt>
                <c:pt idx="5">
                  <c:v>23.4</c:v>
                </c:pt>
                <c:pt idx="6">
                  <c:v>22.4</c:v>
                </c:pt>
                <c:pt idx="7">
                  <c:v>21.2</c:v>
                </c:pt>
                <c:pt idx="8">
                  <c:v>21.8</c:v>
                </c:pt>
                <c:pt idx="9">
                  <c:v>21.771000000000001</c:v>
                </c:pt>
                <c:pt idx="10">
                  <c:v>21.492000000000001</c:v>
                </c:pt>
                <c:pt idx="11" formatCode="0.00">
                  <c:v>20.38</c:v>
                </c:pt>
              </c:numCache>
            </c:numRef>
          </c:val>
        </c:ser>
        <c:ser>
          <c:idx val="2"/>
          <c:order val="2"/>
          <c:tx>
            <c:strRef>
              <c:f>'data ke G'!$A$7</c:f>
              <c:strCache>
                <c:ptCount val="1"/>
                <c:pt idx="0">
                  <c:v>Výzkum a vývoj (bez spolufinancovaných programů)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G'!$B$7:$M$7</c:f>
              <c:numCache>
                <c:formatCode>0.0</c:formatCode>
                <c:ptCount val="12"/>
                <c:pt idx="0">
                  <c:v>5.4779999999999998</c:v>
                </c:pt>
                <c:pt idx="1">
                  <c:v>6.766</c:v>
                </c:pt>
                <c:pt idx="2">
                  <c:v>8.0380000000000003</c:v>
                </c:pt>
                <c:pt idx="3">
                  <c:v>8.1999999999999993</c:v>
                </c:pt>
                <c:pt idx="4">
                  <c:v>8.9</c:v>
                </c:pt>
                <c:pt idx="5">
                  <c:v>8.8999999999999986</c:v>
                </c:pt>
                <c:pt idx="6">
                  <c:v>8.6000000000000014</c:v>
                </c:pt>
                <c:pt idx="7">
                  <c:v>8.3000000000000007</c:v>
                </c:pt>
                <c:pt idx="8">
                  <c:v>8.5720000000000027</c:v>
                </c:pt>
                <c:pt idx="9">
                  <c:v>10.145</c:v>
                </c:pt>
                <c:pt idx="10">
                  <c:v>10.626999999999999</c:v>
                </c:pt>
                <c:pt idx="11" formatCode="General">
                  <c:v>11.61</c:v>
                </c:pt>
              </c:numCache>
            </c:numRef>
          </c:val>
        </c:ser>
        <c:ser>
          <c:idx val="3"/>
          <c:order val="3"/>
          <c:tx>
            <c:strRef>
              <c:f>'data ke G'!$A$8</c:f>
              <c:strCache>
                <c:ptCount val="1"/>
                <c:pt idx="0">
                  <c:v>Ostatní výdaje (vč. oblasti mládeže a sportu)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G'!$B$8:$M$8</c:f>
              <c:numCache>
                <c:formatCode>0.0</c:formatCode>
                <c:ptCount val="12"/>
                <c:pt idx="0">
                  <c:v>3.5819999999999932</c:v>
                </c:pt>
                <c:pt idx="1">
                  <c:v>3.4899999999999975</c:v>
                </c:pt>
                <c:pt idx="2">
                  <c:v>4.0380000000000011</c:v>
                </c:pt>
                <c:pt idx="3">
                  <c:v>4.2106269999999908</c:v>
                </c:pt>
                <c:pt idx="4">
                  <c:v>4.143000000000006</c:v>
                </c:pt>
                <c:pt idx="5">
                  <c:v>4.2660000000000053</c:v>
                </c:pt>
                <c:pt idx="6">
                  <c:v>4.4599999999999973</c:v>
                </c:pt>
                <c:pt idx="7">
                  <c:v>4.8509999999999991</c:v>
                </c:pt>
                <c:pt idx="8">
                  <c:v>4.8400000000000043</c:v>
                </c:pt>
                <c:pt idx="9">
                  <c:v>4.762999999999991</c:v>
                </c:pt>
                <c:pt idx="10">
                  <c:v>4.8049999999999935</c:v>
                </c:pt>
                <c:pt idx="11" formatCode="General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'data ke G'!$A$9</c:f>
              <c:strCache>
                <c:ptCount val="1"/>
                <c:pt idx="0">
                  <c:v>Výdaje státního rozpočtu            na spolufin. programy (vč. VaV)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G'!$B$9:$M$9</c:f>
              <c:numCache>
                <c:formatCode>0.000</c:formatCode>
                <c:ptCount val="12"/>
                <c:pt idx="0">
                  <c:v>9.4E-2</c:v>
                </c:pt>
                <c:pt idx="1">
                  <c:v>0.42899999999999999</c:v>
                </c:pt>
                <c:pt idx="2" formatCode="0.0">
                  <c:v>1.5</c:v>
                </c:pt>
                <c:pt idx="3" formatCode="0.0">
                  <c:v>2.2999999999999998</c:v>
                </c:pt>
                <c:pt idx="4" formatCode="0.0">
                  <c:v>1.802</c:v>
                </c:pt>
                <c:pt idx="5" formatCode="0.0">
                  <c:v>3.1120000000000001</c:v>
                </c:pt>
                <c:pt idx="6" formatCode="0.0">
                  <c:v>2.8</c:v>
                </c:pt>
                <c:pt idx="7" formatCode="0.0">
                  <c:v>2.9</c:v>
                </c:pt>
                <c:pt idx="8" formatCode="0.0">
                  <c:v>2.2999999999999998</c:v>
                </c:pt>
                <c:pt idx="9" formatCode="0.0">
                  <c:v>1.542</c:v>
                </c:pt>
                <c:pt idx="10" formatCode="0.0">
                  <c:v>1.6890000000000001</c:v>
                </c:pt>
                <c:pt idx="11" formatCode="0.00">
                  <c:v>1.77</c:v>
                </c:pt>
              </c:numCache>
            </c:numRef>
          </c:val>
        </c:ser>
        <c:ser>
          <c:idx val="5"/>
          <c:order val="5"/>
          <c:tx>
            <c:strRef>
              <c:f>'data ke G'!$A$10</c:f>
              <c:strCache>
                <c:ptCount val="1"/>
                <c:pt idx="0">
                  <c:v>Výdaje z rozpočtu EU a FM             na spolufin. programy vč. VaV (v rozpočtu není plný podíl prostředků z EU s výjimkou roku 2013)</c:v>
                </c:pt>
              </c:strCache>
            </c:strRef>
          </c:tx>
          <c:invertIfNegative val="0"/>
          <c:cat>
            <c:strRef>
              <c:f>'data ke G'!$B$4:$M$4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G'!$B$10:$M$10</c:f>
              <c:numCache>
                <c:formatCode>General</c:formatCode>
                <c:ptCount val="12"/>
                <c:pt idx="0" formatCode="0.000">
                  <c:v>0.28199999999999997</c:v>
                </c:pt>
                <c:pt idx="1">
                  <c:v>0.432</c:v>
                </c:pt>
                <c:pt idx="2">
                  <c:v>6.556</c:v>
                </c:pt>
                <c:pt idx="3" formatCode="0.000">
                  <c:v>0.58937299999999992</c:v>
                </c:pt>
                <c:pt idx="4" formatCode="0.0">
                  <c:v>10.455</c:v>
                </c:pt>
                <c:pt idx="5" formatCode="0.000">
                  <c:v>2.0220000000000002</c:v>
                </c:pt>
                <c:pt idx="6" formatCode="0.00">
                  <c:v>6.04</c:v>
                </c:pt>
                <c:pt idx="7" formatCode="0.0">
                  <c:v>15.1</c:v>
                </c:pt>
                <c:pt idx="8" formatCode="0.0">
                  <c:v>17.7</c:v>
                </c:pt>
                <c:pt idx="9" formatCode="0.0">
                  <c:v>12.307</c:v>
                </c:pt>
                <c:pt idx="10" formatCode="0.0">
                  <c:v>7.0970000000000004</c:v>
                </c:pt>
                <c:pt idx="11" formatCode="0.00">
                  <c:v>8.0299999999999994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538096"/>
        <c:axId val="466036592"/>
        <c:axId val="0"/>
      </c:bar3DChart>
      <c:catAx>
        <c:axId val="45453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603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036592"/>
        <c:scaling>
          <c:orientation val="minMax"/>
          <c:max val="15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545380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27953427520644"/>
          <c:y val="0.11993236933073079"/>
          <c:w val="0.18868795955265061"/>
          <c:h val="0.8108108155957739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Graf č. 2 Vývoj průměrného měsíčního platu </a:t>
            </a:r>
            <a:r>
              <a:rPr lang="cs-CZ" sz="1600" b="1" i="0" u="sng" strike="noStrike" baseline="0">
                <a:solidFill>
                  <a:srgbClr val="000000"/>
                </a:solidFill>
                <a:latin typeface="Arial CE"/>
                <a:cs typeface="Arial CE"/>
              </a:rPr>
              <a:t>pedagogů v RgŠ</a:t>
            </a:r>
            <a:endParaRPr lang="cs-CZ" sz="16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v letech 2005 - 2016</a:t>
            </a:r>
          </a:p>
        </c:rich>
      </c:tx>
      <c:layout>
        <c:manualLayout>
          <c:xMode val="edge"/>
          <c:yMode val="edge"/>
          <c:x val="0.17083340042617373"/>
          <c:y val="1.9298287545422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95880044165409"/>
          <c:y val="0.16052262502720155"/>
          <c:w val="0.55486111111111114"/>
          <c:h val="0.647854860247732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ke G'!$A$20</c:f>
              <c:strCache>
                <c:ptCount val="1"/>
                <c:pt idx="0">
                  <c:v>Průměrný měs. plat v celé ČR (zdroj ČSÚ) </c:v>
                </c:pt>
              </c:strCache>
            </c:strRef>
          </c:tx>
          <c:spPr>
            <a:solidFill>
              <a:srgbClr val="00B0F0"/>
            </a:solidFill>
            <a:ln w="15875">
              <a:solidFill>
                <a:schemeClr val="tx1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'data ke G'!$B$18:$M$18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G'!$B$20:$M$20</c:f>
              <c:numCache>
                <c:formatCode>0</c:formatCode>
                <c:ptCount val="12"/>
                <c:pt idx="0">
                  <c:v>18344</c:v>
                </c:pt>
                <c:pt idx="1">
                  <c:v>19546</c:v>
                </c:pt>
                <c:pt idx="2">
                  <c:v>20957</c:v>
                </c:pt>
                <c:pt idx="3">
                  <c:v>22592</c:v>
                </c:pt>
                <c:pt idx="4">
                  <c:v>23344</c:v>
                </c:pt>
                <c:pt idx="5">
                  <c:v>23864</c:v>
                </c:pt>
                <c:pt idx="6">
                  <c:v>24455</c:v>
                </c:pt>
                <c:pt idx="7">
                  <c:v>25112</c:v>
                </c:pt>
                <c:pt idx="8">
                  <c:v>25128</c:v>
                </c:pt>
                <c:pt idx="9">
                  <c:v>25900</c:v>
                </c:pt>
                <c:pt idx="10">
                  <c:v>26467</c:v>
                </c:pt>
                <c:pt idx="11">
                  <c:v>27500</c:v>
                </c:pt>
              </c:numCache>
            </c:numRef>
          </c:val>
        </c:ser>
        <c:ser>
          <c:idx val="2"/>
          <c:order val="2"/>
          <c:tx>
            <c:strRef>
              <c:f>'data ke G'!$A$21</c:f>
              <c:strCache>
                <c:ptCount val="1"/>
                <c:pt idx="0">
                  <c:v>Průměrný měs. plat                  v rozpočtové sféře (zdroj ČSÚ) </c:v>
                </c:pt>
              </c:strCache>
            </c:strRef>
          </c:tx>
          <c:spPr>
            <a:solidFill>
              <a:srgbClr val="FFFF00"/>
            </a:solidFill>
            <a:ln w="15875">
              <a:solidFill>
                <a:schemeClr val="tx1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'data ke G'!$B$18:$M$18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G'!$B$21:$M$21</c:f>
              <c:numCache>
                <c:formatCode>0</c:formatCode>
                <c:ptCount val="12"/>
                <c:pt idx="0">
                  <c:v>19877</c:v>
                </c:pt>
                <c:pt idx="1">
                  <c:v>20977</c:v>
                </c:pt>
                <c:pt idx="2">
                  <c:v>22387</c:v>
                </c:pt>
                <c:pt idx="3">
                  <c:v>23334</c:v>
                </c:pt>
                <c:pt idx="4">
                  <c:v>24411</c:v>
                </c:pt>
                <c:pt idx="5">
                  <c:v>24454</c:v>
                </c:pt>
                <c:pt idx="6">
                  <c:v>24494</c:v>
                </c:pt>
                <c:pt idx="7">
                  <c:v>25037</c:v>
                </c:pt>
                <c:pt idx="8">
                  <c:v>25251</c:v>
                </c:pt>
                <c:pt idx="9">
                  <c:v>25863</c:v>
                </c:pt>
                <c:pt idx="10">
                  <c:v>26787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037376"/>
        <c:axId val="466036984"/>
      </c:barChart>
      <c:lineChart>
        <c:grouping val="standard"/>
        <c:varyColors val="0"/>
        <c:ser>
          <c:idx val="0"/>
          <c:order val="0"/>
          <c:tx>
            <c:strRef>
              <c:f>'data ke G'!$A$19</c:f>
              <c:strCache>
                <c:ptCount val="1"/>
                <c:pt idx="0">
                  <c:v>Průměrný měs. plat pedagogů v RgŠ 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3338706254349E-2"/>
                  <c:y val="-5.7686114108832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398770138379578E-2"/>
                  <c:y val="-4.559201673394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0464005458885E-2"/>
                  <c:y val="-5.2453468697123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09351131722032E-2"/>
                  <c:y val="-4.998933312088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981576253838332E-2"/>
                  <c:y val="-5.019740552735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550221314266305E-2"/>
                  <c:y val="-4.5454545454545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616854315933128E-2"/>
                  <c:y val="-5.0197405527354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00213623603798E-2"/>
                  <c:y val="-5.223778730862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194444444444443E-2"/>
                  <c:y val="-4.117315284827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075742067553833E-2"/>
                  <c:y val="-4.7941342357586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5541093443155836E-2"/>
                  <c:y val="-3.8871435486807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ke G'!$B$18:$M$18</c:f>
              <c:strCache>
                <c:ptCount val="12"/>
                <c:pt idx="0">
                  <c:v>r. 2005</c:v>
                </c:pt>
                <c:pt idx="1">
                  <c:v>r. 2006</c:v>
                </c:pt>
                <c:pt idx="2">
                  <c:v>r. 2007</c:v>
                </c:pt>
                <c:pt idx="3">
                  <c:v>r. 2008</c:v>
                </c:pt>
                <c:pt idx="4">
                  <c:v>r. 2009</c:v>
                </c:pt>
                <c:pt idx="5">
                  <c:v>r. 2010</c:v>
                </c:pt>
                <c:pt idx="6">
                  <c:v>r. 2011</c:v>
                </c:pt>
                <c:pt idx="7">
                  <c:v>r. 2012</c:v>
                </c:pt>
                <c:pt idx="8">
                  <c:v>r. 2013</c:v>
                </c:pt>
                <c:pt idx="9">
                  <c:v>r. 2014</c:v>
                </c:pt>
                <c:pt idx="10">
                  <c:v>r. 2015</c:v>
                </c:pt>
                <c:pt idx="11">
                  <c:v>r. 2016</c:v>
                </c:pt>
              </c:strCache>
            </c:strRef>
          </c:cat>
          <c:val>
            <c:numRef>
              <c:f>'data ke G'!$B$19:$M$19</c:f>
              <c:numCache>
                <c:formatCode>0</c:formatCode>
                <c:ptCount val="12"/>
                <c:pt idx="0">
                  <c:v>20740</c:v>
                </c:pt>
                <c:pt idx="1">
                  <c:v>21915</c:v>
                </c:pt>
                <c:pt idx="2">
                  <c:v>23048</c:v>
                </c:pt>
                <c:pt idx="3">
                  <c:v>23777</c:v>
                </c:pt>
                <c:pt idx="4">
                  <c:v>25053</c:v>
                </c:pt>
                <c:pt idx="5">
                  <c:v>24178</c:v>
                </c:pt>
                <c:pt idx="6">
                  <c:v>25029</c:v>
                </c:pt>
                <c:pt idx="7">
                  <c:v>25833</c:v>
                </c:pt>
                <c:pt idx="8">
                  <c:v>25996</c:v>
                </c:pt>
                <c:pt idx="9">
                  <c:v>26397</c:v>
                </c:pt>
                <c:pt idx="10">
                  <c:v>26987</c:v>
                </c:pt>
                <c:pt idx="11">
                  <c:v>28141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37376"/>
        <c:axId val="466036984"/>
      </c:lineChart>
      <c:catAx>
        <c:axId val="4660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6036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036984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průměrný plat v Kč 
stanovený na přepočtený počet osob</a:t>
                </a:r>
              </a:p>
            </c:rich>
          </c:tx>
          <c:layout>
            <c:manualLayout>
              <c:xMode val="edge"/>
              <c:yMode val="edge"/>
              <c:x val="4.5833641960399123E-2"/>
              <c:y val="0.290756463199267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6037376"/>
        <c:crosses val="autoZero"/>
        <c:crossBetween val="between"/>
        <c:majorUnit val="2000"/>
      </c:valAx>
      <c:spPr>
        <a:noFill/>
        <a:ln w="25400">
          <a:solidFill>
            <a:srgbClr val="800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99693519905107"/>
          <c:y val="0.16751266968526068"/>
          <c:w val="0.20061414102378305"/>
          <c:h val="0.2436548888387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č. 3 Vnitřní členění rozpočtu MŠMT do výdajových bloků v roce 2016</a:t>
            </a:r>
          </a:p>
        </c:rich>
      </c:tx>
      <c:layout>
        <c:manualLayout>
          <c:xMode val="edge"/>
          <c:yMode val="edge"/>
          <c:x val="0.13347268293096601"/>
          <c:y val="2.0912596900510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73242652844497"/>
          <c:y val="0.28194671868548077"/>
          <c:w val="0.33333333333333331"/>
          <c:h val="0.57450628366247769"/>
        </c:manualLayout>
      </c:layout>
      <c:pieChart>
        <c:varyColors val="1"/>
        <c:ser>
          <c:idx val="0"/>
          <c:order val="0"/>
          <c:tx>
            <c:strRef>
              <c:f>'data ke G'!$A$29</c:f>
              <c:strCache>
                <c:ptCount val="1"/>
                <c:pt idx="0">
                  <c:v>Návrh rozpočtu na rok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8.5974846894138229E-2"/>
                  <c:y val="-5.9154544640627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779090113735791E-2"/>
                  <c:y val="2.4408035171546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398867853117116E-2"/>
                  <c:y val="0.103122461403351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76552748234234E-2"/>
                  <c:y val="2.54992365498039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91472970267434E-2"/>
                  <c:y val="-5.285789846611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504437731447092"/>
                  <c:y val="-5.7330618482816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4882285940672511"/>
                  <c:y val="2.321823696088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8310826771653543"/>
                  <c:y val="1.60228445412007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ke G'!$B$28:$H$28</c:f>
              <c:strCache>
                <c:ptCount val="7"/>
                <c:pt idx="0">
                  <c:v>Výdaje regionálního školství a PŘO</c:v>
                </c:pt>
                <c:pt idx="1">
                  <c:v>Vysoké školy </c:v>
                </c:pt>
                <c:pt idx="2">
                  <c:v>Výzkum a vývoj                        (bez spolufinancovaných programů z EU a FM)</c:v>
                </c:pt>
                <c:pt idx="3">
                  <c:v>Mládež a sport</c:v>
                </c:pt>
                <c:pt idx="4">
                  <c:v>Výdaje z rozpočtu EU a FM na spolufinancované programy (vč. VaV)</c:v>
                </c:pt>
                <c:pt idx="5">
                  <c:v>Výdaje státního rozpočtu na spolufinancované programy (vč. VaV)</c:v>
                </c:pt>
                <c:pt idx="6">
                  <c:v>Ostatní výdaje</c:v>
                </c:pt>
              </c:strCache>
            </c:strRef>
          </c:cat>
          <c:val>
            <c:numRef>
              <c:f>'data ke G'!$B$29:$H$29</c:f>
              <c:numCache>
                <c:formatCode>0.00</c:formatCode>
                <c:ptCount val="7"/>
                <c:pt idx="0">
                  <c:v>94.93</c:v>
                </c:pt>
                <c:pt idx="1">
                  <c:v>20.38</c:v>
                </c:pt>
                <c:pt idx="2">
                  <c:v>11.61</c:v>
                </c:pt>
                <c:pt idx="3">
                  <c:v>3.948</c:v>
                </c:pt>
                <c:pt idx="4">
                  <c:v>8.0299999999999994</c:v>
                </c:pt>
                <c:pt idx="5">
                  <c:v>1.77</c:v>
                </c:pt>
                <c:pt idx="6">
                  <c:v>1.7020000000000004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98425196850393704" footer="0.51181102362204722"/>
  <pageSetup paperSize="9" orientation="landscape" r:id="rId1"/>
  <headerFooter alignWithMargins="0">
    <oddHeader xml:space="preserve">&amp;R&amp;"Arial,Tučné"Graf č.1                 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80314965" right="0.59055118110236227" top="0.98425196850393704" bottom="0.98425196850393704" header="0.98425196850393704" footer="0.51181102362204722"/>
  <pageSetup paperSize="9" orientation="landscape" r:id="rId1"/>
  <headerFooter alignWithMargins="0">
    <oddHeader xml:space="preserve">&amp;R&amp;"Arial,Tučné"Graf č.2 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80314965" right="0.59055118110236227" top="1.3779527559055118" bottom="0.98425196850393704" header="0.98425196850393704" footer="0.51181102362204722"/>
  <pageSetup paperSize="9" orientation="landscape" r:id="rId1"/>
  <headerFooter alignWithMargins="0">
    <oddHeader>&amp;R&amp;"Arial,Tučné"Graf č.3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0.39457</cdr:x>
      <cdr:y>0.28047</cdr:y>
    </cdr:from>
    <cdr:to>
      <cdr:x>0.49684</cdr:x>
      <cdr:y>0.45039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543300" y="1562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0.80337</cdr:x>
      <cdr:y>0.57993</cdr:y>
    </cdr:from>
    <cdr:to>
      <cdr:x>0.97004</cdr:x>
      <cdr:y>0.85004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7343774" y="3305203"/>
          <a:ext cx="1523985" cy="1523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0.744</cdr:x>
      <cdr:y>0.42848</cdr:y>
    </cdr:from>
    <cdr:to>
      <cdr:x>0.91171</cdr:x>
      <cdr:y>0.83245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800850" y="2438400"/>
          <a:ext cx="1533540" cy="2295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0.00267</cdr:x>
      <cdr:y>0.00431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0.744</cdr:x>
      <cdr:y>0.43209</cdr:y>
    </cdr:from>
    <cdr:to>
      <cdr:x>0.95625</cdr:x>
      <cdr:y>0.84111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923608" y="2432353"/>
          <a:ext cx="1975183" cy="2302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cs-CZ" sz="1100" b="0" i="1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Poznámka :</a:t>
          </a:r>
        </a:p>
        <a:p xmlns:a="http://schemas.openxmlformats.org/drawingml/2006/main">
          <a:pPr>
            <a:lnSpc>
              <a:spcPts val="1000"/>
            </a:lnSpc>
          </a:pPr>
          <a:r>
            <a:rPr lang="cs-CZ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Od 1.1.2013 bylo zrušeno závazné rozdělení mzdových prostředků RgŠ mezi pedagogy a nepedagogy. Z tohoto důvodu uvádíme </a:t>
          </a:r>
          <a:r>
            <a:rPr lang="cs-CZ" sz="11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pouze prognózu</a:t>
          </a:r>
          <a:r>
            <a:rPr lang="cs-CZ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nárůstu  průměrného platu pedagogů  v roce 2016 </a:t>
          </a:r>
        </a:p>
        <a:p xmlns:a="http://schemas.openxmlformats.org/drawingml/2006/main">
          <a:pPr>
            <a:lnSpc>
              <a:spcPts val="1000"/>
            </a:lnSpc>
          </a:pPr>
          <a:r>
            <a:rPr lang="cs-CZ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o  3 % (v závislosti na výkonech, které budou známy k 1. 9. 2016) . </a:t>
          </a:r>
          <a:endParaRPr lang="cs-CZ">
            <a:solidFill>
              <a:schemeClr val="tx1"/>
            </a:solidFill>
          </a:endParaRPr>
        </a:p>
        <a:p xmlns:a="http://schemas.openxmlformats.org/drawingml/2006/main">
          <a:pPr fontAlgn="base">
            <a:lnSpc>
              <a:spcPts val="1000"/>
            </a:lnSpc>
          </a:pPr>
          <a:endParaRPr lang="cs-CZ" sz="1100" i="1" baseline="0">
            <a:solidFill>
              <a:schemeClr val="tx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cs-CZ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Predikce průměrného platu v rozpočtové sféře na rok 2016 není k dispozici.</a:t>
          </a:r>
          <a:endParaRPr lang="cs-CZ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 i="0" baseline="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 i="0" baseline="0">
            <a:latin typeface="+mn-lt"/>
            <a:ea typeface="+mn-ea"/>
            <a:cs typeface="+mn-cs"/>
          </a:endParaRPr>
        </a:p>
        <a:p xmlns:a="http://schemas.openxmlformats.org/drawingml/2006/main">
          <a:pPr>
            <a:lnSpc>
              <a:spcPts val="1000"/>
            </a:lnSpc>
          </a:pPr>
          <a:endParaRPr lang="cs-CZ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525445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kesova\Local%20Settings\Temporary%20Internet%20Files\OLK3F\MF%2003%20SR-2007-p&#345;&#237;loha%204%20z&#225;kona(8.9.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KESK\Local%20Settings\Temporary%20Internet%20Files\OLKD1\Kapitoly\RES200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-1"/>
      <sheetName val="314-MV-2"/>
      <sheetName val="315-MŽP"/>
      <sheetName val="317-MMR"/>
      <sheetName val="321-GA"/>
      <sheetName val="322-MPO"/>
      <sheetName val="327-MD"/>
      <sheetName val="328-ČTÚ"/>
      <sheetName val="329-MZe"/>
      <sheetName val="334-MK-1"/>
      <sheetName val="334-MK-2"/>
      <sheetName val="335-MZd"/>
      <sheetName val="336-MSp"/>
      <sheetName val="338-MI"/>
      <sheetName val="343-ÚOOÚ"/>
      <sheetName val="344-ÚPV"/>
      <sheetName val="345-ČSÚ"/>
      <sheetName val="346-ČÚZK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9"/>
      <sheetName val="713"/>
      <sheetName val="721"/>
      <sheetName val="1194"/>
      <sheetName val="1628"/>
      <sheetName val="1652"/>
      <sheetName val="1660"/>
      <sheetName val="1679"/>
      <sheetName val="1708"/>
      <sheetName val="2612"/>
      <sheetName val="4626"/>
      <sheetName val="4634"/>
      <sheetName val="4642"/>
      <sheetName val="4650"/>
      <sheetName val="4669"/>
      <sheetName val="4677"/>
      <sheetName val="2719"/>
      <sheetName val="2794"/>
      <sheetName val="3703"/>
      <sheetName val="3711"/>
      <sheetName val="3754"/>
      <sheetName val="23755"/>
      <sheetName val="33750"/>
      <sheetName val="3762"/>
      <sheetName val="6605"/>
      <sheetName val="7704"/>
      <sheetName val="7712"/>
      <sheetName val="7720"/>
      <sheetName val="7798"/>
      <sheetName val="641"/>
      <sheetName val="Sumář"/>
    </sheetNames>
    <sheetDataSet>
      <sheetData sheetId="0">
        <row r="48">
          <cell r="A48" t="str">
            <v>prosinec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4" workbookViewId="0">
      <selection activeCell="F17" sqref="F17"/>
    </sheetView>
  </sheetViews>
  <sheetFormatPr defaultRowHeight="12.75" x14ac:dyDescent="0.25"/>
  <cols>
    <col min="1" max="1" width="5.28515625" style="44" customWidth="1"/>
    <col min="2" max="2" width="7.7109375" style="44" customWidth="1"/>
    <col min="3" max="3" width="6.7109375" style="50" customWidth="1"/>
    <col min="4" max="4" width="88.85546875" style="44" customWidth="1"/>
    <col min="5" max="5" width="18" style="44" customWidth="1"/>
    <col min="6" max="6" width="16" style="44" bestFit="1" customWidth="1"/>
    <col min="7" max="7" width="153.28515625" style="44" bestFit="1" customWidth="1"/>
    <col min="8" max="9" width="9.140625" style="44"/>
    <col min="10" max="10" width="15.85546875" style="44" bestFit="1" customWidth="1"/>
    <col min="11" max="256" width="9.140625" style="44"/>
    <col min="257" max="257" width="5.28515625" style="44" customWidth="1"/>
    <col min="258" max="258" width="7.7109375" style="44" customWidth="1"/>
    <col min="259" max="259" width="6.7109375" style="44" customWidth="1"/>
    <col min="260" max="260" width="88.85546875" style="44" customWidth="1"/>
    <col min="261" max="261" width="18" style="44" customWidth="1"/>
    <col min="262" max="262" width="16" style="44" bestFit="1" customWidth="1"/>
    <col min="263" max="263" width="153.28515625" style="44" bestFit="1" customWidth="1"/>
    <col min="264" max="265" width="9.140625" style="44"/>
    <col min="266" max="266" width="15.85546875" style="44" bestFit="1" customWidth="1"/>
    <col min="267" max="512" width="9.140625" style="44"/>
    <col min="513" max="513" width="5.28515625" style="44" customWidth="1"/>
    <col min="514" max="514" width="7.7109375" style="44" customWidth="1"/>
    <col min="515" max="515" width="6.7109375" style="44" customWidth="1"/>
    <col min="516" max="516" width="88.85546875" style="44" customWidth="1"/>
    <col min="517" max="517" width="18" style="44" customWidth="1"/>
    <col min="518" max="518" width="16" style="44" bestFit="1" customWidth="1"/>
    <col min="519" max="519" width="153.28515625" style="44" bestFit="1" customWidth="1"/>
    <col min="520" max="521" width="9.140625" style="44"/>
    <col min="522" max="522" width="15.85546875" style="44" bestFit="1" customWidth="1"/>
    <col min="523" max="768" width="9.140625" style="44"/>
    <col min="769" max="769" width="5.28515625" style="44" customWidth="1"/>
    <col min="770" max="770" width="7.7109375" style="44" customWidth="1"/>
    <col min="771" max="771" width="6.7109375" style="44" customWidth="1"/>
    <col min="772" max="772" width="88.85546875" style="44" customWidth="1"/>
    <col min="773" max="773" width="18" style="44" customWidth="1"/>
    <col min="774" max="774" width="16" style="44" bestFit="1" customWidth="1"/>
    <col min="775" max="775" width="153.28515625" style="44" bestFit="1" customWidth="1"/>
    <col min="776" max="777" width="9.140625" style="44"/>
    <col min="778" max="778" width="15.85546875" style="44" bestFit="1" customWidth="1"/>
    <col min="779" max="1024" width="9.140625" style="44"/>
    <col min="1025" max="1025" width="5.28515625" style="44" customWidth="1"/>
    <col min="1026" max="1026" width="7.7109375" style="44" customWidth="1"/>
    <col min="1027" max="1027" width="6.7109375" style="44" customWidth="1"/>
    <col min="1028" max="1028" width="88.85546875" style="44" customWidth="1"/>
    <col min="1029" max="1029" width="18" style="44" customWidth="1"/>
    <col min="1030" max="1030" width="16" style="44" bestFit="1" customWidth="1"/>
    <col min="1031" max="1031" width="153.28515625" style="44" bestFit="1" customWidth="1"/>
    <col min="1032" max="1033" width="9.140625" style="44"/>
    <col min="1034" max="1034" width="15.85546875" style="44" bestFit="1" customWidth="1"/>
    <col min="1035" max="1280" width="9.140625" style="44"/>
    <col min="1281" max="1281" width="5.28515625" style="44" customWidth="1"/>
    <col min="1282" max="1282" width="7.7109375" style="44" customWidth="1"/>
    <col min="1283" max="1283" width="6.7109375" style="44" customWidth="1"/>
    <col min="1284" max="1284" width="88.85546875" style="44" customWidth="1"/>
    <col min="1285" max="1285" width="18" style="44" customWidth="1"/>
    <col min="1286" max="1286" width="16" style="44" bestFit="1" customWidth="1"/>
    <col min="1287" max="1287" width="153.28515625" style="44" bestFit="1" customWidth="1"/>
    <col min="1288" max="1289" width="9.140625" style="44"/>
    <col min="1290" max="1290" width="15.85546875" style="44" bestFit="1" customWidth="1"/>
    <col min="1291" max="1536" width="9.140625" style="44"/>
    <col min="1537" max="1537" width="5.28515625" style="44" customWidth="1"/>
    <col min="1538" max="1538" width="7.7109375" style="44" customWidth="1"/>
    <col min="1539" max="1539" width="6.7109375" style="44" customWidth="1"/>
    <col min="1540" max="1540" width="88.85546875" style="44" customWidth="1"/>
    <col min="1541" max="1541" width="18" style="44" customWidth="1"/>
    <col min="1542" max="1542" width="16" style="44" bestFit="1" customWidth="1"/>
    <col min="1543" max="1543" width="153.28515625" style="44" bestFit="1" customWidth="1"/>
    <col min="1544" max="1545" width="9.140625" style="44"/>
    <col min="1546" max="1546" width="15.85546875" style="44" bestFit="1" customWidth="1"/>
    <col min="1547" max="1792" width="9.140625" style="44"/>
    <col min="1793" max="1793" width="5.28515625" style="44" customWidth="1"/>
    <col min="1794" max="1794" width="7.7109375" style="44" customWidth="1"/>
    <col min="1795" max="1795" width="6.7109375" style="44" customWidth="1"/>
    <col min="1796" max="1796" width="88.85546875" style="44" customWidth="1"/>
    <col min="1797" max="1797" width="18" style="44" customWidth="1"/>
    <col min="1798" max="1798" width="16" style="44" bestFit="1" customWidth="1"/>
    <col min="1799" max="1799" width="153.28515625" style="44" bestFit="1" customWidth="1"/>
    <col min="1800" max="1801" width="9.140625" style="44"/>
    <col min="1802" max="1802" width="15.85546875" style="44" bestFit="1" customWidth="1"/>
    <col min="1803" max="2048" width="9.140625" style="44"/>
    <col min="2049" max="2049" width="5.28515625" style="44" customWidth="1"/>
    <col min="2050" max="2050" width="7.7109375" style="44" customWidth="1"/>
    <col min="2051" max="2051" width="6.7109375" style="44" customWidth="1"/>
    <col min="2052" max="2052" width="88.85546875" style="44" customWidth="1"/>
    <col min="2053" max="2053" width="18" style="44" customWidth="1"/>
    <col min="2054" max="2054" width="16" style="44" bestFit="1" customWidth="1"/>
    <col min="2055" max="2055" width="153.28515625" style="44" bestFit="1" customWidth="1"/>
    <col min="2056" max="2057" width="9.140625" style="44"/>
    <col min="2058" max="2058" width="15.85546875" style="44" bestFit="1" customWidth="1"/>
    <col min="2059" max="2304" width="9.140625" style="44"/>
    <col min="2305" max="2305" width="5.28515625" style="44" customWidth="1"/>
    <col min="2306" max="2306" width="7.7109375" style="44" customWidth="1"/>
    <col min="2307" max="2307" width="6.7109375" style="44" customWidth="1"/>
    <col min="2308" max="2308" width="88.85546875" style="44" customWidth="1"/>
    <col min="2309" max="2309" width="18" style="44" customWidth="1"/>
    <col min="2310" max="2310" width="16" style="44" bestFit="1" customWidth="1"/>
    <col min="2311" max="2311" width="153.28515625" style="44" bestFit="1" customWidth="1"/>
    <col min="2312" max="2313" width="9.140625" style="44"/>
    <col min="2314" max="2314" width="15.85546875" style="44" bestFit="1" customWidth="1"/>
    <col min="2315" max="2560" width="9.140625" style="44"/>
    <col min="2561" max="2561" width="5.28515625" style="44" customWidth="1"/>
    <col min="2562" max="2562" width="7.7109375" style="44" customWidth="1"/>
    <col min="2563" max="2563" width="6.7109375" style="44" customWidth="1"/>
    <col min="2564" max="2564" width="88.85546875" style="44" customWidth="1"/>
    <col min="2565" max="2565" width="18" style="44" customWidth="1"/>
    <col min="2566" max="2566" width="16" style="44" bestFit="1" customWidth="1"/>
    <col min="2567" max="2567" width="153.28515625" style="44" bestFit="1" customWidth="1"/>
    <col min="2568" max="2569" width="9.140625" style="44"/>
    <col min="2570" max="2570" width="15.85546875" style="44" bestFit="1" customWidth="1"/>
    <col min="2571" max="2816" width="9.140625" style="44"/>
    <col min="2817" max="2817" width="5.28515625" style="44" customWidth="1"/>
    <col min="2818" max="2818" width="7.7109375" style="44" customWidth="1"/>
    <col min="2819" max="2819" width="6.7109375" style="44" customWidth="1"/>
    <col min="2820" max="2820" width="88.85546875" style="44" customWidth="1"/>
    <col min="2821" max="2821" width="18" style="44" customWidth="1"/>
    <col min="2822" max="2822" width="16" style="44" bestFit="1" customWidth="1"/>
    <col min="2823" max="2823" width="153.28515625" style="44" bestFit="1" customWidth="1"/>
    <col min="2824" max="2825" width="9.140625" style="44"/>
    <col min="2826" max="2826" width="15.85546875" style="44" bestFit="1" customWidth="1"/>
    <col min="2827" max="3072" width="9.140625" style="44"/>
    <col min="3073" max="3073" width="5.28515625" style="44" customWidth="1"/>
    <col min="3074" max="3074" width="7.7109375" style="44" customWidth="1"/>
    <col min="3075" max="3075" width="6.7109375" style="44" customWidth="1"/>
    <col min="3076" max="3076" width="88.85546875" style="44" customWidth="1"/>
    <col min="3077" max="3077" width="18" style="44" customWidth="1"/>
    <col min="3078" max="3078" width="16" style="44" bestFit="1" customWidth="1"/>
    <col min="3079" max="3079" width="153.28515625" style="44" bestFit="1" customWidth="1"/>
    <col min="3080" max="3081" width="9.140625" style="44"/>
    <col min="3082" max="3082" width="15.85546875" style="44" bestFit="1" customWidth="1"/>
    <col min="3083" max="3328" width="9.140625" style="44"/>
    <col min="3329" max="3329" width="5.28515625" style="44" customWidth="1"/>
    <col min="3330" max="3330" width="7.7109375" style="44" customWidth="1"/>
    <col min="3331" max="3331" width="6.7109375" style="44" customWidth="1"/>
    <col min="3332" max="3332" width="88.85546875" style="44" customWidth="1"/>
    <col min="3333" max="3333" width="18" style="44" customWidth="1"/>
    <col min="3334" max="3334" width="16" style="44" bestFit="1" customWidth="1"/>
    <col min="3335" max="3335" width="153.28515625" style="44" bestFit="1" customWidth="1"/>
    <col min="3336" max="3337" width="9.140625" style="44"/>
    <col min="3338" max="3338" width="15.85546875" style="44" bestFit="1" customWidth="1"/>
    <col min="3339" max="3584" width="9.140625" style="44"/>
    <col min="3585" max="3585" width="5.28515625" style="44" customWidth="1"/>
    <col min="3586" max="3586" width="7.7109375" style="44" customWidth="1"/>
    <col min="3587" max="3587" width="6.7109375" style="44" customWidth="1"/>
    <col min="3588" max="3588" width="88.85546875" style="44" customWidth="1"/>
    <col min="3589" max="3589" width="18" style="44" customWidth="1"/>
    <col min="3590" max="3590" width="16" style="44" bestFit="1" customWidth="1"/>
    <col min="3591" max="3591" width="153.28515625" style="44" bestFit="1" customWidth="1"/>
    <col min="3592" max="3593" width="9.140625" style="44"/>
    <col min="3594" max="3594" width="15.85546875" style="44" bestFit="1" customWidth="1"/>
    <col min="3595" max="3840" width="9.140625" style="44"/>
    <col min="3841" max="3841" width="5.28515625" style="44" customWidth="1"/>
    <col min="3842" max="3842" width="7.7109375" style="44" customWidth="1"/>
    <col min="3843" max="3843" width="6.7109375" style="44" customWidth="1"/>
    <col min="3844" max="3844" width="88.85546875" style="44" customWidth="1"/>
    <col min="3845" max="3845" width="18" style="44" customWidth="1"/>
    <col min="3846" max="3846" width="16" style="44" bestFit="1" customWidth="1"/>
    <col min="3847" max="3847" width="153.28515625" style="44" bestFit="1" customWidth="1"/>
    <col min="3848" max="3849" width="9.140625" style="44"/>
    <col min="3850" max="3850" width="15.85546875" style="44" bestFit="1" customWidth="1"/>
    <col min="3851" max="4096" width="9.140625" style="44"/>
    <col min="4097" max="4097" width="5.28515625" style="44" customWidth="1"/>
    <col min="4098" max="4098" width="7.7109375" style="44" customWidth="1"/>
    <col min="4099" max="4099" width="6.7109375" style="44" customWidth="1"/>
    <col min="4100" max="4100" width="88.85546875" style="44" customWidth="1"/>
    <col min="4101" max="4101" width="18" style="44" customWidth="1"/>
    <col min="4102" max="4102" width="16" style="44" bestFit="1" customWidth="1"/>
    <col min="4103" max="4103" width="153.28515625" style="44" bestFit="1" customWidth="1"/>
    <col min="4104" max="4105" width="9.140625" style="44"/>
    <col min="4106" max="4106" width="15.85546875" style="44" bestFit="1" customWidth="1"/>
    <col min="4107" max="4352" width="9.140625" style="44"/>
    <col min="4353" max="4353" width="5.28515625" style="44" customWidth="1"/>
    <col min="4354" max="4354" width="7.7109375" style="44" customWidth="1"/>
    <col min="4355" max="4355" width="6.7109375" style="44" customWidth="1"/>
    <col min="4356" max="4356" width="88.85546875" style="44" customWidth="1"/>
    <col min="4357" max="4357" width="18" style="44" customWidth="1"/>
    <col min="4358" max="4358" width="16" style="44" bestFit="1" customWidth="1"/>
    <col min="4359" max="4359" width="153.28515625" style="44" bestFit="1" customWidth="1"/>
    <col min="4360" max="4361" width="9.140625" style="44"/>
    <col min="4362" max="4362" width="15.85546875" style="44" bestFit="1" customWidth="1"/>
    <col min="4363" max="4608" width="9.140625" style="44"/>
    <col min="4609" max="4609" width="5.28515625" style="44" customWidth="1"/>
    <col min="4610" max="4610" width="7.7109375" style="44" customWidth="1"/>
    <col min="4611" max="4611" width="6.7109375" style="44" customWidth="1"/>
    <col min="4612" max="4612" width="88.85546875" style="44" customWidth="1"/>
    <col min="4613" max="4613" width="18" style="44" customWidth="1"/>
    <col min="4614" max="4614" width="16" style="44" bestFit="1" customWidth="1"/>
    <col min="4615" max="4615" width="153.28515625" style="44" bestFit="1" customWidth="1"/>
    <col min="4616" max="4617" width="9.140625" style="44"/>
    <col min="4618" max="4618" width="15.85546875" style="44" bestFit="1" customWidth="1"/>
    <col min="4619" max="4864" width="9.140625" style="44"/>
    <col min="4865" max="4865" width="5.28515625" style="44" customWidth="1"/>
    <col min="4866" max="4866" width="7.7109375" style="44" customWidth="1"/>
    <col min="4867" max="4867" width="6.7109375" style="44" customWidth="1"/>
    <col min="4868" max="4868" width="88.85546875" style="44" customWidth="1"/>
    <col min="4869" max="4869" width="18" style="44" customWidth="1"/>
    <col min="4870" max="4870" width="16" style="44" bestFit="1" customWidth="1"/>
    <col min="4871" max="4871" width="153.28515625" style="44" bestFit="1" customWidth="1"/>
    <col min="4872" max="4873" width="9.140625" style="44"/>
    <col min="4874" max="4874" width="15.85546875" style="44" bestFit="1" customWidth="1"/>
    <col min="4875" max="5120" width="9.140625" style="44"/>
    <col min="5121" max="5121" width="5.28515625" style="44" customWidth="1"/>
    <col min="5122" max="5122" width="7.7109375" style="44" customWidth="1"/>
    <col min="5123" max="5123" width="6.7109375" style="44" customWidth="1"/>
    <col min="5124" max="5124" width="88.85546875" style="44" customWidth="1"/>
    <col min="5125" max="5125" width="18" style="44" customWidth="1"/>
    <col min="5126" max="5126" width="16" style="44" bestFit="1" customWidth="1"/>
    <col min="5127" max="5127" width="153.28515625" style="44" bestFit="1" customWidth="1"/>
    <col min="5128" max="5129" width="9.140625" style="44"/>
    <col min="5130" max="5130" width="15.85546875" style="44" bestFit="1" customWidth="1"/>
    <col min="5131" max="5376" width="9.140625" style="44"/>
    <col min="5377" max="5377" width="5.28515625" style="44" customWidth="1"/>
    <col min="5378" max="5378" width="7.7109375" style="44" customWidth="1"/>
    <col min="5379" max="5379" width="6.7109375" style="44" customWidth="1"/>
    <col min="5380" max="5380" width="88.85546875" style="44" customWidth="1"/>
    <col min="5381" max="5381" width="18" style="44" customWidth="1"/>
    <col min="5382" max="5382" width="16" style="44" bestFit="1" customWidth="1"/>
    <col min="5383" max="5383" width="153.28515625" style="44" bestFit="1" customWidth="1"/>
    <col min="5384" max="5385" width="9.140625" style="44"/>
    <col min="5386" max="5386" width="15.85546875" style="44" bestFit="1" customWidth="1"/>
    <col min="5387" max="5632" width="9.140625" style="44"/>
    <col min="5633" max="5633" width="5.28515625" style="44" customWidth="1"/>
    <col min="5634" max="5634" width="7.7109375" style="44" customWidth="1"/>
    <col min="5635" max="5635" width="6.7109375" style="44" customWidth="1"/>
    <col min="5636" max="5636" width="88.85546875" style="44" customWidth="1"/>
    <col min="5637" max="5637" width="18" style="44" customWidth="1"/>
    <col min="5638" max="5638" width="16" style="44" bestFit="1" customWidth="1"/>
    <col min="5639" max="5639" width="153.28515625" style="44" bestFit="1" customWidth="1"/>
    <col min="5640" max="5641" width="9.140625" style="44"/>
    <col min="5642" max="5642" width="15.85546875" style="44" bestFit="1" customWidth="1"/>
    <col min="5643" max="5888" width="9.140625" style="44"/>
    <col min="5889" max="5889" width="5.28515625" style="44" customWidth="1"/>
    <col min="5890" max="5890" width="7.7109375" style="44" customWidth="1"/>
    <col min="5891" max="5891" width="6.7109375" style="44" customWidth="1"/>
    <col min="5892" max="5892" width="88.85546875" style="44" customWidth="1"/>
    <col min="5893" max="5893" width="18" style="44" customWidth="1"/>
    <col min="5894" max="5894" width="16" style="44" bestFit="1" customWidth="1"/>
    <col min="5895" max="5895" width="153.28515625" style="44" bestFit="1" customWidth="1"/>
    <col min="5896" max="5897" width="9.140625" style="44"/>
    <col min="5898" max="5898" width="15.85546875" style="44" bestFit="1" customWidth="1"/>
    <col min="5899" max="6144" width="9.140625" style="44"/>
    <col min="6145" max="6145" width="5.28515625" style="44" customWidth="1"/>
    <col min="6146" max="6146" width="7.7109375" style="44" customWidth="1"/>
    <col min="6147" max="6147" width="6.7109375" style="44" customWidth="1"/>
    <col min="6148" max="6148" width="88.85546875" style="44" customWidth="1"/>
    <col min="6149" max="6149" width="18" style="44" customWidth="1"/>
    <col min="6150" max="6150" width="16" style="44" bestFit="1" customWidth="1"/>
    <col min="6151" max="6151" width="153.28515625" style="44" bestFit="1" customWidth="1"/>
    <col min="6152" max="6153" width="9.140625" style="44"/>
    <col min="6154" max="6154" width="15.85546875" style="44" bestFit="1" customWidth="1"/>
    <col min="6155" max="6400" width="9.140625" style="44"/>
    <col min="6401" max="6401" width="5.28515625" style="44" customWidth="1"/>
    <col min="6402" max="6402" width="7.7109375" style="44" customWidth="1"/>
    <col min="6403" max="6403" width="6.7109375" style="44" customWidth="1"/>
    <col min="6404" max="6404" width="88.85546875" style="44" customWidth="1"/>
    <col min="6405" max="6405" width="18" style="44" customWidth="1"/>
    <col min="6406" max="6406" width="16" style="44" bestFit="1" customWidth="1"/>
    <col min="6407" max="6407" width="153.28515625" style="44" bestFit="1" customWidth="1"/>
    <col min="6408" max="6409" width="9.140625" style="44"/>
    <col min="6410" max="6410" width="15.85546875" style="44" bestFit="1" customWidth="1"/>
    <col min="6411" max="6656" width="9.140625" style="44"/>
    <col min="6657" max="6657" width="5.28515625" style="44" customWidth="1"/>
    <col min="6658" max="6658" width="7.7109375" style="44" customWidth="1"/>
    <col min="6659" max="6659" width="6.7109375" style="44" customWidth="1"/>
    <col min="6660" max="6660" width="88.85546875" style="44" customWidth="1"/>
    <col min="6661" max="6661" width="18" style="44" customWidth="1"/>
    <col min="6662" max="6662" width="16" style="44" bestFit="1" customWidth="1"/>
    <col min="6663" max="6663" width="153.28515625" style="44" bestFit="1" customWidth="1"/>
    <col min="6664" max="6665" width="9.140625" style="44"/>
    <col min="6666" max="6666" width="15.85546875" style="44" bestFit="1" customWidth="1"/>
    <col min="6667" max="6912" width="9.140625" style="44"/>
    <col min="6913" max="6913" width="5.28515625" style="44" customWidth="1"/>
    <col min="6914" max="6914" width="7.7109375" style="44" customWidth="1"/>
    <col min="6915" max="6915" width="6.7109375" style="44" customWidth="1"/>
    <col min="6916" max="6916" width="88.85546875" style="44" customWidth="1"/>
    <col min="6917" max="6917" width="18" style="44" customWidth="1"/>
    <col min="6918" max="6918" width="16" style="44" bestFit="1" customWidth="1"/>
    <col min="6919" max="6919" width="153.28515625" style="44" bestFit="1" customWidth="1"/>
    <col min="6920" max="6921" width="9.140625" style="44"/>
    <col min="6922" max="6922" width="15.85546875" style="44" bestFit="1" customWidth="1"/>
    <col min="6923" max="7168" width="9.140625" style="44"/>
    <col min="7169" max="7169" width="5.28515625" style="44" customWidth="1"/>
    <col min="7170" max="7170" width="7.7109375" style="44" customWidth="1"/>
    <col min="7171" max="7171" width="6.7109375" style="44" customWidth="1"/>
    <col min="7172" max="7172" width="88.85546875" style="44" customWidth="1"/>
    <col min="7173" max="7173" width="18" style="44" customWidth="1"/>
    <col min="7174" max="7174" width="16" style="44" bestFit="1" customWidth="1"/>
    <col min="7175" max="7175" width="153.28515625" style="44" bestFit="1" customWidth="1"/>
    <col min="7176" max="7177" width="9.140625" style="44"/>
    <col min="7178" max="7178" width="15.85546875" style="44" bestFit="1" customWidth="1"/>
    <col min="7179" max="7424" width="9.140625" style="44"/>
    <col min="7425" max="7425" width="5.28515625" style="44" customWidth="1"/>
    <col min="7426" max="7426" width="7.7109375" style="44" customWidth="1"/>
    <col min="7427" max="7427" width="6.7109375" style="44" customWidth="1"/>
    <col min="7428" max="7428" width="88.85546875" style="44" customWidth="1"/>
    <col min="7429" max="7429" width="18" style="44" customWidth="1"/>
    <col min="7430" max="7430" width="16" style="44" bestFit="1" customWidth="1"/>
    <col min="7431" max="7431" width="153.28515625" style="44" bestFit="1" customWidth="1"/>
    <col min="7432" max="7433" width="9.140625" style="44"/>
    <col min="7434" max="7434" width="15.85546875" style="44" bestFit="1" customWidth="1"/>
    <col min="7435" max="7680" width="9.140625" style="44"/>
    <col min="7681" max="7681" width="5.28515625" style="44" customWidth="1"/>
    <col min="7682" max="7682" width="7.7109375" style="44" customWidth="1"/>
    <col min="7683" max="7683" width="6.7109375" style="44" customWidth="1"/>
    <col min="7684" max="7684" width="88.85546875" style="44" customWidth="1"/>
    <col min="7685" max="7685" width="18" style="44" customWidth="1"/>
    <col min="7686" max="7686" width="16" style="44" bestFit="1" customWidth="1"/>
    <col min="7687" max="7687" width="153.28515625" style="44" bestFit="1" customWidth="1"/>
    <col min="7688" max="7689" width="9.140625" style="44"/>
    <col min="7690" max="7690" width="15.85546875" style="44" bestFit="1" customWidth="1"/>
    <col min="7691" max="7936" width="9.140625" style="44"/>
    <col min="7937" max="7937" width="5.28515625" style="44" customWidth="1"/>
    <col min="7938" max="7938" width="7.7109375" style="44" customWidth="1"/>
    <col min="7939" max="7939" width="6.7109375" style="44" customWidth="1"/>
    <col min="7940" max="7940" width="88.85546875" style="44" customWidth="1"/>
    <col min="7941" max="7941" width="18" style="44" customWidth="1"/>
    <col min="7942" max="7942" width="16" style="44" bestFit="1" customWidth="1"/>
    <col min="7943" max="7943" width="153.28515625" style="44" bestFit="1" customWidth="1"/>
    <col min="7944" max="7945" width="9.140625" style="44"/>
    <col min="7946" max="7946" width="15.85546875" style="44" bestFit="1" customWidth="1"/>
    <col min="7947" max="8192" width="9.140625" style="44"/>
    <col min="8193" max="8193" width="5.28515625" style="44" customWidth="1"/>
    <col min="8194" max="8194" width="7.7109375" style="44" customWidth="1"/>
    <col min="8195" max="8195" width="6.7109375" style="44" customWidth="1"/>
    <col min="8196" max="8196" width="88.85546875" style="44" customWidth="1"/>
    <col min="8197" max="8197" width="18" style="44" customWidth="1"/>
    <col min="8198" max="8198" width="16" style="44" bestFit="1" customWidth="1"/>
    <col min="8199" max="8199" width="153.28515625" style="44" bestFit="1" customWidth="1"/>
    <col min="8200" max="8201" width="9.140625" style="44"/>
    <col min="8202" max="8202" width="15.85546875" style="44" bestFit="1" customWidth="1"/>
    <col min="8203" max="8448" width="9.140625" style="44"/>
    <col min="8449" max="8449" width="5.28515625" style="44" customWidth="1"/>
    <col min="8450" max="8450" width="7.7109375" style="44" customWidth="1"/>
    <col min="8451" max="8451" width="6.7109375" style="44" customWidth="1"/>
    <col min="8452" max="8452" width="88.85546875" style="44" customWidth="1"/>
    <col min="8453" max="8453" width="18" style="44" customWidth="1"/>
    <col min="8454" max="8454" width="16" style="44" bestFit="1" customWidth="1"/>
    <col min="8455" max="8455" width="153.28515625" style="44" bestFit="1" customWidth="1"/>
    <col min="8456" max="8457" width="9.140625" style="44"/>
    <col min="8458" max="8458" width="15.85546875" style="44" bestFit="1" customWidth="1"/>
    <col min="8459" max="8704" width="9.140625" style="44"/>
    <col min="8705" max="8705" width="5.28515625" style="44" customWidth="1"/>
    <col min="8706" max="8706" width="7.7109375" style="44" customWidth="1"/>
    <col min="8707" max="8707" width="6.7109375" style="44" customWidth="1"/>
    <col min="8708" max="8708" width="88.85546875" style="44" customWidth="1"/>
    <col min="8709" max="8709" width="18" style="44" customWidth="1"/>
    <col min="8710" max="8710" width="16" style="44" bestFit="1" customWidth="1"/>
    <col min="8711" max="8711" width="153.28515625" style="44" bestFit="1" customWidth="1"/>
    <col min="8712" max="8713" width="9.140625" style="44"/>
    <col min="8714" max="8714" width="15.85546875" style="44" bestFit="1" customWidth="1"/>
    <col min="8715" max="8960" width="9.140625" style="44"/>
    <col min="8961" max="8961" width="5.28515625" style="44" customWidth="1"/>
    <col min="8962" max="8962" width="7.7109375" style="44" customWidth="1"/>
    <col min="8963" max="8963" width="6.7109375" style="44" customWidth="1"/>
    <col min="8964" max="8964" width="88.85546875" style="44" customWidth="1"/>
    <col min="8965" max="8965" width="18" style="44" customWidth="1"/>
    <col min="8966" max="8966" width="16" style="44" bestFit="1" customWidth="1"/>
    <col min="8967" max="8967" width="153.28515625" style="44" bestFit="1" customWidth="1"/>
    <col min="8968" max="8969" width="9.140625" style="44"/>
    <col min="8970" max="8970" width="15.85546875" style="44" bestFit="1" customWidth="1"/>
    <col min="8971" max="9216" width="9.140625" style="44"/>
    <col min="9217" max="9217" width="5.28515625" style="44" customWidth="1"/>
    <col min="9218" max="9218" width="7.7109375" style="44" customWidth="1"/>
    <col min="9219" max="9219" width="6.7109375" style="44" customWidth="1"/>
    <col min="9220" max="9220" width="88.85546875" style="44" customWidth="1"/>
    <col min="9221" max="9221" width="18" style="44" customWidth="1"/>
    <col min="9222" max="9222" width="16" style="44" bestFit="1" customWidth="1"/>
    <col min="9223" max="9223" width="153.28515625" style="44" bestFit="1" customWidth="1"/>
    <col min="9224" max="9225" width="9.140625" style="44"/>
    <col min="9226" max="9226" width="15.85546875" style="44" bestFit="1" customWidth="1"/>
    <col min="9227" max="9472" width="9.140625" style="44"/>
    <col min="9473" max="9473" width="5.28515625" style="44" customWidth="1"/>
    <col min="9474" max="9474" width="7.7109375" style="44" customWidth="1"/>
    <col min="9475" max="9475" width="6.7109375" style="44" customWidth="1"/>
    <col min="9476" max="9476" width="88.85546875" style="44" customWidth="1"/>
    <col min="9477" max="9477" width="18" style="44" customWidth="1"/>
    <col min="9478" max="9478" width="16" style="44" bestFit="1" customWidth="1"/>
    <col min="9479" max="9479" width="153.28515625" style="44" bestFit="1" customWidth="1"/>
    <col min="9480" max="9481" width="9.140625" style="44"/>
    <col min="9482" max="9482" width="15.85546875" style="44" bestFit="1" customWidth="1"/>
    <col min="9483" max="9728" width="9.140625" style="44"/>
    <col min="9729" max="9729" width="5.28515625" style="44" customWidth="1"/>
    <col min="9730" max="9730" width="7.7109375" style="44" customWidth="1"/>
    <col min="9731" max="9731" width="6.7109375" style="44" customWidth="1"/>
    <col min="9732" max="9732" width="88.85546875" style="44" customWidth="1"/>
    <col min="9733" max="9733" width="18" style="44" customWidth="1"/>
    <col min="9734" max="9734" width="16" style="44" bestFit="1" customWidth="1"/>
    <col min="9735" max="9735" width="153.28515625" style="44" bestFit="1" customWidth="1"/>
    <col min="9736" max="9737" width="9.140625" style="44"/>
    <col min="9738" max="9738" width="15.85546875" style="44" bestFit="1" customWidth="1"/>
    <col min="9739" max="9984" width="9.140625" style="44"/>
    <col min="9985" max="9985" width="5.28515625" style="44" customWidth="1"/>
    <col min="9986" max="9986" width="7.7109375" style="44" customWidth="1"/>
    <col min="9987" max="9987" width="6.7109375" style="44" customWidth="1"/>
    <col min="9988" max="9988" width="88.85546875" style="44" customWidth="1"/>
    <col min="9989" max="9989" width="18" style="44" customWidth="1"/>
    <col min="9990" max="9990" width="16" style="44" bestFit="1" customWidth="1"/>
    <col min="9991" max="9991" width="153.28515625" style="44" bestFit="1" customWidth="1"/>
    <col min="9992" max="9993" width="9.140625" style="44"/>
    <col min="9994" max="9994" width="15.85546875" style="44" bestFit="1" customWidth="1"/>
    <col min="9995" max="10240" width="9.140625" style="44"/>
    <col min="10241" max="10241" width="5.28515625" style="44" customWidth="1"/>
    <col min="10242" max="10242" width="7.7109375" style="44" customWidth="1"/>
    <col min="10243" max="10243" width="6.7109375" style="44" customWidth="1"/>
    <col min="10244" max="10244" width="88.85546875" style="44" customWidth="1"/>
    <col min="10245" max="10245" width="18" style="44" customWidth="1"/>
    <col min="10246" max="10246" width="16" style="44" bestFit="1" customWidth="1"/>
    <col min="10247" max="10247" width="153.28515625" style="44" bestFit="1" customWidth="1"/>
    <col min="10248" max="10249" width="9.140625" style="44"/>
    <col min="10250" max="10250" width="15.85546875" style="44" bestFit="1" customWidth="1"/>
    <col min="10251" max="10496" width="9.140625" style="44"/>
    <col min="10497" max="10497" width="5.28515625" style="44" customWidth="1"/>
    <col min="10498" max="10498" width="7.7109375" style="44" customWidth="1"/>
    <col min="10499" max="10499" width="6.7109375" style="44" customWidth="1"/>
    <col min="10500" max="10500" width="88.85546875" style="44" customWidth="1"/>
    <col min="10501" max="10501" width="18" style="44" customWidth="1"/>
    <col min="10502" max="10502" width="16" style="44" bestFit="1" customWidth="1"/>
    <col min="10503" max="10503" width="153.28515625" style="44" bestFit="1" customWidth="1"/>
    <col min="10504" max="10505" width="9.140625" style="44"/>
    <col min="10506" max="10506" width="15.85546875" style="44" bestFit="1" customWidth="1"/>
    <col min="10507" max="10752" width="9.140625" style="44"/>
    <col min="10753" max="10753" width="5.28515625" style="44" customWidth="1"/>
    <col min="10754" max="10754" width="7.7109375" style="44" customWidth="1"/>
    <col min="10755" max="10755" width="6.7109375" style="44" customWidth="1"/>
    <col min="10756" max="10756" width="88.85546875" style="44" customWidth="1"/>
    <col min="10757" max="10757" width="18" style="44" customWidth="1"/>
    <col min="10758" max="10758" width="16" style="44" bestFit="1" customWidth="1"/>
    <col min="10759" max="10759" width="153.28515625" style="44" bestFit="1" customWidth="1"/>
    <col min="10760" max="10761" width="9.140625" style="44"/>
    <col min="10762" max="10762" width="15.85546875" style="44" bestFit="1" customWidth="1"/>
    <col min="10763" max="11008" width="9.140625" style="44"/>
    <col min="11009" max="11009" width="5.28515625" style="44" customWidth="1"/>
    <col min="11010" max="11010" width="7.7109375" style="44" customWidth="1"/>
    <col min="11011" max="11011" width="6.7109375" style="44" customWidth="1"/>
    <col min="11012" max="11012" width="88.85546875" style="44" customWidth="1"/>
    <col min="11013" max="11013" width="18" style="44" customWidth="1"/>
    <col min="11014" max="11014" width="16" style="44" bestFit="1" customWidth="1"/>
    <col min="11015" max="11015" width="153.28515625" style="44" bestFit="1" customWidth="1"/>
    <col min="11016" max="11017" width="9.140625" style="44"/>
    <col min="11018" max="11018" width="15.85546875" style="44" bestFit="1" customWidth="1"/>
    <col min="11019" max="11264" width="9.140625" style="44"/>
    <col min="11265" max="11265" width="5.28515625" style="44" customWidth="1"/>
    <col min="11266" max="11266" width="7.7109375" style="44" customWidth="1"/>
    <col min="11267" max="11267" width="6.7109375" style="44" customWidth="1"/>
    <col min="11268" max="11268" width="88.85546875" style="44" customWidth="1"/>
    <col min="11269" max="11269" width="18" style="44" customWidth="1"/>
    <col min="11270" max="11270" width="16" style="44" bestFit="1" customWidth="1"/>
    <col min="11271" max="11271" width="153.28515625" style="44" bestFit="1" customWidth="1"/>
    <col min="11272" max="11273" width="9.140625" style="44"/>
    <col min="11274" max="11274" width="15.85546875" style="44" bestFit="1" customWidth="1"/>
    <col min="11275" max="11520" width="9.140625" style="44"/>
    <col min="11521" max="11521" width="5.28515625" style="44" customWidth="1"/>
    <col min="11522" max="11522" width="7.7109375" style="44" customWidth="1"/>
    <col min="11523" max="11523" width="6.7109375" style="44" customWidth="1"/>
    <col min="11524" max="11524" width="88.85546875" style="44" customWidth="1"/>
    <col min="11525" max="11525" width="18" style="44" customWidth="1"/>
    <col min="11526" max="11526" width="16" style="44" bestFit="1" customWidth="1"/>
    <col min="11527" max="11527" width="153.28515625" style="44" bestFit="1" customWidth="1"/>
    <col min="11528" max="11529" width="9.140625" style="44"/>
    <col min="11530" max="11530" width="15.85546875" style="44" bestFit="1" customWidth="1"/>
    <col min="11531" max="11776" width="9.140625" style="44"/>
    <col min="11777" max="11777" width="5.28515625" style="44" customWidth="1"/>
    <col min="11778" max="11778" width="7.7109375" style="44" customWidth="1"/>
    <col min="11779" max="11779" width="6.7109375" style="44" customWidth="1"/>
    <col min="11780" max="11780" width="88.85546875" style="44" customWidth="1"/>
    <col min="11781" max="11781" width="18" style="44" customWidth="1"/>
    <col min="11782" max="11782" width="16" style="44" bestFit="1" customWidth="1"/>
    <col min="11783" max="11783" width="153.28515625" style="44" bestFit="1" customWidth="1"/>
    <col min="11784" max="11785" width="9.140625" style="44"/>
    <col min="11786" max="11786" width="15.85546875" style="44" bestFit="1" customWidth="1"/>
    <col min="11787" max="12032" width="9.140625" style="44"/>
    <col min="12033" max="12033" width="5.28515625" style="44" customWidth="1"/>
    <col min="12034" max="12034" width="7.7109375" style="44" customWidth="1"/>
    <col min="12035" max="12035" width="6.7109375" style="44" customWidth="1"/>
    <col min="12036" max="12036" width="88.85546875" style="44" customWidth="1"/>
    <col min="12037" max="12037" width="18" style="44" customWidth="1"/>
    <col min="12038" max="12038" width="16" style="44" bestFit="1" customWidth="1"/>
    <col min="12039" max="12039" width="153.28515625" style="44" bestFit="1" customWidth="1"/>
    <col min="12040" max="12041" width="9.140625" style="44"/>
    <col min="12042" max="12042" width="15.85546875" style="44" bestFit="1" customWidth="1"/>
    <col min="12043" max="12288" width="9.140625" style="44"/>
    <col min="12289" max="12289" width="5.28515625" style="44" customWidth="1"/>
    <col min="12290" max="12290" width="7.7109375" style="44" customWidth="1"/>
    <col min="12291" max="12291" width="6.7109375" style="44" customWidth="1"/>
    <col min="12292" max="12292" width="88.85546875" style="44" customWidth="1"/>
    <col min="12293" max="12293" width="18" style="44" customWidth="1"/>
    <col min="12294" max="12294" width="16" style="44" bestFit="1" customWidth="1"/>
    <col min="12295" max="12295" width="153.28515625" style="44" bestFit="1" customWidth="1"/>
    <col min="12296" max="12297" width="9.140625" style="44"/>
    <col min="12298" max="12298" width="15.85546875" style="44" bestFit="1" customWidth="1"/>
    <col min="12299" max="12544" width="9.140625" style="44"/>
    <col min="12545" max="12545" width="5.28515625" style="44" customWidth="1"/>
    <col min="12546" max="12546" width="7.7109375" style="44" customWidth="1"/>
    <col min="12547" max="12547" width="6.7109375" style="44" customWidth="1"/>
    <col min="12548" max="12548" width="88.85546875" style="44" customWidth="1"/>
    <col min="12549" max="12549" width="18" style="44" customWidth="1"/>
    <col min="12550" max="12550" width="16" style="44" bestFit="1" customWidth="1"/>
    <col min="12551" max="12551" width="153.28515625" style="44" bestFit="1" customWidth="1"/>
    <col min="12552" max="12553" width="9.140625" style="44"/>
    <col min="12554" max="12554" width="15.85546875" style="44" bestFit="1" customWidth="1"/>
    <col min="12555" max="12800" width="9.140625" style="44"/>
    <col min="12801" max="12801" width="5.28515625" style="44" customWidth="1"/>
    <col min="12802" max="12802" width="7.7109375" style="44" customWidth="1"/>
    <col min="12803" max="12803" width="6.7109375" style="44" customWidth="1"/>
    <col min="12804" max="12804" width="88.85546875" style="44" customWidth="1"/>
    <col min="12805" max="12805" width="18" style="44" customWidth="1"/>
    <col min="12806" max="12806" width="16" style="44" bestFit="1" customWidth="1"/>
    <col min="12807" max="12807" width="153.28515625" style="44" bestFit="1" customWidth="1"/>
    <col min="12808" max="12809" width="9.140625" style="44"/>
    <col min="12810" max="12810" width="15.85546875" style="44" bestFit="1" customWidth="1"/>
    <col min="12811" max="13056" width="9.140625" style="44"/>
    <col min="13057" max="13057" width="5.28515625" style="44" customWidth="1"/>
    <col min="13058" max="13058" width="7.7109375" style="44" customWidth="1"/>
    <col min="13059" max="13059" width="6.7109375" style="44" customWidth="1"/>
    <col min="13060" max="13060" width="88.85546875" style="44" customWidth="1"/>
    <col min="13061" max="13061" width="18" style="44" customWidth="1"/>
    <col min="13062" max="13062" width="16" style="44" bestFit="1" customWidth="1"/>
    <col min="13063" max="13063" width="153.28515625" style="44" bestFit="1" customWidth="1"/>
    <col min="13064" max="13065" width="9.140625" style="44"/>
    <col min="13066" max="13066" width="15.85546875" style="44" bestFit="1" customWidth="1"/>
    <col min="13067" max="13312" width="9.140625" style="44"/>
    <col min="13313" max="13313" width="5.28515625" style="44" customWidth="1"/>
    <col min="13314" max="13314" width="7.7109375" style="44" customWidth="1"/>
    <col min="13315" max="13315" width="6.7109375" style="44" customWidth="1"/>
    <col min="13316" max="13316" width="88.85546875" style="44" customWidth="1"/>
    <col min="13317" max="13317" width="18" style="44" customWidth="1"/>
    <col min="13318" max="13318" width="16" style="44" bestFit="1" customWidth="1"/>
    <col min="13319" max="13319" width="153.28515625" style="44" bestFit="1" customWidth="1"/>
    <col min="13320" max="13321" width="9.140625" style="44"/>
    <col min="13322" max="13322" width="15.85546875" style="44" bestFit="1" customWidth="1"/>
    <col min="13323" max="13568" width="9.140625" style="44"/>
    <col min="13569" max="13569" width="5.28515625" style="44" customWidth="1"/>
    <col min="13570" max="13570" width="7.7109375" style="44" customWidth="1"/>
    <col min="13571" max="13571" width="6.7109375" style="44" customWidth="1"/>
    <col min="13572" max="13572" width="88.85546875" style="44" customWidth="1"/>
    <col min="13573" max="13573" width="18" style="44" customWidth="1"/>
    <col min="13574" max="13574" width="16" style="44" bestFit="1" customWidth="1"/>
    <col min="13575" max="13575" width="153.28515625" style="44" bestFit="1" customWidth="1"/>
    <col min="13576" max="13577" width="9.140625" style="44"/>
    <col min="13578" max="13578" width="15.85546875" style="44" bestFit="1" customWidth="1"/>
    <col min="13579" max="13824" width="9.140625" style="44"/>
    <col min="13825" max="13825" width="5.28515625" style="44" customWidth="1"/>
    <col min="13826" max="13826" width="7.7109375" style="44" customWidth="1"/>
    <col min="13827" max="13827" width="6.7109375" style="44" customWidth="1"/>
    <col min="13828" max="13828" width="88.85546875" style="44" customWidth="1"/>
    <col min="13829" max="13829" width="18" style="44" customWidth="1"/>
    <col min="13830" max="13830" width="16" style="44" bestFit="1" customWidth="1"/>
    <col min="13831" max="13831" width="153.28515625" style="44" bestFit="1" customWidth="1"/>
    <col min="13832" max="13833" width="9.140625" style="44"/>
    <col min="13834" max="13834" width="15.85546875" style="44" bestFit="1" customWidth="1"/>
    <col min="13835" max="14080" width="9.140625" style="44"/>
    <col min="14081" max="14081" width="5.28515625" style="44" customWidth="1"/>
    <col min="14082" max="14082" width="7.7109375" style="44" customWidth="1"/>
    <col min="14083" max="14083" width="6.7109375" style="44" customWidth="1"/>
    <col min="14084" max="14084" width="88.85546875" style="44" customWidth="1"/>
    <col min="14085" max="14085" width="18" style="44" customWidth="1"/>
    <col min="14086" max="14086" width="16" style="44" bestFit="1" customWidth="1"/>
    <col min="14087" max="14087" width="153.28515625" style="44" bestFit="1" customWidth="1"/>
    <col min="14088" max="14089" width="9.140625" style="44"/>
    <col min="14090" max="14090" width="15.85546875" style="44" bestFit="1" customWidth="1"/>
    <col min="14091" max="14336" width="9.140625" style="44"/>
    <col min="14337" max="14337" width="5.28515625" style="44" customWidth="1"/>
    <col min="14338" max="14338" width="7.7109375" style="44" customWidth="1"/>
    <col min="14339" max="14339" width="6.7109375" style="44" customWidth="1"/>
    <col min="14340" max="14340" width="88.85546875" style="44" customWidth="1"/>
    <col min="14341" max="14341" width="18" style="44" customWidth="1"/>
    <col min="14342" max="14342" width="16" style="44" bestFit="1" customWidth="1"/>
    <col min="14343" max="14343" width="153.28515625" style="44" bestFit="1" customWidth="1"/>
    <col min="14344" max="14345" width="9.140625" style="44"/>
    <col min="14346" max="14346" width="15.85546875" style="44" bestFit="1" customWidth="1"/>
    <col min="14347" max="14592" width="9.140625" style="44"/>
    <col min="14593" max="14593" width="5.28515625" style="44" customWidth="1"/>
    <col min="14594" max="14594" width="7.7109375" style="44" customWidth="1"/>
    <col min="14595" max="14595" width="6.7109375" style="44" customWidth="1"/>
    <col min="14596" max="14596" width="88.85546875" style="44" customWidth="1"/>
    <col min="14597" max="14597" width="18" style="44" customWidth="1"/>
    <col min="14598" max="14598" width="16" style="44" bestFit="1" customWidth="1"/>
    <col min="14599" max="14599" width="153.28515625" style="44" bestFit="1" customWidth="1"/>
    <col min="14600" max="14601" width="9.140625" style="44"/>
    <col min="14602" max="14602" width="15.85546875" style="44" bestFit="1" customWidth="1"/>
    <col min="14603" max="14848" width="9.140625" style="44"/>
    <col min="14849" max="14849" width="5.28515625" style="44" customWidth="1"/>
    <col min="14850" max="14850" width="7.7109375" style="44" customWidth="1"/>
    <col min="14851" max="14851" width="6.7109375" style="44" customWidth="1"/>
    <col min="14852" max="14852" width="88.85546875" style="44" customWidth="1"/>
    <col min="14853" max="14853" width="18" style="44" customWidth="1"/>
    <col min="14854" max="14854" width="16" style="44" bestFit="1" customWidth="1"/>
    <col min="14855" max="14855" width="153.28515625" style="44" bestFit="1" customWidth="1"/>
    <col min="14856" max="14857" width="9.140625" style="44"/>
    <col min="14858" max="14858" width="15.85546875" style="44" bestFit="1" customWidth="1"/>
    <col min="14859" max="15104" width="9.140625" style="44"/>
    <col min="15105" max="15105" width="5.28515625" style="44" customWidth="1"/>
    <col min="15106" max="15106" width="7.7109375" style="44" customWidth="1"/>
    <col min="15107" max="15107" width="6.7109375" style="44" customWidth="1"/>
    <col min="15108" max="15108" width="88.85546875" style="44" customWidth="1"/>
    <col min="15109" max="15109" width="18" style="44" customWidth="1"/>
    <col min="15110" max="15110" width="16" style="44" bestFit="1" customWidth="1"/>
    <col min="15111" max="15111" width="153.28515625" style="44" bestFit="1" customWidth="1"/>
    <col min="15112" max="15113" width="9.140625" style="44"/>
    <col min="15114" max="15114" width="15.85546875" style="44" bestFit="1" customWidth="1"/>
    <col min="15115" max="15360" width="9.140625" style="44"/>
    <col min="15361" max="15361" width="5.28515625" style="44" customWidth="1"/>
    <col min="15362" max="15362" width="7.7109375" style="44" customWidth="1"/>
    <col min="15363" max="15363" width="6.7109375" style="44" customWidth="1"/>
    <col min="15364" max="15364" width="88.85546875" style="44" customWidth="1"/>
    <col min="15365" max="15365" width="18" style="44" customWidth="1"/>
    <col min="15366" max="15366" width="16" style="44" bestFit="1" customWidth="1"/>
    <col min="15367" max="15367" width="153.28515625" style="44" bestFit="1" customWidth="1"/>
    <col min="15368" max="15369" width="9.140625" style="44"/>
    <col min="15370" max="15370" width="15.85546875" style="44" bestFit="1" customWidth="1"/>
    <col min="15371" max="15616" width="9.140625" style="44"/>
    <col min="15617" max="15617" width="5.28515625" style="44" customWidth="1"/>
    <col min="15618" max="15618" width="7.7109375" style="44" customWidth="1"/>
    <col min="15619" max="15619" width="6.7109375" style="44" customWidth="1"/>
    <col min="15620" max="15620" width="88.85546875" style="44" customWidth="1"/>
    <col min="15621" max="15621" width="18" style="44" customWidth="1"/>
    <col min="15622" max="15622" width="16" style="44" bestFit="1" customWidth="1"/>
    <col min="15623" max="15623" width="153.28515625" style="44" bestFit="1" customWidth="1"/>
    <col min="15624" max="15625" width="9.140625" style="44"/>
    <col min="15626" max="15626" width="15.85546875" style="44" bestFit="1" customWidth="1"/>
    <col min="15627" max="15872" width="9.140625" style="44"/>
    <col min="15873" max="15873" width="5.28515625" style="44" customWidth="1"/>
    <col min="15874" max="15874" width="7.7109375" style="44" customWidth="1"/>
    <col min="15875" max="15875" width="6.7109375" style="44" customWidth="1"/>
    <col min="15876" max="15876" width="88.85546875" style="44" customWidth="1"/>
    <col min="15877" max="15877" width="18" style="44" customWidth="1"/>
    <col min="15878" max="15878" width="16" style="44" bestFit="1" customWidth="1"/>
    <col min="15879" max="15879" width="153.28515625" style="44" bestFit="1" customWidth="1"/>
    <col min="15880" max="15881" width="9.140625" style="44"/>
    <col min="15882" max="15882" width="15.85546875" style="44" bestFit="1" customWidth="1"/>
    <col min="15883" max="16128" width="9.140625" style="44"/>
    <col min="16129" max="16129" width="5.28515625" style="44" customWidth="1"/>
    <col min="16130" max="16130" width="7.7109375" style="44" customWidth="1"/>
    <col min="16131" max="16131" width="6.7109375" style="44" customWidth="1"/>
    <col min="16132" max="16132" width="88.85546875" style="44" customWidth="1"/>
    <col min="16133" max="16133" width="18" style="44" customWidth="1"/>
    <col min="16134" max="16134" width="16" style="44" bestFit="1" customWidth="1"/>
    <col min="16135" max="16135" width="153.28515625" style="44" bestFit="1" customWidth="1"/>
    <col min="16136" max="16137" width="9.140625" style="44"/>
    <col min="16138" max="16138" width="15.85546875" style="44" bestFit="1" customWidth="1"/>
    <col min="16139" max="16384" width="9.140625" style="44"/>
  </cols>
  <sheetData>
    <row r="1" spans="1:6" ht="18" x14ac:dyDescent="0.25">
      <c r="A1" s="42" t="s">
        <v>36</v>
      </c>
      <c r="B1" s="42"/>
      <c r="C1" s="43"/>
      <c r="E1" s="45"/>
    </row>
    <row r="2" spans="1:6" ht="12.75" customHeight="1" x14ac:dyDescent="0.25">
      <c r="A2" s="46" t="s">
        <v>37</v>
      </c>
      <c r="B2" s="46"/>
      <c r="C2" s="46"/>
      <c r="E2" s="47"/>
    </row>
    <row r="3" spans="1:6" ht="12.75" customHeight="1" x14ac:dyDescent="0.2">
      <c r="A3" s="48" t="s">
        <v>38</v>
      </c>
      <c r="B3" s="49"/>
      <c r="E3" s="50"/>
    </row>
    <row r="4" spans="1:6" ht="15" x14ac:dyDescent="0.2">
      <c r="A4" s="48"/>
      <c r="B4" s="49"/>
      <c r="D4" s="51"/>
      <c r="E4" s="52"/>
    </row>
    <row r="5" spans="1:6" s="51" customFormat="1" ht="16.5" customHeight="1" x14ac:dyDescent="0.2">
      <c r="A5" s="400" t="s">
        <v>39</v>
      </c>
      <c r="B5" s="401"/>
      <c r="C5" s="401"/>
      <c r="D5" s="402"/>
      <c r="E5" s="403"/>
    </row>
    <row r="6" spans="1:6" s="56" customFormat="1" ht="27" customHeight="1" x14ac:dyDescent="0.25">
      <c r="A6" s="404"/>
      <c r="B6" s="53" t="s">
        <v>40</v>
      </c>
      <c r="C6" s="54"/>
      <c r="D6" s="55"/>
      <c r="E6" s="405">
        <v>8118893585</v>
      </c>
    </row>
    <row r="7" spans="1:6" s="56" customFormat="1" ht="27" customHeight="1" x14ac:dyDescent="0.25">
      <c r="A7" s="404"/>
      <c r="B7" s="57" t="s">
        <v>41</v>
      </c>
      <c r="C7" s="58"/>
      <c r="D7" s="59"/>
      <c r="E7" s="405">
        <v>142368844867</v>
      </c>
    </row>
    <row r="8" spans="1:6" s="51" customFormat="1" ht="16.5" customHeight="1" x14ac:dyDescent="0.25">
      <c r="A8" s="404" t="s">
        <v>42</v>
      </c>
      <c r="B8" s="60"/>
      <c r="C8" s="60"/>
      <c r="D8" s="61"/>
      <c r="E8" s="406"/>
      <c r="F8" s="56"/>
    </row>
    <row r="9" spans="1:6" s="51" customFormat="1" ht="16.5" customHeight="1" x14ac:dyDescent="0.25">
      <c r="A9" s="407"/>
      <c r="B9" s="62" t="s">
        <v>43</v>
      </c>
      <c r="C9" s="63"/>
      <c r="D9" s="64"/>
      <c r="E9" s="406">
        <v>400000</v>
      </c>
      <c r="F9" s="56"/>
    </row>
    <row r="10" spans="1:6" s="51" customFormat="1" ht="14.25" customHeight="1" x14ac:dyDescent="0.25">
      <c r="A10" s="407"/>
      <c r="B10" s="62" t="s">
        <v>44</v>
      </c>
      <c r="C10" s="63"/>
      <c r="D10" s="64"/>
      <c r="E10" s="406">
        <v>8118493585</v>
      </c>
      <c r="F10" s="56"/>
    </row>
    <row r="11" spans="1:6" s="51" customFormat="1" ht="14.25" customHeight="1" x14ac:dyDescent="0.25">
      <c r="A11" s="407"/>
      <c r="B11" s="65" t="s">
        <v>45</v>
      </c>
      <c r="C11" s="64" t="s">
        <v>46</v>
      </c>
      <c r="D11" s="68"/>
      <c r="E11" s="406">
        <v>7915802194</v>
      </c>
      <c r="F11" s="56"/>
    </row>
    <row r="12" spans="1:6" s="51" customFormat="1" ht="14.25" customHeight="1" x14ac:dyDescent="0.25">
      <c r="A12" s="407"/>
      <c r="B12" s="66"/>
      <c r="C12" s="64" t="s">
        <v>47</v>
      </c>
      <c r="D12" s="64"/>
      <c r="E12" s="406">
        <v>113139391</v>
      </c>
      <c r="F12" s="56"/>
    </row>
    <row r="13" spans="1:6" s="51" customFormat="1" ht="14.25" customHeight="1" x14ac:dyDescent="0.25">
      <c r="A13" s="407"/>
      <c r="B13" s="67"/>
      <c r="C13" s="64" t="s">
        <v>48</v>
      </c>
      <c r="D13" s="64"/>
      <c r="E13" s="406">
        <v>89552000</v>
      </c>
      <c r="F13" s="56"/>
    </row>
    <row r="14" spans="1:6" s="51" customFormat="1" ht="16.5" customHeight="1" x14ac:dyDescent="0.25">
      <c r="A14" s="404" t="s">
        <v>49</v>
      </c>
      <c r="B14" s="60"/>
      <c r="C14" s="60"/>
      <c r="D14" s="61"/>
      <c r="E14" s="406"/>
      <c r="F14" s="56"/>
    </row>
    <row r="15" spans="1:6" s="56" customFormat="1" ht="27" customHeight="1" x14ac:dyDescent="0.25">
      <c r="A15" s="404"/>
      <c r="B15" s="53" t="s">
        <v>50</v>
      </c>
      <c r="C15" s="54"/>
      <c r="D15" s="55"/>
      <c r="E15" s="405">
        <v>36118334945</v>
      </c>
    </row>
    <row r="16" spans="1:6" s="51" customFormat="1" ht="14.25" customHeight="1" x14ac:dyDescent="0.25">
      <c r="A16" s="407"/>
      <c r="B16" s="65" t="s">
        <v>45</v>
      </c>
      <c r="C16" s="64" t="s">
        <v>51</v>
      </c>
      <c r="D16" s="68"/>
      <c r="E16" s="406">
        <v>20377076980</v>
      </c>
      <c r="F16" s="56"/>
    </row>
    <row r="17" spans="1:6" s="51" customFormat="1" ht="14.25" customHeight="1" x14ac:dyDescent="0.25">
      <c r="A17" s="407"/>
      <c r="B17" s="67"/>
      <c r="C17" s="64" t="s">
        <v>52</v>
      </c>
      <c r="D17" s="64"/>
      <c r="E17" s="406">
        <v>15741257965</v>
      </c>
      <c r="F17" s="56"/>
    </row>
    <row r="18" spans="1:6" s="56" customFormat="1" ht="27" customHeight="1" x14ac:dyDescent="0.25">
      <c r="A18" s="404"/>
      <c r="B18" s="53" t="s">
        <v>53</v>
      </c>
      <c r="C18" s="54"/>
      <c r="D18" s="55"/>
      <c r="E18" s="405">
        <v>94932276066</v>
      </c>
    </row>
    <row r="19" spans="1:6" s="56" customFormat="1" ht="27" customHeight="1" x14ac:dyDescent="0.25">
      <c r="A19" s="404"/>
      <c r="B19" s="53" t="s">
        <v>54</v>
      </c>
      <c r="C19" s="54"/>
      <c r="D19" s="55"/>
      <c r="E19" s="405">
        <v>215053000</v>
      </c>
    </row>
    <row r="20" spans="1:6" s="56" customFormat="1" ht="27" customHeight="1" x14ac:dyDescent="0.25">
      <c r="A20" s="404"/>
      <c r="B20" s="53" t="s">
        <v>55</v>
      </c>
      <c r="C20" s="54"/>
      <c r="D20" s="55"/>
      <c r="E20" s="405">
        <v>3732992758</v>
      </c>
    </row>
    <row r="21" spans="1:6" s="51" customFormat="1" ht="14.25" customHeight="1" x14ac:dyDescent="0.25">
      <c r="A21" s="407"/>
      <c r="B21" s="65" t="s">
        <v>45</v>
      </c>
      <c r="C21" s="64" t="s">
        <v>56</v>
      </c>
      <c r="D21" s="68"/>
      <c r="E21" s="406">
        <v>1036892708</v>
      </c>
      <c r="F21" s="56"/>
    </row>
    <row r="22" spans="1:6" s="51" customFormat="1" ht="14.25" customHeight="1" x14ac:dyDescent="0.25">
      <c r="A22" s="407"/>
      <c r="B22" s="67"/>
      <c r="C22" s="64" t="s">
        <v>57</v>
      </c>
      <c r="D22" s="64"/>
      <c r="E22" s="406">
        <v>2696100050</v>
      </c>
      <c r="F22" s="56"/>
    </row>
    <row r="23" spans="1:6" s="56" customFormat="1" ht="30" customHeight="1" x14ac:dyDescent="0.25">
      <c r="A23" s="404"/>
      <c r="B23" s="486" t="s">
        <v>58</v>
      </c>
      <c r="C23" s="487"/>
      <c r="D23" s="488"/>
      <c r="E23" s="405">
        <v>5674219956</v>
      </c>
    </row>
    <row r="24" spans="1:6" s="56" customFormat="1" ht="27" customHeight="1" x14ac:dyDescent="0.25">
      <c r="A24" s="404"/>
      <c r="B24" s="53" t="s">
        <v>59</v>
      </c>
      <c r="C24" s="54"/>
      <c r="D24" s="55"/>
      <c r="E24" s="405">
        <v>1695968142</v>
      </c>
    </row>
    <row r="25" spans="1:6" s="51" customFormat="1" ht="16.5" customHeight="1" x14ac:dyDescent="0.25">
      <c r="A25" s="404" t="s">
        <v>60</v>
      </c>
      <c r="B25" s="60"/>
      <c r="C25" s="60"/>
      <c r="D25" s="61"/>
      <c r="E25" s="406"/>
      <c r="F25" s="56"/>
    </row>
    <row r="26" spans="1:6" s="51" customFormat="1" ht="14.25" customHeight="1" x14ac:dyDescent="0.25">
      <c r="A26" s="407"/>
      <c r="B26" s="62" t="s">
        <v>61</v>
      </c>
      <c r="C26" s="63"/>
      <c r="D26" s="64"/>
      <c r="E26" s="406">
        <v>827413333</v>
      </c>
      <c r="F26" s="56"/>
    </row>
    <row r="27" spans="1:6" s="51" customFormat="1" ht="16.5" customHeight="1" x14ac:dyDescent="0.25">
      <c r="A27" s="407"/>
      <c r="B27" s="62" t="s">
        <v>62</v>
      </c>
      <c r="C27" s="63"/>
      <c r="D27" s="64"/>
      <c r="E27" s="406">
        <v>279451141</v>
      </c>
      <c r="F27" s="56"/>
    </row>
    <row r="28" spans="1:6" s="51" customFormat="1" ht="14.25" customHeight="1" x14ac:dyDescent="0.25">
      <c r="A28" s="407"/>
      <c r="B28" s="62" t="s">
        <v>63</v>
      </c>
      <c r="C28" s="63"/>
      <c r="D28" s="64"/>
      <c r="E28" s="406">
        <v>10018849</v>
      </c>
      <c r="F28" s="56"/>
    </row>
    <row r="29" spans="1:6" s="51" customFormat="1" ht="14.25" customHeight="1" x14ac:dyDescent="0.25">
      <c r="A29" s="407"/>
      <c r="B29" s="62" t="s">
        <v>64</v>
      </c>
      <c r="C29" s="63"/>
      <c r="D29" s="64"/>
      <c r="E29" s="406">
        <v>75105440</v>
      </c>
      <c r="F29" s="56"/>
    </row>
    <row r="30" spans="1:6" s="51" customFormat="1" ht="15.75" x14ac:dyDescent="0.25">
      <c r="A30" s="407"/>
      <c r="B30" s="483" t="s">
        <v>65</v>
      </c>
      <c r="C30" s="484"/>
      <c r="D30" s="485"/>
      <c r="E30" s="406">
        <v>592817807</v>
      </c>
      <c r="F30" s="56"/>
    </row>
    <row r="31" spans="1:6" s="51" customFormat="1" ht="33" customHeight="1" x14ac:dyDescent="0.25">
      <c r="A31" s="407"/>
      <c r="B31" s="483" t="s">
        <v>66</v>
      </c>
      <c r="C31" s="489"/>
      <c r="D31" s="490"/>
      <c r="E31" s="406">
        <v>15741257965</v>
      </c>
      <c r="F31" s="56"/>
    </row>
    <row r="32" spans="1:6" s="51" customFormat="1" ht="14.25" customHeight="1" x14ac:dyDescent="0.25">
      <c r="A32" s="407"/>
      <c r="B32" s="65" t="s">
        <v>45</v>
      </c>
      <c r="C32" s="64" t="s">
        <v>67</v>
      </c>
      <c r="D32" s="64"/>
      <c r="E32" s="406">
        <v>12347257965</v>
      </c>
      <c r="F32" s="56"/>
    </row>
    <row r="33" spans="1:6" s="51" customFormat="1" ht="16.5" customHeight="1" x14ac:dyDescent="0.25">
      <c r="A33" s="407"/>
      <c r="B33" s="66"/>
      <c r="C33" s="69" t="s">
        <v>45</v>
      </c>
      <c r="D33" s="64" t="s">
        <v>68</v>
      </c>
      <c r="E33" s="406">
        <v>7407558350</v>
      </c>
      <c r="F33" s="56"/>
    </row>
    <row r="34" spans="1:6" s="51" customFormat="1" ht="16.5" customHeight="1" x14ac:dyDescent="0.25">
      <c r="A34" s="407"/>
      <c r="B34" s="70"/>
      <c r="C34" s="71"/>
      <c r="D34" s="64" t="s">
        <v>69</v>
      </c>
      <c r="E34" s="406">
        <v>4939699615</v>
      </c>
      <c r="F34" s="56"/>
    </row>
    <row r="35" spans="1:6" s="51" customFormat="1" ht="16.5" customHeight="1" x14ac:dyDescent="0.25">
      <c r="A35" s="407"/>
      <c r="B35" s="67"/>
      <c r="C35" s="64" t="s">
        <v>70</v>
      </c>
      <c r="D35" s="72"/>
      <c r="E35" s="406">
        <v>3394000000</v>
      </c>
      <c r="F35" s="56"/>
    </row>
    <row r="36" spans="1:6" s="51" customFormat="1" ht="16.5" customHeight="1" x14ac:dyDescent="0.25">
      <c r="A36" s="407"/>
      <c r="B36" s="62" t="s">
        <v>71</v>
      </c>
      <c r="C36" s="63"/>
      <c r="D36" s="64"/>
      <c r="E36" s="406">
        <v>2522646615</v>
      </c>
      <c r="F36" s="56"/>
    </row>
    <row r="37" spans="1:6" s="51" customFormat="1" ht="16.5" customHeight="1" x14ac:dyDescent="0.25">
      <c r="A37" s="407"/>
      <c r="B37" s="62" t="s">
        <v>72</v>
      </c>
      <c r="C37" s="63"/>
      <c r="D37" s="64"/>
      <c r="E37" s="406">
        <v>1165308000</v>
      </c>
      <c r="F37" s="56"/>
    </row>
    <row r="38" spans="1:6" s="51" customFormat="1" ht="15.75" x14ac:dyDescent="0.25">
      <c r="A38" s="407"/>
      <c r="B38" s="483" t="s">
        <v>73</v>
      </c>
      <c r="C38" s="484"/>
      <c r="D38" s="485"/>
      <c r="E38" s="406">
        <v>5770877000</v>
      </c>
      <c r="F38" s="56"/>
    </row>
    <row r="39" spans="1:6" s="51" customFormat="1" ht="16.5" customHeight="1" x14ac:dyDescent="0.25">
      <c r="A39" s="407"/>
      <c r="B39" s="62" t="s">
        <v>74</v>
      </c>
      <c r="C39" s="63"/>
      <c r="D39" s="64"/>
      <c r="E39" s="406">
        <v>923131350</v>
      </c>
      <c r="F39" s="56"/>
    </row>
    <row r="40" spans="1:6" s="51" customFormat="1" ht="15.75" x14ac:dyDescent="0.25">
      <c r="A40" s="407"/>
      <c r="B40" s="483" t="s">
        <v>75</v>
      </c>
      <c r="C40" s="484"/>
      <c r="D40" s="485"/>
      <c r="E40" s="406">
        <v>110000000</v>
      </c>
      <c r="F40" s="56"/>
    </row>
    <row r="41" spans="1:6" s="51" customFormat="1" ht="16.5" customHeight="1" x14ac:dyDescent="0.25">
      <c r="A41" s="407"/>
      <c r="B41" s="62" t="s">
        <v>76</v>
      </c>
      <c r="C41" s="63"/>
      <c r="D41" s="64"/>
      <c r="E41" s="406">
        <v>8134750</v>
      </c>
      <c r="F41" s="56"/>
    </row>
    <row r="42" spans="1:6" s="51" customFormat="1" ht="14.25" customHeight="1" x14ac:dyDescent="0.25">
      <c r="A42" s="407"/>
      <c r="B42" s="62" t="s">
        <v>77</v>
      </c>
      <c r="C42" s="63"/>
      <c r="D42" s="64"/>
      <c r="E42" s="406">
        <v>12197500</v>
      </c>
      <c r="F42" s="56"/>
    </row>
    <row r="43" spans="1:6" s="51" customFormat="1" ht="14.25" customHeight="1" x14ac:dyDescent="0.25">
      <c r="A43" s="407"/>
      <c r="B43" s="62" t="s">
        <v>78</v>
      </c>
      <c r="C43" s="63"/>
      <c r="D43" s="64"/>
      <c r="E43" s="406">
        <v>19874750</v>
      </c>
      <c r="F43" s="56"/>
    </row>
    <row r="44" spans="1:6" s="51" customFormat="1" ht="14.25" customHeight="1" x14ac:dyDescent="0.25">
      <c r="A44" s="407"/>
      <c r="B44" s="62" t="s">
        <v>79</v>
      </c>
      <c r="C44" s="63"/>
      <c r="D44" s="64"/>
      <c r="E44" s="406">
        <v>0</v>
      </c>
      <c r="F44" s="56"/>
    </row>
    <row r="45" spans="1:6" s="51" customFormat="1" ht="29.25" customHeight="1" x14ac:dyDescent="0.25">
      <c r="A45" s="407"/>
      <c r="B45" s="483" t="s">
        <v>80</v>
      </c>
      <c r="C45" s="484"/>
      <c r="D45" s="485"/>
      <c r="E45" s="406">
        <v>9653309594</v>
      </c>
      <c r="F45" s="56"/>
    </row>
    <row r="46" spans="1:6" s="51" customFormat="1" ht="14.25" customHeight="1" x14ac:dyDescent="0.25">
      <c r="A46" s="407"/>
      <c r="B46" s="65" t="s">
        <v>45</v>
      </c>
      <c r="C46" s="64" t="s">
        <v>81</v>
      </c>
      <c r="D46" s="68"/>
      <c r="E46" s="406">
        <v>1737507400</v>
      </c>
      <c r="F46" s="56"/>
    </row>
    <row r="47" spans="1:6" s="51" customFormat="1" ht="14.25" customHeight="1" x14ac:dyDescent="0.25">
      <c r="A47" s="407"/>
      <c r="B47" s="67"/>
      <c r="C47" s="64" t="s">
        <v>82</v>
      </c>
      <c r="D47" s="64"/>
      <c r="E47" s="406">
        <v>7915802194</v>
      </c>
      <c r="F47" s="56"/>
    </row>
    <row r="48" spans="1:6" s="51" customFormat="1" ht="27.75" customHeight="1" x14ac:dyDescent="0.25">
      <c r="A48" s="407"/>
      <c r="B48" s="483" t="s">
        <v>83</v>
      </c>
      <c r="C48" s="484"/>
      <c r="D48" s="485"/>
      <c r="E48" s="406">
        <v>154911712</v>
      </c>
      <c r="F48" s="73"/>
    </row>
    <row r="49" spans="1:6" s="51" customFormat="1" ht="14.25" customHeight="1" x14ac:dyDescent="0.25">
      <c r="A49" s="407"/>
      <c r="B49" s="65" t="s">
        <v>45</v>
      </c>
      <c r="C49" s="64" t="s">
        <v>81</v>
      </c>
      <c r="D49" s="68"/>
      <c r="E49" s="406">
        <v>41772321</v>
      </c>
      <c r="F49" s="56"/>
    </row>
    <row r="50" spans="1:6" s="51" customFormat="1" ht="14.25" customHeight="1" x14ac:dyDescent="0.25">
      <c r="A50" s="407"/>
      <c r="B50" s="67"/>
      <c r="C50" s="64" t="s">
        <v>84</v>
      </c>
      <c r="D50" s="64"/>
      <c r="E50" s="406">
        <v>113139391</v>
      </c>
      <c r="F50" s="56"/>
    </row>
    <row r="51" spans="1:6" s="51" customFormat="1" ht="15.75" customHeight="1" x14ac:dyDescent="0.25">
      <c r="A51" s="408"/>
      <c r="B51" s="408" t="s">
        <v>85</v>
      </c>
      <c r="C51" s="409"/>
      <c r="D51" s="410"/>
      <c r="E51" s="403">
        <v>2939157818</v>
      </c>
      <c r="F51" s="56"/>
    </row>
    <row r="52" spans="1:6" s="51" customFormat="1" ht="15" x14ac:dyDescent="0.2">
      <c r="A52" s="74" t="s">
        <v>86</v>
      </c>
      <c r="B52" s="75"/>
      <c r="C52" s="75"/>
      <c r="D52" s="76"/>
      <c r="E52" s="77"/>
    </row>
    <row r="53" spans="1:6" s="51" customFormat="1" ht="12.75" customHeight="1" x14ac:dyDescent="0.2">
      <c r="A53" s="74" t="s">
        <v>87</v>
      </c>
      <c r="B53" s="78"/>
      <c r="C53" s="78"/>
      <c r="D53" s="49"/>
      <c r="E53" s="77"/>
    </row>
    <row r="54" spans="1:6" s="51" customFormat="1" ht="12.75" customHeight="1" x14ac:dyDescent="0.2">
      <c r="A54" s="74" t="s">
        <v>88</v>
      </c>
      <c r="B54" s="78"/>
      <c r="C54" s="78"/>
      <c r="D54" s="49"/>
      <c r="E54" s="77"/>
    </row>
    <row r="55" spans="1:6" s="51" customFormat="1" ht="12.75" customHeight="1" x14ac:dyDescent="0.2">
      <c r="A55" s="74" t="s">
        <v>89</v>
      </c>
      <c r="B55" s="78"/>
      <c r="C55" s="78"/>
      <c r="D55" s="49"/>
      <c r="E55" s="77"/>
    </row>
    <row r="56" spans="1:6" s="51" customFormat="1" ht="12.75" customHeight="1" x14ac:dyDescent="0.2">
      <c r="A56" s="74" t="s">
        <v>90</v>
      </c>
      <c r="B56" s="78"/>
      <c r="C56" s="78"/>
      <c r="D56" s="49"/>
      <c r="E56" s="77"/>
    </row>
  </sheetData>
  <mergeCells count="7">
    <mergeCell ref="B48:D48"/>
    <mergeCell ref="B23:D23"/>
    <mergeCell ref="B30:D30"/>
    <mergeCell ref="B31:D31"/>
    <mergeCell ref="B38:D38"/>
    <mergeCell ref="B40:D40"/>
    <mergeCell ref="B45:D45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68" orientation="portrait" r:id="rId1"/>
  <headerFooter alignWithMargins="0">
    <oddHeader xml:space="preserve">&amp;RKapitola A
&amp;"-,Tučné"Tabulka č. 1&amp;"-,Obyčejné"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A7" workbookViewId="0">
      <selection activeCell="A36" sqref="A36"/>
    </sheetView>
  </sheetViews>
  <sheetFormatPr defaultRowHeight="12.75" x14ac:dyDescent="0.2"/>
  <cols>
    <col min="1" max="1" width="53.85546875" style="110" customWidth="1"/>
    <col min="2" max="2" width="18.140625" style="110" bestFit="1" customWidth="1"/>
    <col min="3" max="3" width="23" style="110" customWidth="1"/>
    <col min="4" max="4" width="16.85546875" style="110" bestFit="1" customWidth="1"/>
    <col min="5" max="5" width="15.7109375" style="110" bestFit="1" customWidth="1"/>
    <col min="6" max="6" width="17.28515625" style="110" bestFit="1" customWidth="1"/>
    <col min="7" max="7" width="14.140625" style="110" bestFit="1" customWidth="1"/>
    <col min="8" max="8" width="18.7109375" style="110" customWidth="1"/>
    <col min="9" max="9" width="16" style="110" bestFit="1" customWidth="1"/>
    <col min="10" max="10" width="16.140625" style="110" customWidth="1"/>
    <col min="11" max="11" width="13.28515625" style="110" customWidth="1"/>
    <col min="12" max="12" width="16.28515625" style="110" customWidth="1"/>
    <col min="13" max="13" width="15.5703125" style="110" customWidth="1"/>
    <col min="14" max="14" width="15.85546875" style="110" customWidth="1"/>
    <col min="15" max="16" width="10" style="83" bestFit="1" customWidth="1"/>
    <col min="17" max="17" width="9.140625" style="83"/>
    <col min="18" max="18" width="10.5703125" style="83" bestFit="1" customWidth="1"/>
    <col min="19" max="256" width="9.140625" style="83"/>
    <col min="257" max="257" width="53.85546875" style="83" customWidth="1"/>
    <col min="258" max="258" width="18.140625" style="83" bestFit="1" customWidth="1"/>
    <col min="259" max="259" width="23" style="83" customWidth="1"/>
    <col min="260" max="260" width="16.85546875" style="83" bestFit="1" customWidth="1"/>
    <col min="261" max="261" width="15.7109375" style="83" bestFit="1" customWidth="1"/>
    <col min="262" max="262" width="17.28515625" style="83" bestFit="1" customWidth="1"/>
    <col min="263" max="263" width="14.140625" style="83" bestFit="1" customWidth="1"/>
    <col min="264" max="264" width="18.7109375" style="83" customWidth="1"/>
    <col min="265" max="265" width="16" style="83" bestFit="1" customWidth="1"/>
    <col min="266" max="266" width="16.140625" style="83" customWidth="1"/>
    <col min="267" max="267" width="13.28515625" style="83" customWidth="1"/>
    <col min="268" max="268" width="16.28515625" style="83" customWidth="1"/>
    <col min="269" max="269" width="15.5703125" style="83" customWidth="1"/>
    <col min="270" max="270" width="15.85546875" style="83" customWidth="1"/>
    <col min="271" max="272" width="10" style="83" bestFit="1" customWidth="1"/>
    <col min="273" max="273" width="9.140625" style="83"/>
    <col min="274" max="274" width="10.5703125" style="83" bestFit="1" customWidth="1"/>
    <col min="275" max="512" width="9.140625" style="83"/>
    <col min="513" max="513" width="53.85546875" style="83" customWidth="1"/>
    <col min="514" max="514" width="18.140625" style="83" bestFit="1" customWidth="1"/>
    <col min="515" max="515" width="23" style="83" customWidth="1"/>
    <col min="516" max="516" width="16.85546875" style="83" bestFit="1" customWidth="1"/>
    <col min="517" max="517" width="15.7109375" style="83" bestFit="1" customWidth="1"/>
    <col min="518" max="518" width="17.28515625" style="83" bestFit="1" customWidth="1"/>
    <col min="519" max="519" width="14.140625" style="83" bestFit="1" customWidth="1"/>
    <col min="520" max="520" width="18.7109375" style="83" customWidth="1"/>
    <col min="521" max="521" width="16" style="83" bestFit="1" customWidth="1"/>
    <col min="522" max="522" width="16.140625" style="83" customWidth="1"/>
    <col min="523" max="523" width="13.28515625" style="83" customWidth="1"/>
    <col min="524" max="524" width="16.28515625" style="83" customWidth="1"/>
    <col min="525" max="525" width="15.5703125" style="83" customWidth="1"/>
    <col min="526" max="526" width="15.85546875" style="83" customWidth="1"/>
    <col min="527" max="528" width="10" style="83" bestFit="1" customWidth="1"/>
    <col min="529" max="529" width="9.140625" style="83"/>
    <col min="530" max="530" width="10.5703125" style="83" bestFit="1" customWidth="1"/>
    <col min="531" max="768" width="9.140625" style="83"/>
    <col min="769" max="769" width="53.85546875" style="83" customWidth="1"/>
    <col min="770" max="770" width="18.140625" style="83" bestFit="1" customWidth="1"/>
    <col min="771" max="771" width="23" style="83" customWidth="1"/>
    <col min="772" max="772" width="16.85546875" style="83" bestFit="1" customWidth="1"/>
    <col min="773" max="773" width="15.7109375" style="83" bestFit="1" customWidth="1"/>
    <col min="774" max="774" width="17.28515625" style="83" bestFit="1" customWidth="1"/>
    <col min="775" max="775" width="14.140625" style="83" bestFit="1" customWidth="1"/>
    <col min="776" max="776" width="18.7109375" style="83" customWidth="1"/>
    <col min="777" max="777" width="16" style="83" bestFit="1" customWidth="1"/>
    <col min="778" max="778" width="16.140625" style="83" customWidth="1"/>
    <col min="779" max="779" width="13.28515625" style="83" customWidth="1"/>
    <col min="780" max="780" width="16.28515625" style="83" customWidth="1"/>
    <col min="781" max="781" width="15.5703125" style="83" customWidth="1"/>
    <col min="782" max="782" width="15.85546875" style="83" customWidth="1"/>
    <col min="783" max="784" width="10" style="83" bestFit="1" customWidth="1"/>
    <col min="785" max="785" width="9.140625" style="83"/>
    <col min="786" max="786" width="10.5703125" style="83" bestFit="1" customWidth="1"/>
    <col min="787" max="1024" width="9.140625" style="83"/>
    <col min="1025" max="1025" width="53.85546875" style="83" customWidth="1"/>
    <col min="1026" max="1026" width="18.140625" style="83" bestFit="1" customWidth="1"/>
    <col min="1027" max="1027" width="23" style="83" customWidth="1"/>
    <col min="1028" max="1028" width="16.85546875" style="83" bestFit="1" customWidth="1"/>
    <col min="1029" max="1029" width="15.7109375" style="83" bestFit="1" customWidth="1"/>
    <col min="1030" max="1030" width="17.28515625" style="83" bestFit="1" customWidth="1"/>
    <col min="1031" max="1031" width="14.140625" style="83" bestFit="1" customWidth="1"/>
    <col min="1032" max="1032" width="18.7109375" style="83" customWidth="1"/>
    <col min="1033" max="1033" width="16" style="83" bestFit="1" customWidth="1"/>
    <col min="1034" max="1034" width="16.140625" style="83" customWidth="1"/>
    <col min="1035" max="1035" width="13.28515625" style="83" customWidth="1"/>
    <col min="1036" max="1036" width="16.28515625" style="83" customWidth="1"/>
    <col min="1037" max="1037" width="15.5703125" style="83" customWidth="1"/>
    <col min="1038" max="1038" width="15.85546875" style="83" customWidth="1"/>
    <col min="1039" max="1040" width="10" style="83" bestFit="1" customWidth="1"/>
    <col min="1041" max="1041" width="9.140625" style="83"/>
    <col min="1042" max="1042" width="10.5703125" style="83" bestFit="1" customWidth="1"/>
    <col min="1043" max="1280" width="9.140625" style="83"/>
    <col min="1281" max="1281" width="53.85546875" style="83" customWidth="1"/>
    <col min="1282" max="1282" width="18.140625" style="83" bestFit="1" customWidth="1"/>
    <col min="1283" max="1283" width="23" style="83" customWidth="1"/>
    <col min="1284" max="1284" width="16.85546875" style="83" bestFit="1" customWidth="1"/>
    <col min="1285" max="1285" width="15.7109375" style="83" bestFit="1" customWidth="1"/>
    <col min="1286" max="1286" width="17.28515625" style="83" bestFit="1" customWidth="1"/>
    <col min="1287" max="1287" width="14.140625" style="83" bestFit="1" customWidth="1"/>
    <col min="1288" max="1288" width="18.7109375" style="83" customWidth="1"/>
    <col min="1289" max="1289" width="16" style="83" bestFit="1" customWidth="1"/>
    <col min="1290" max="1290" width="16.140625" style="83" customWidth="1"/>
    <col min="1291" max="1291" width="13.28515625" style="83" customWidth="1"/>
    <col min="1292" max="1292" width="16.28515625" style="83" customWidth="1"/>
    <col min="1293" max="1293" width="15.5703125" style="83" customWidth="1"/>
    <col min="1294" max="1294" width="15.85546875" style="83" customWidth="1"/>
    <col min="1295" max="1296" width="10" style="83" bestFit="1" customWidth="1"/>
    <col min="1297" max="1297" width="9.140625" style="83"/>
    <col min="1298" max="1298" width="10.5703125" style="83" bestFit="1" customWidth="1"/>
    <col min="1299" max="1536" width="9.140625" style="83"/>
    <col min="1537" max="1537" width="53.85546875" style="83" customWidth="1"/>
    <col min="1538" max="1538" width="18.140625" style="83" bestFit="1" customWidth="1"/>
    <col min="1539" max="1539" width="23" style="83" customWidth="1"/>
    <col min="1540" max="1540" width="16.85546875" style="83" bestFit="1" customWidth="1"/>
    <col min="1541" max="1541" width="15.7109375" style="83" bestFit="1" customWidth="1"/>
    <col min="1542" max="1542" width="17.28515625" style="83" bestFit="1" customWidth="1"/>
    <col min="1543" max="1543" width="14.140625" style="83" bestFit="1" customWidth="1"/>
    <col min="1544" max="1544" width="18.7109375" style="83" customWidth="1"/>
    <col min="1545" max="1545" width="16" style="83" bestFit="1" customWidth="1"/>
    <col min="1546" max="1546" width="16.140625" style="83" customWidth="1"/>
    <col min="1547" max="1547" width="13.28515625" style="83" customWidth="1"/>
    <col min="1548" max="1548" width="16.28515625" style="83" customWidth="1"/>
    <col min="1549" max="1549" width="15.5703125" style="83" customWidth="1"/>
    <col min="1550" max="1550" width="15.85546875" style="83" customWidth="1"/>
    <col min="1551" max="1552" width="10" style="83" bestFit="1" customWidth="1"/>
    <col min="1553" max="1553" width="9.140625" style="83"/>
    <col min="1554" max="1554" width="10.5703125" style="83" bestFit="1" customWidth="1"/>
    <col min="1555" max="1792" width="9.140625" style="83"/>
    <col min="1793" max="1793" width="53.85546875" style="83" customWidth="1"/>
    <col min="1794" max="1794" width="18.140625" style="83" bestFit="1" customWidth="1"/>
    <col min="1795" max="1795" width="23" style="83" customWidth="1"/>
    <col min="1796" max="1796" width="16.85546875" style="83" bestFit="1" customWidth="1"/>
    <col min="1797" max="1797" width="15.7109375" style="83" bestFit="1" customWidth="1"/>
    <col min="1798" max="1798" width="17.28515625" style="83" bestFit="1" customWidth="1"/>
    <col min="1799" max="1799" width="14.140625" style="83" bestFit="1" customWidth="1"/>
    <col min="1800" max="1800" width="18.7109375" style="83" customWidth="1"/>
    <col min="1801" max="1801" width="16" style="83" bestFit="1" customWidth="1"/>
    <col min="1802" max="1802" width="16.140625" style="83" customWidth="1"/>
    <col min="1803" max="1803" width="13.28515625" style="83" customWidth="1"/>
    <col min="1804" max="1804" width="16.28515625" style="83" customWidth="1"/>
    <col min="1805" max="1805" width="15.5703125" style="83" customWidth="1"/>
    <col min="1806" max="1806" width="15.85546875" style="83" customWidth="1"/>
    <col min="1807" max="1808" width="10" style="83" bestFit="1" customWidth="1"/>
    <col min="1809" max="1809" width="9.140625" style="83"/>
    <col min="1810" max="1810" width="10.5703125" style="83" bestFit="1" customWidth="1"/>
    <col min="1811" max="2048" width="9.140625" style="83"/>
    <col min="2049" max="2049" width="53.85546875" style="83" customWidth="1"/>
    <col min="2050" max="2050" width="18.140625" style="83" bestFit="1" customWidth="1"/>
    <col min="2051" max="2051" width="23" style="83" customWidth="1"/>
    <col min="2052" max="2052" width="16.85546875" style="83" bestFit="1" customWidth="1"/>
    <col min="2053" max="2053" width="15.7109375" style="83" bestFit="1" customWidth="1"/>
    <col min="2054" max="2054" width="17.28515625" style="83" bestFit="1" customWidth="1"/>
    <col min="2055" max="2055" width="14.140625" style="83" bestFit="1" customWidth="1"/>
    <col min="2056" max="2056" width="18.7109375" style="83" customWidth="1"/>
    <col min="2057" max="2057" width="16" style="83" bestFit="1" customWidth="1"/>
    <col min="2058" max="2058" width="16.140625" style="83" customWidth="1"/>
    <col min="2059" max="2059" width="13.28515625" style="83" customWidth="1"/>
    <col min="2060" max="2060" width="16.28515625" style="83" customWidth="1"/>
    <col min="2061" max="2061" width="15.5703125" style="83" customWidth="1"/>
    <col min="2062" max="2062" width="15.85546875" style="83" customWidth="1"/>
    <col min="2063" max="2064" width="10" style="83" bestFit="1" customWidth="1"/>
    <col min="2065" max="2065" width="9.140625" style="83"/>
    <col min="2066" max="2066" width="10.5703125" style="83" bestFit="1" customWidth="1"/>
    <col min="2067" max="2304" width="9.140625" style="83"/>
    <col min="2305" max="2305" width="53.85546875" style="83" customWidth="1"/>
    <col min="2306" max="2306" width="18.140625" style="83" bestFit="1" customWidth="1"/>
    <col min="2307" max="2307" width="23" style="83" customWidth="1"/>
    <col min="2308" max="2308" width="16.85546875" style="83" bestFit="1" customWidth="1"/>
    <col min="2309" max="2309" width="15.7109375" style="83" bestFit="1" customWidth="1"/>
    <col min="2310" max="2310" width="17.28515625" style="83" bestFit="1" customWidth="1"/>
    <col min="2311" max="2311" width="14.140625" style="83" bestFit="1" customWidth="1"/>
    <col min="2312" max="2312" width="18.7109375" style="83" customWidth="1"/>
    <col min="2313" max="2313" width="16" style="83" bestFit="1" customWidth="1"/>
    <col min="2314" max="2314" width="16.140625" style="83" customWidth="1"/>
    <col min="2315" max="2315" width="13.28515625" style="83" customWidth="1"/>
    <col min="2316" max="2316" width="16.28515625" style="83" customWidth="1"/>
    <col min="2317" max="2317" width="15.5703125" style="83" customWidth="1"/>
    <col min="2318" max="2318" width="15.85546875" style="83" customWidth="1"/>
    <col min="2319" max="2320" width="10" style="83" bestFit="1" customWidth="1"/>
    <col min="2321" max="2321" width="9.140625" style="83"/>
    <col min="2322" max="2322" width="10.5703125" style="83" bestFit="1" customWidth="1"/>
    <col min="2323" max="2560" width="9.140625" style="83"/>
    <col min="2561" max="2561" width="53.85546875" style="83" customWidth="1"/>
    <col min="2562" max="2562" width="18.140625" style="83" bestFit="1" customWidth="1"/>
    <col min="2563" max="2563" width="23" style="83" customWidth="1"/>
    <col min="2564" max="2564" width="16.85546875" style="83" bestFit="1" customWidth="1"/>
    <col min="2565" max="2565" width="15.7109375" style="83" bestFit="1" customWidth="1"/>
    <col min="2566" max="2566" width="17.28515625" style="83" bestFit="1" customWidth="1"/>
    <col min="2567" max="2567" width="14.140625" style="83" bestFit="1" customWidth="1"/>
    <col min="2568" max="2568" width="18.7109375" style="83" customWidth="1"/>
    <col min="2569" max="2569" width="16" style="83" bestFit="1" customWidth="1"/>
    <col min="2570" max="2570" width="16.140625" style="83" customWidth="1"/>
    <col min="2571" max="2571" width="13.28515625" style="83" customWidth="1"/>
    <col min="2572" max="2572" width="16.28515625" style="83" customWidth="1"/>
    <col min="2573" max="2573" width="15.5703125" style="83" customWidth="1"/>
    <col min="2574" max="2574" width="15.85546875" style="83" customWidth="1"/>
    <col min="2575" max="2576" width="10" style="83" bestFit="1" customWidth="1"/>
    <col min="2577" max="2577" width="9.140625" style="83"/>
    <col min="2578" max="2578" width="10.5703125" style="83" bestFit="1" customWidth="1"/>
    <col min="2579" max="2816" width="9.140625" style="83"/>
    <col min="2817" max="2817" width="53.85546875" style="83" customWidth="1"/>
    <col min="2818" max="2818" width="18.140625" style="83" bestFit="1" customWidth="1"/>
    <col min="2819" max="2819" width="23" style="83" customWidth="1"/>
    <col min="2820" max="2820" width="16.85546875" style="83" bestFit="1" customWidth="1"/>
    <col min="2821" max="2821" width="15.7109375" style="83" bestFit="1" customWidth="1"/>
    <col min="2822" max="2822" width="17.28515625" style="83" bestFit="1" customWidth="1"/>
    <col min="2823" max="2823" width="14.140625" style="83" bestFit="1" customWidth="1"/>
    <col min="2824" max="2824" width="18.7109375" style="83" customWidth="1"/>
    <col min="2825" max="2825" width="16" style="83" bestFit="1" customWidth="1"/>
    <col min="2826" max="2826" width="16.140625" style="83" customWidth="1"/>
    <col min="2827" max="2827" width="13.28515625" style="83" customWidth="1"/>
    <col min="2828" max="2828" width="16.28515625" style="83" customWidth="1"/>
    <col min="2829" max="2829" width="15.5703125" style="83" customWidth="1"/>
    <col min="2830" max="2830" width="15.85546875" style="83" customWidth="1"/>
    <col min="2831" max="2832" width="10" style="83" bestFit="1" customWidth="1"/>
    <col min="2833" max="2833" width="9.140625" style="83"/>
    <col min="2834" max="2834" width="10.5703125" style="83" bestFit="1" customWidth="1"/>
    <col min="2835" max="3072" width="9.140625" style="83"/>
    <col min="3073" max="3073" width="53.85546875" style="83" customWidth="1"/>
    <col min="3074" max="3074" width="18.140625" style="83" bestFit="1" customWidth="1"/>
    <col min="3075" max="3075" width="23" style="83" customWidth="1"/>
    <col min="3076" max="3076" width="16.85546875" style="83" bestFit="1" customWidth="1"/>
    <col min="3077" max="3077" width="15.7109375" style="83" bestFit="1" customWidth="1"/>
    <col min="3078" max="3078" width="17.28515625" style="83" bestFit="1" customWidth="1"/>
    <col min="3079" max="3079" width="14.140625" style="83" bestFit="1" customWidth="1"/>
    <col min="3080" max="3080" width="18.7109375" style="83" customWidth="1"/>
    <col min="3081" max="3081" width="16" style="83" bestFit="1" customWidth="1"/>
    <col min="3082" max="3082" width="16.140625" style="83" customWidth="1"/>
    <col min="3083" max="3083" width="13.28515625" style="83" customWidth="1"/>
    <col min="3084" max="3084" width="16.28515625" style="83" customWidth="1"/>
    <col min="3085" max="3085" width="15.5703125" style="83" customWidth="1"/>
    <col min="3086" max="3086" width="15.85546875" style="83" customWidth="1"/>
    <col min="3087" max="3088" width="10" style="83" bestFit="1" customWidth="1"/>
    <col min="3089" max="3089" width="9.140625" style="83"/>
    <col min="3090" max="3090" width="10.5703125" style="83" bestFit="1" customWidth="1"/>
    <col min="3091" max="3328" width="9.140625" style="83"/>
    <col min="3329" max="3329" width="53.85546875" style="83" customWidth="1"/>
    <col min="3330" max="3330" width="18.140625" style="83" bestFit="1" customWidth="1"/>
    <col min="3331" max="3331" width="23" style="83" customWidth="1"/>
    <col min="3332" max="3332" width="16.85546875" style="83" bestFit="1" customWidth="1"/>
    <col min="3333" max="3333" width="15.7109375" style="83" bestFit="1" customWidth="1"/>
    <col min="3334" max="3334" width="17.28515625" style="83" bestFit="1" customWidth="1"/>
    <col min="3335" max="3335" width="14.140625" style="83" bestFit="1" customWidth="1"/>
    <col min="3336" max="3336" width="18.7109375" style="83" customWidth="1"/>
    <col min="3337" max="3337" width="16" style="83" bestFit="1" customWidth="1"/>
    <col min="3338" max="3338" width="16.140625" style="83" customWidth="1"/>
    <col min="3339" max="3339" width="13.28515625" style="83" customWidth="1"/>
    <col min="3340" max="3340" width="16.28515625" style="83" customWidth="1"/>
    <col min="3341" max="3341" width="15.5703125" style="83" customWidth="1"/>
    <col min="3342" max="3342" width="15.85546875" style="83" customWidth="1"/>
    <col min="3343" max="3344" width="10" style="83" bestFit="1" customWidth="1"/>
    <col min="3345" max="3345" width="9.140625" style="83"/>
    <col min="3346" max="3346" width="10.5703125" style="83" bestFit="1" customWidth="1"/>
    <col min="3347" max="3584" width="9.140625" style="83"/>
    <col min="3585" max="3585" width="53.85546875" style="83" customWidth="1"/>
    <col min="3586" max="3586" width="18.140625" style="83" bestFit="1" customWidth="1"/>
    <col min="3587" max="3587" width="23" style="83" customWidth="1"/>
    <col min="3588" max="3588" width="16.85546875" style="83" bestFit="1" customWidth="1"/>
    <col min="3589" max="3589" width="15.7109375" style="83" bestFit="1" customWidth="1"/>
    <col min="3590" max="3590" width="17.28515625" style="83" bestFit="1" customWidth="1"/>
    <col min="3591" max="3591" width="14.140625" style="83" bestFit="1" customWidth="1"/>
    <col min="3592" max="3592" width="18.7109375" style="83" customWidth="1"/>
    <col min="3593" max="3593" width="16" style="83" bestFit="1" customWidth="1"/>
    <col min="3594" max="3594" width="16.140625" style="83" customWidth="1"/>
    <col min="3595" max="3595" width="13.28515625" style="83" customWidth="1"/>
    <col min="3596" max="3596" width="16.28515625" style="83" customWidth="1"/>
    <col min="3597" max="3597" width="15.5703125" style="83" customWidth="1"/>
    <col min="3598" max="3598" width="15.85546875" style="83" customWidth="1"/>
    <col min="3599" max="3600" width="10" style="83" bestFit="1" customWidth="1"/>
    <col min="3601" max="3601" width="9.140625" style="83"/>
    <col min="3602" max="3602" width="10.5703125" style="83" bestFit="1" customWidth="1"/>
    <col min="3603" max="3840" width="9.140625" style="83"/>
    <col min="3841" max="3841" width="53.85546875" style="83" customWidth="1"/>
    <col min="3842" max="3842" width="18.140625" style="83" bestFit="1" customWidth="1"/>
    <col min="3843" max="3843" width="23" style="83" customWidth="1"/>
    <col min="3844" max="3844" width="16.85546875" style="83" bestFit="1" customWidth="1"/>
    <col min="3845" max="3845" width="15.7109375" style="83" bestFit="1" customWidth="1"/>
    <col min="3846" max="3846" width="17.28515625" style="83" bestFit="1" customWidth="1"/>
    <col min="3847" max="3847" width="14.140625" style="83" bestFit="1" customWidth="1"/>
    <col min="3848" max="3848" width="18.7109375" style="83" customWidth="1"/>
    <col min="3849" max="3849" width="16" style="83" bestFit="1" customWidth="1"/>
    <col min="3850" max="3850" width="16.140625" style="83" customWidth="1"/>
    <col min="3851" max="3851" width="13.28515625" style="83" customWidth="1"/>
    <col min="3852" max="3852" width="16.28515625" style="83" customWidth="1"/>
    <col min="3853" max="3853" width="15.5703125" style="83" customWidth="1"/>
    <col min="3854" max="3854" width="15.85546875" style="83" customWidth="1"/>
    <col min="3855" max="3856" width="10" style="83" bestFit="1" customWidth="1"/>
    <col min="3857" max="3857" width="9.140625" style="83"/>
    <col min="3858" max="3858" width="10.5703125" style="83" bestFit="1" customWidth="1"/>
    <col min="3859" max="4096" width="9.140625" style="83"/>
    <col min="4097" max="4097" width="53.85546875" style="83" customWidth="1"/>
    <col min="4098" max="4098" width="18.140625" style="83" bestFit="1" customWidth="1"/>
    <col min="4099" max="4099" width="23" style="83" customWidth="1"/>
    <col min="4100" max="4100" width="16.85546875" style="83" bestFit="1" customWidth="1"/>
    <col min="4101" max="4101" width="15.7109375" style="83" bestFit="1" customWidth="1"/>
    <col min="4102" max="4102" width="17.28515625" style="83" bestFit="1" customWidth="1"/>
    <col min="4103" max="4103" width="14.140625" style="83" bestFit="1" customWidth="1"/>
    <col min="4104" max="4104" width="18.7109375" style="83" customWidth="1"/>
    <col min="4105" max="4105" width="16" style="83" bestFit="1" customWidth="1"/>
    <col min="4106" max="4106" width="16.140625" style="83" customWidth="1"/>
    <col min="4107" max="4107" width="13.28515625" style="83" customWidth="1"/>
    <col min="4108" max="4108" width="16.28515625" style="83" customWidth="1"/>
    <col min="4109" max="4109" width="15.5703125" style="83" customWidth="1"/>
    <col min="4110" max="4110" width="15.85546875" style="83" customWidth="1"/>
    <col min="4111" max="4112" width="10" style="83" bestFit="1" customWidth="1"/>
    <col min="4113" max="4113" width="9.140625" style="83"/>
    <col min="4114" max="4114" width="10.5703125" style="83" bestFit="1" customWidth="1"/>
    <col min="4115" max="4352" width="9.140625" style="83"/>
    <col min="4353" max="4353" width="53.85546875" style="83" customWidth="1"/>
    <col min="4354" max="4354" width="18.140625" style="83" bestFit="1" customWidth="1"/>
    <col min="4355" max="4355" width="23" style="83" customWidth="1"/>
    <col min="4356" max="4356" width="16.85546875" style="83" bestFit="1" customWidth="1"/>
    <col min="4357" max="4357" width="15.7109375" style="83" bestFit="1" customWidth="1"/>
    <col min="4358" max="4358" width="17.28515625" style="83" bestFit="1" customWidth="1"/>
    <col min="4359" max="4359" width="14.140625" style="83" bestFit="1" customWidth="1"/>
    <col min="4360" max="4360" width="18.7109375" style="83" customWidth="1"/>
    <col min="4361" max="4361" width="16" style="83" bestFit="1" customWidth="1"/>
    <col min="4362" max="4362" width="16.140625" style="83" customWidth="1"/>
    <col min="4363" max="4363" width="13.28515625" style="83" customWidth="1"/>
    <col min="4364" max="4364" width="16.28515625" style="83" customWidth="1"/>
    <col min="4365" max="4365" width="15.5703125" style="83" customWidth="1"/>
    <col min="4366" max="4366" width="15.85546875" style="83" customWidth="1"/>
    <col min="4367" max="4368" width="10" style="83" bestFit="1" customWidth="1"/>
    <col min="4369" max="4369" width="9.140625" style="83"/>
    <col min="4370" max="4370" width="10.5703125" style="83" bestFit="1" customWidth="1"/>
    <col min="4371" max="4608" width="9.140625" style="83"/>
    <col min="4609" max="4609" width="53.85546875" style="83" customWidth="1"/>
    <col min="4610" max="4610" width="18.140625" style="83" bestFit="1" customWidth="1"/>
    <col min="4611" max="4611" width="23" style="83" customWidth="1"/>
    <col min="4612" max="4612" width="16.85546875" style="83" bestFit="1" customWidth="1"/>
    <col min="4613" max="4613" width="15.7109375" style="83" bestFit="1" customWidth="1"/>
    <col min="4614" max="4614" width="17.28515625" style="83" bestFit="1" customWidth="1"/>
    <col min="4615" max="4615" width="14.140625" style="83" bestFit="1" customWidth="1"/>
    <col min="4616" max="4616" width="18.7109375" style="83" customWidth="1"/>
    <col min="4617" max="4617" width="16" style="83" bestFit="1" customWidth="1"/>
    <col min="4618" max="4618" width="16.140625" style="83" customWidth="1"/>
    <col min="4619" max="4619" width="13.28515625" style="83" customWidth="1"/>
    <col min="4620" max="4620" width="16.28515625" style="83" customWidth="1"/>
    <col min="4621" max="4621" width="15.5703125" style="83" customWidth="1"/>
    <col min="4622" max="4622" width="15.85546875" style="83" customWidth="1"/>
    <col min="4623" max="4624" width="10" style="83" bestFit="1" customWidth="1"/>
    <col min="4625" max="4625" width="9.140625" style="83"/>
    <col min="4626" max="4626" width="10.5703125" style="83" bestFit="1" customWidth="1"/>
    <col min="4627" max="4864" width="9.140625" style="83"/>
    <col min="4865" max="4865" width="53.85546875" style="83" customWidth="1"/>
    <col min="4866" max="4866" width="18.140625" style="83" bestFit="1" customWidth="1"/>
    <col min="4867" max="4867" width="23" style="83" customWidth="1"/>
    <col min="4868" max="4868" width="16.85546875" style="83" bestFit="1" customWidth="1"/>
    <col min="4869" max="4869" width="15.7109375" style="83" bestFit="1" customWidth="1"/>
    <col min="4870" max="4870" width="17.28515625" style="83" bestFit="1" customWidth="1"/>
    <col min="4871" max="4871" width="14.140625" style="83" bestFit="1" customWidth="1"/>
    <col min="4872" max="4872" width="18.7109375" style="83" customWidth="1"/>
    <col min="4873" max="4873" width="16" style="83" bestFit="1" customWidth="1"/>
    <col min="4874" max="4874" width="16.140625" style="83" customWidth="1"/>
    <col min="4875" max="4875" width="13.28515625" style="83" customWidth="1"/>
    <col min="4876" max="4876" width="16.28515625" style="83" customWidth="1"/>
    <col min="4877" max="4877" width="15.5703125" style="83" customWidth="1"/>
    <col min="4878" max="4878" width="15.85546875" style="83" customWidth="1"/>
    <col min="4879" max="4880" width="10" style="83" bestFit="1" customWidth="1"/>
    <col min="4881" max="4881" width="9.140625" style="83"/>
    <col min="4882" max="4882" width="10.5703125" style="83" bestFit="1" customWidth="1"/>
    <col min="4883" max="5120" width="9.140625" style="83"/>
    <col min="5121" max="5121" width="53.85546875" style="83" customWidth="1"/>
    <col min="5122" max="5122" width="18.140625" style="83" bestFit="1" customWidth="1"/>
    <col min="5123" max="5123" width="23" style="83" customWidth="1"/>
    <col min="5124" max="5124" width="16.85546875" style="83" bestFit="1" customWidth="1"/>
    <col min="5125" max="5125" width="15.7109375" style="83" bestFit="1" customWidth="1"/>
    <col min="5126" max="5126" width="17.28515625" style="83" bestFit="1" customWidth="1"/>
    <col min="5127" max="5127" width="14.140625" style="83" bestFit="1" customWidth="1"/>
    <col min="5128" max="5128" width="18.7109375" style="83" customWidth="1"/>
    <col min="5129" max="5129" width="16" style="83" bestFit="1" customWidth="1"/>
    <col min="5130" max="5130" width="16.140625" style="83" customWidth="1"/>
    <col min="5131" max="5131" width="13.28515625" style="83" customWidth="1"/>
    <col min="5132" max="5132" width="16.28515625" style="83" customWidth="1"/>
    <col min="5133" max="5133" width="15.5703125" style="83" customWidth="1"/>
    <col min="5134" max="5134" width="15.85546875" style="83" customWidth="1"/>
    <col min="5135" max="5136" width="10" style="83" bestFit="1" customWidth="1"/>
    <col min="5137" max="5137" width="9.140625" style="83"/>
    <col min="5138" max="5138" width="10.5703125" style="83" bestFit="1" customWidth="1"/>
    <col min="5139" max="5376" width="9.140625" style="83"/>
    <col min="5377" max="5377" width="53.85546875" style="83" customWidth="1"/>
    <col min="5378" max="5378" width="18.140625" style="83" bestFit="1" customWidth="1"/>
    <col min="5379" max="5379" width="23" style="83" customWidth="1"/>
    <col min="5380" max="5380" width="16.85546875" style="83" bestFit="1" customWidth="1"/>
    <col min="5381" max="5381" width="15.7109375" style="83" bestFit="1" customWidth="1"/>
    <col min="5382" max="5382" width="17.28515625" style="83" bestFit="1" customWidth="1"/>
    <col min="5383" max="5383" width="14.140625" style="83" bestFit="1" customWidth="1"/>
    <col min="5384" max="5384" width="18.7109375" style="83" customWidth="1"/>
    <col min="5385" max="5385" width="16" style="83" bestFit="1" customWidth="1"/>
    <col min="5386" max="5386" width="16.140625" style="83" customWidth="1"/>
    <col min="5387" max="5387" width="13.28515625" style="83" customWidth="1"/>
    <col min="5388" max="5388" width="16.28515625" style="83" customWidth="1"/>
    <col min="5389" max="5389" width="15.5703125" style="83" customWidth="1"/>
    <col min="5390" max="5390" width="15.85546875" style="83" customWidth="1"/>
    <col min="5391" max="5392" width="10" style="83" bestFit="1" customWidth="1"/>
    <col min="5393" max="5393" width="9.140625" style="83"/>
    <col min="5394" max="5394" width="10.5703125" style="83" bestFit="1" customWidth="1"/>
    <col min="5395" max="5632" width="9.140625" style="83"/>
    <col min="5633" max="5633" width="53.85546875" style="83" customWidth="1"/>
    <col min="5634" max="5634" width="18.140625" style="83" bestFit="1" customWidth="1"/>
    <col min="5635" max="5635" width="23" style="83" customWidth="1"/>
    <col min="5636" max="5636" width="16.85546875" style="83" bestFit="1" customWidth="1"/>
    <col min="5637" max="5637" width="15.7109375" style="83" bestFit="1" customWidth="1"/>
    <col min="5638" max="5638" width="17.28515625" style="83" bestFit="1" customWidth="1"/>
    <col min="5639" max="5639" width="14.140625" style="83" bestFit="1" customWidth="1"/>
    <col min="5640" max="5640" width="18.7109375" style="83" customWidth="1"/>
    <col min="5641" max="5641" width="16" style="83" bestFit="1" customWidth="1"/>
    <col min="5642" max="5642" width="16.140625" style="83" customWidth="1"/>
    <col min="5643" max="5643" width="13.28515625" style="83" customWidth="1"/>
    <col min="5644" max="5644" width="16.28515625" style="83" customWidth="1"/>
    <col min="5645" max="5645" width="15.5703125" style="83" customWidth="1"/>
    <col min="5646" max="5646" width="15.85546875" style="83" customWidth="1"/>
    <col min="5647" max="5648" width="10" style="83" bestFit="1" customWidth="1"/>
    <col min="5649" max="5649" width="9.140625" style="83"/>
    <col min="5650" max="5650" width="10.5703125" style="83" bestFit="1" customWidth="1"/>
    <col min="5651" max="5888" width="9.140625" style="83"/>
    <col min="5889" max="5889" width="53.85546875" style="83" customWidth="1"/>
    <col min="5890" max="5890" width="18.140625" style="83" bestFit="1" customWidth="1"/>
    <col min="5891" max="5891" width="23" style="83" customWidth="1"/>
    <col min="5892" max="5892" width="16.85546875" style="83" bestFit="1" customWidth="1"/>
    <col min="5893" max="5893" width="15.7109375" style="83" bestFit="1" customWidth="1"/>
    <col min="5894" max="5894" width="17.28515625" style="83" bestFit="1" customWidth="1"/>
    <col min="5895" max="5895" width="14.140625" style="83" bestFit="1" customWidth="1"/>
    <col min="5896" max="5896" width="18.7109375" style="83" customWidth="1"/>
    <col min="5897" max="5897" width="16" style="83" bestFit="1" customWidth="1"/>
    <col min="5898" max="5898" width="16.140625" style="83" customWidth="1"/>
    <col min="5899" max="5899" width="13.28515625" style="83" customWidth="1"/>
    <col min="5900" max="5900" width="16.28515625" style="83" customWidth="1"/>
    <col min="5901" max="5901" width="15.5703125" style="83" customWidth="1"/>
    <col min="5902" max="5902" width="15.85546875" style="83" customWidth="1"/>
    <col min="5903" max="5904" width="10" style="83" bestFit="1" customWidth="1"/>
    <col min="5905" max="5905" width="9.140625" style="83"/>
    <col min="5906" max="5906" width="10.5703125" style="83" bestFit="1" customWidth="1"/>
    <col min="5907" max="6144" width="9.140625" style="83"/>
    <col min="6145" max="6145" width="53.85546875" style="83" customWidth="1"/>
    <col min="6146" max="6146" width="18.140625" style="83" bestFit="1" customWidth="1"/>
    <col min="6147" max="6147" width="23" style="83" customWidth="1"/>
    <col min="6148" max="6148" width="16.85546875" style="83" bestFit="1" customWidth="1"/>
    <col min="6149" max="6149" width="15.7109375" style="83" bestFit="1" customWidth="1"/>
    <col min="6150" max="6150" width="17.28515625" style="83" bestFit="1" customWidth="1"/>
    <col min="6151" max="6151" width="14.140625" style="83" bestFit="1" customWidth="1"/>
    <col min="6152" max="6152" width="18.7109375" style="83" customWidth="1"/>
    <col min="6153" max="6153" width="16" style="83" bestFit="1" customWidth="1"/>
    <col min="6154" max="6154" width="16.140625" style="83" customWidth="1"/>
    <col min="6155" max="6155" width="13.28515625" style="83" customWidth="1"/>
    <col min="6156" max="6156" width="16.28515625" style="83" customWidth="1"/>
    <col min="6157" max="6157" width="15.5703125" style="83" customWidth="1"/>
    <col min="6158" max="6158" width="15.85546875" style="83" customWidth="1"/>
    <col min="6159" max="6160" width="10" style="83" bestFit="1" customWidth="1"/>
    <col min="6161" max="6161" width="9.140625" style="83"/>
    <col min="6162" max="6162" width="10.5703125" style="83" bestFit="1" customWidth="1"/>
    <col min="6163" max="6400" width="9.140625" style="83"/>
    <col min="6401" max="6401" width="53.85546875" style="83" customWidth="1"/>
    <col min="6402" max="6402" width="18.140625" style="83" bestFit="1" customWidth="1"/>
    <col min="6403" max="6403" width="23" style="83" customWidth="1"/>
    <col min="6404" max="6404" width="16.85546875" style="83" bestFit="1" customWidth="1"/>
    <col min="6405" max="6405" width="15.7109375" style="83" bestFit="1" customWidth="1"/>
    <col min="6406" max="6406" width="17.28515625" style="83" bestFit="1" customWidth="1"/>
    <col min="6407" max="6407" width="14.140625" style="83" bestFit="1" customWidth="1"/>
    <col min="6408" max="6408" width="18.7109375" style="83" customWidth="1"/>
    <col min="6409" max="6409" width="16" style="83" bestFit="1" customWidth="1"/>
    <col min="6410" max="6410" width="16.140625" style="83" customWidth="1"/>
    <col min="6411" max="6411" width="13.28515625" style="83" customWidth="1"/>
    <col min="6412" max="6412" width="16.28515625" style="83" customWidth="1"/>
    <col min="6413" max="6413" width="15.5703125" style="83" customWidth="1"/>
    <col min="6414" max="6414" width="15.85546875" style="83" customWidth="1"/>
    <col min="6415" max="6416" width="10" style="83" bestFit="1" customWidth="1"/>
    <col min="6417" max="6417" width="9.140625" style="83"/>
    <col min="6418" max="6418" width="10.5703125" style="83" bestFit="1" customWidth="1"/>
    <col min="6419" max="6656" width="9.140625" style="83"/>
    <col min="6657" max="6657" width="53.85546875" style="83" customWidth="1"/>
    <col min="6658" max="6658" width="18.140625" style="83" bestFit="1" customWidth="1"/>
    <col min="6659" max="6659" width="23" style="83" customWidth="1"/>
    <col min="6660" max="6660" width="16.85546875" style="83" bestFit="1" customWidth="1"/>
    <col min="6661" max="6661" width="15.7109375" style="83" bestFit="1" customWidth="1"/>
    <col min="6662" max="6662" width="17.28515625" style="83" bestFit="1" customWidth="1"/>
    <col min="6663" max="6663" width="14.140625" style="83" bestFit="1" customWidth="1"/>
    <col min="6664" max="6664" width="18.7109375" style="83" customWidth="1"/>
    <col min="6665" max="6665" width="16" style="83" bestFit="1" customWidth="1"/>
    <col min="6666" max="6666" width="16.140625" style="83" customWidth="1"/>
    <col min="6667" max="6667" width="13.28515625" style="83" customWidth="1"/>
    <col min="6668" max="6668" width="16.28515625" style="83" customWidth="1"/>
    <col min="6669" max="6669" width="15.5703125" style="83" customWidth="1"/>
    <col min="6670" max="6670" width="15.85546875" style="83" customWidth="1"/>
    <col min="6671" max="6672" width="10" style="83" bestFit="1" customWidth="1"/>
    <col min="6673" max="6673" width="9.140625" style="83"/>
    <col min="6674" max="6674" width="10.5703125" style="83" bestFit="1" customWidth="1"/>
    <col min="6675" max="6912" width="9.140625" style="83"/>
    <col min="6913" max="6913" width="53.85546875" style="83" customWidth="1"/>
    <col min="6914" max="6914" width="18.140625" style="83" bestFit="1" customWidth="1"/>
    <col min="6915" max="6915" width="23" style="83" customWidth="1"/>
    <col min="6916" max="6916" width="16.85546875" style="83" bestFit="1" customWidth="1"/>
    <col min="6917" max="6917" width="15.7109375" style="83" bestFit="1" customWidth="1"/>
    <col min="6918" max="6918" width="17.28515625" style="83" bestFit="1" customWidth="1"/>
    <col min="6919" max="6919" width="14.140625" style="83" bestFit="1" customWidth="1"/>
    <col min="6920" max="6920" width="18.7109375" style="83" customWidth="1"/>
    <col min="6921" max="6921" width="16" style="83" bestFit="1" customWidth="1"/>
    <col min="6922" max="6922" width="16.140625" style="83" customWidth="1"/>
    <col min="6923" max="6923" width="13.28515625" style="83" customWidth="1"/>
    <col min="6924" max="6924" width="16.28515625" style="83" customWidth="1"/>
    <col min="6925" max="6925" width="15.5703125" style="83" customWidth="1"/>
    <col min="6926" max="6926" width="15.85546875" style="83" customWidth="1"/>
    <col min="6927" max="6928" width="10" style="83" bestFit="1" customWidth="1"/>
    <col min="6929" max="6929" width="9.140625" style="83"/>
    <col min="6930" max="6930" width="10.5703125" style="83" bestFit="1" customWidth="1"/>
    <col min="6931" max="7168" width="9.140625" style="83"/>
    <col min="7169" max="7169" width="53.85546875" style="83" customWidth="1"/>
    <col min="7170" max="7170" width="18.140625" style="83" bestFit="1" customWidth="1"/>
    <col min="7171" max="7171" width="23" style="83" customWidth="1"/>
    <col min="7172" max="7172" width="16.85546875" style="83" bestFit="1" customWidth="1"/>
    <col min="7173" max="7173" width="15.7109375" style="83" bestFit="1" customWidth="1"/>
    <col min="7174" max="7174" width="17.28515625" style="83" bestFit="1" customWidth="1"/>
    <col min="7175" max="7175" width="14.140625" style="83" bestFit="1" customWidth="1"/>
    <col min="7176" max="7176" width="18.7109375" style="83" customWidth="1"/>
    <col min="7177" max="7177" width="16" style="83" bestFit="1" customWidth="1"/>
    <col min="7178" max="7178" width="16.140625" style="83" customWidth="1"/>
    <col min="7179" max="7179" width="13.28515625" style="83" customWidth="1"/>
    <col min="7180" max="7180" width="16.28515625" style="83" customWidth="1"/>
    <col min="7181" max="7181" width="15.5703125" style="83" customWidth="1"/>
    <col min="7182" max="7182" width="15.85546875" style="83" customWidth="1"/>
    <col min="7183" max="7184" width="10" style="83" bestFit="1" customWidth="1"/>
    <col min="7185" max="7185" width="9.140625" style="83"/>
    <col min="7186" max="7186" width="10.5703125" style="83" bestFit="1" customWidth="1"/>
    <col min="7187" max="7424" width="9.140625" style="83"/>
    <col min="7425" max="7425" width="53.85546875" style="83" customWidth="1"/>
    <col min="7426" max="7426" width="18.140625" style="83" bestFit="1" customWidth="1"/>
    <col min="7427" max="7427" width="23" style="83" customWidth="1"/>
    <col min="7428" max="7428" width="16.85546875" style="83" bestFit="1" customWidth="1"/>
    <col min="7429" max="7429" width="15.7109375" style="83" bestFit="1" customWidth="1"/>
    <col min="7430" max="7430" width="17.28515625" style="83" bestFit="1" customWidth="1"/>
    <col min="7431" max="7431" width="14.140625" style="83" bestFit="1" customWidth="1"/>
    <col min="7432" max="7432" width="18.7109375" style="83" customWidth="1"/>
    <col min="7433" max="7433" width="16" style="83" bestFit="1" customWidth="1"/>
    <col min="7434" max="7434" width="16.140625" style="83" customWidth="1"/>
    <col min="7435" max="7435" width="13.28515625" style="83" customWidth="1"/>
    <col min="7436" max="7436" width="16.28515625" style="83" customWidth="1"/>
    <col min="7437" max="7437" width="15.5703125" style="83" customWidth="1"/>
    <col min="7438" max="7438" width="15.85546875" style="83" customWidth="1"/>
    <col min="7439" max="7440" width="10" style="83" bestFit="1" customWidth="1"/>
    <col min="7441" max="7441" width="9.140625" style="83"/>
    <col min="7442" max="7442" width="10.5703125" style="83" bestFit="1" customWidth="1"/>
    <col min="7443" max="7680" width="9.140625" style="83"/>
    <col min="7681" max="7681" width="53.85546875" style="83" customWidth="1"/>
    <col min="7682" max="7682" width="18.140625" style="83" bestFit="1" customWidth="1"/>
    <col min="7683" max="7683" width="23" style="83" customWidth="1"/>
    <col min="7684" max="7684" width="16.85546875" style="83" bestFit="1" customWidth="1"/>
    <col min="7685" max="7685" width="15.7109375" style="83" bestFit="1" customWidth="1"/>
    <col min="7686" max="7686" width="17.28515625" style="83" bestFit="1" customWidth="1"/>
    <col min="7687" max="7687" width="14.140625" style="83" bestFit="1" customWidth="1"/>
    <col min="7688" max="7688" width="18.7109375" style="83" customWidth="1"/>
    <col min="7689" max="7689" width="16" style="83" bestFit="1" customWidth="1"/>
    <col min="7690" max="7690" width="16.140625" style="83" customWidth="1"/>
    <col min="7691" max="7691" width="13.28515625" style="83" customWidth="1"/>
    <col min="7692" max="7692" width="16.28515625" style="83" customWidth="1"/>
    <col min="7693" max="7693" width="15.5703125" style="83" customWidth="1"/>
    <col min="7694" max="7694" width="15.85546875" style="83" customWidth="1"/>
    <col min="7695" max="7696" width="10" style="83" bestFit="1" customWidth="1"/>
    <col min="7697" max="7697" width="9.140625" style="83"/>
    <col min="7698" max="7698" width="10.5703125" style="83" bestFit="1" customWidth="1"/>
    <col min="7699" max="7936" width="9.140625" style="83"/>
    <col min="7937" max="7937" width="53.85546875" style="83" customWidth="1"/>
    <col min="7938" max="7938" width="18.140625" style="83" bestFit="1" customWidth="1"/>
    <col min="7939" max="7939" width="23" style="83" customWidth="1"/>
    <col min="7940" max="7940" width="16.85546875" style="83" bestFit="1" customWidth="1"/>
    <col min="7941" max="7941" width="15.7109375" style="83" bestFit="1" customWidth="1"/>
    <col min="7942" max="7942" width="17.28515625" style="83" bestFit="1" customWidth="1"/>
    <col min="7943" max="7943" width="14.140625" style="83" bestFit="1" customWidth="1"/>
    <col min="7944" max="7944" width="18.7109375" style="83" customWidth="1"/>
    <col min="7945" max="7945" width="16" style="83" bestFit="1" customWidth="1"/>
    <col min="7946" max="7946" width="16.140625" style="83" customWidth="1"/>
    <col min="7947" max="7947" width="13.28515625" style="83" customWidth="1"/>
    <col min="7948" max="7948" width="16.28515625" style="83" customWidth="1"/>
    <col min="7949" max="7949" width="15.5703125" style="83" customWidth="1"/>
    <col min="7950" max="7950" width="15.85546875" style="83" customWidth="1"/>
    <col min="7951" max="7952" width="10" style="83" bestFit="1" customWidth="1"/>
    <col min="7953" max="7953" width="9.140625" style="83"/>
    <col min="7954" max="7954" width="10.5703125" style="83" bestFit="1" customWidth="1"/>
    <col min="7955" max="8192" width="9.140625" style="83"/>
    <col min="8193" max="8193" width="53.85546875" style="83" customWidth="1"/>
    <col min="8194" max="8194" width="18.140625" style="83" bestFit="1" customWidth="1"/>
    <col min="8195" max="8195" width="23" style="83" customWidth="1"/>
    <col min="8196" max="8196" width="16.85546875" style="83" bestFit="1" customWidth="1"/>
    <col min="8197" max="8197" width="15.7109375" style="83" bestFit="1" customWidth="1"/>
    <col min="8198" max="8198" width="17.28515625" style="83" bestFit="1" customWidth="1"/>
    <col min="8199" max="8199" width="14.140625" style="83" bestFit="1" customWidth="1"/>
    <col min="8200" max="8200" width="18.7109375" style="83" customWidth="1"/>
    <col min="8201" max="8201" width="16" style="83" bestFit="1" customWidth="1"/>
    <col min="8202" max="8202" width="16.140625" style="83" customWidth="1"/>
    <col min="8203" max="8203" width="13.28515625" style="83" customWidth="1"/>
    <col min="8204" max="8204" width="16.28515625" style="83" customWidth="1"/>
    <col min="8205" max="8205" width="15.5703125" style="83" customWidth="1"/>
    <col min="8206" max="8206" width="15.85546875" style="83" customWidth="1"/>
    <col min="8207" max="8208" width="10" style="83" bestFit="1" customWidth="1"/>
    <col min="8209" max="8209" width="9.140625" style="83"/>
    <col min="8210" max="8210" width="10.5703125" style="83" bestFit="1" customWidth="1"/>
    <col min="8211" max="8448" width="9.140625" style="83"/>
    <col min="8449" max="8449" width="53.85546875" style="83" customWidth="1"/>
    <col min="8450" max="8450" width="18.140625" style="83" bestFit="1" customWidth="1"/>
    <col min="8451" max="8451" width="23" style="83" customWidth="1"/>
    <col min="8452" max="8452" width="16.85546875" style="83" bestFit="1" customWidth="1"/>
    <col min="8453" max="8453" width="15.7109375" style="83" bestFit="1" customWidth="1"/>
    <col min="8454" max="8454" width="17.28515625" style="83" bestFit="1" customWidth="1"/>
    <col min="8455" max="8455" width="14.140625" style="83" bestFit="1" customWidth="1"/>
    <col min="8456" max="8456" width="18.7109375" style="83" customWidth="1"/>
    <col min="8457" max="8457" width="16" style="83" bestFit="1" customWidth="1"/>
    <col min="8458" max="8458" width="16.140625" style="83" customWidth="1"/>
    <col min="8459" max="8459" width="13.28515625" style="83" customWidth="1"/>
    <col min="8460" max="8460" width="16.28515625" style="83" customWidth="1"/>
    <col min="8461" max="8461" width="15.5703125" style="83" customWidth="1"/>
    <col min="8462" max="8462" width="15.85546875" style="83" customWidth="1"/>
    <col min="8463" max="8464" width="10" style="83" bestFit="1" customWidth="1"/>
    <col min="8465" max="8465" width="9.140625" style="83"/>
    <col min="8466" max="8466" width="10.5703125" style="83" bestFit="1" customWidth="1"/>
    <col min="8467" max="8704" width="9.140625" style="83"/>
    <col min="8705" max="8705" width="53.85546875" style="83" customWidth="1"/>
    <col min="8706" max="8706" width="18.140625" style="83" bestFit="1" customWidth="1"/>
    <col min="8707" max="8707" width="23" style="83" customWidth="1"/>
    <col min="8708" max="8708" width="16.85546875" style="83" bestFit="1" customWidth="1"/>
    <col min="8709" max="8709" width="15.7109375" style="83" bestFit="1" customWidth="1"/>
    <col min="8710" max="8710" width="17.28515625" style="83" bestFit="1" customWidth="1"/>
    <col min="8711" max="8711" width="14.140625" style="83" bestFit="1" customWidth="1"/>
    <col min="8712" max="8712" width="18.7109375" style="83" customWidth="1"/>
    <col min="8713" max="8713" width="16" style="83" bestFit="1" customWidth="1"/>
    <col min="8714" max="8714" width="16.140625" style="83" customWidth="1"/>
    <col min="8715" max="8715" width="13.28515625" style="83" customWidth="1"/>
    <col min="8716" max="8716" width="16.28515625" style="83" customWidth="1"/>
    <col min="8717" max="8717" width="15.5703125" style="83" customWidth="1"/>
    <col min="8718" max="8718" width="15.85546875" style="83" customWidth="1"/>
    <col min="8719" max="8720" width="10" style="83" bestFit="1" customWidth="1"/>
    <col min="8721" max="8721" width="9.140625" style="83"/>
    <col min="8722" max="8722" width="10.5703125" style="83" bestFit="1" customWidth="1"/>
    <col min="8723" max="8960" width="9.140625" style="83"/>
    <col min="8961" max="8961" width="53.85546875" style="83" customWidth="1"/>
    <col min="8962" max="8962" width="18.140625" style="83" bestFit="1" customWidth="1"/>
    <col min="8963" max="8963" width="23" style="83" customWidth="1"/>
    <col min="8964" max="8964" width="16.85546875" style="83" bestFit="1" customWidth="1"/>
    <col min="8965" max="8965" width="15.7109375" style="83" bestFit="1" customWidth="1"/>
    <col min="8966" max="8966" width="17.28515625" style="83" bestFit="1" customWidth="1"/>
    <col min="8967" max="8967" width="14.140625" style="83" bestFit="1" customWidth="1"/>
    <col min="8968" max="8968" width="18.7109375" style="83" customWidth="1"/>
    <col min="8969" max="8969" width="16" style="83" bestFit="1" customWidth="1"/>
    <col min="8970" max="8970" width="16.140625" style="83" customWidth="1"/>
    <col min="8971" max="8971" width="13.28515625" style="83" customWidth="1"/>
    <col min="8972" max="8972" width="16.28515625" style="83" customWidth="1"/>
    <col min="8973" max="8973" width="15.5703125" style="83" customWidth="1"/>
    <col min="8974" max="8974" width="15.85546875" style="83" customWidth="1"/>
    <col min="8975" max="8976" width="10" style="83" bestFit="1" customWidth="1"/>
    <col min="8977" max="8977" width="9.140625" style="83"/>
    <col min="8978" max="8978" width="10.5703125" style="83" bestFit="1" customWidth="1"/>
    <col min="8979" max="9216" width="9.140625" style="83"/>
    <col min="9217" max="9217" width="53.85546875" style="83" customWidth="1"/>
    <col min="9218" max="9218" width="18.140625" style="83" bestFit="1" customWidth="1"/>
    <col min="9219" max="9219" width="23" style="83" customWidth="1"/>
    <col min="9220" max="9220" width="16.85546875" style="83" bestFit="1" customWidth="1"/>
    <col min="9221" max="9221" width="15.7109375" style="83" bestFit="1" customWidth="1"/>
    <col min="9222" max="9222" width="17.28515625" style="83" bestFit="1" customWidth="1"/>
    <col min="9223" max="9223" width="14.140625" style="83" bestFit="1" customWidth="1"/>
    <col min="9224" max="9224" width="18.7109375" style="83" customWidth="1"/>
    <col min="9225" max="9225" width="16" style="83" bestFit="1" customWidth="1"/>
    <col min="9226" max="9226" width="16.140625" style="83" customWidth="1"/>
    <col min="9227" max="9227" width="13.28515625" style="83" customWidth="1"/>
    <col min="9228" max="9228" width="16.28515625" style="83" customWidth="1"/>
    <col min="9229" max="9229" width="15.5703125" style="83" customWidth="1"/>
    <col min="9230" max="9230" width="15.85546875" style="83" customWidth="1"/>
    <col min="9231" max="9232" width="10" style="83" bestFit="1" customWidth="1"/>
    <col min="9233" max="9233" width="9.140625" style="83"/>
    <col min="9234" max="9234" width="10.5703125" style="83" bestFit="1" customWidth="1"/>
    <col min="9235" max="9472" width="9.140625" style="83"/>
    <col min="9473" max="9473" width="53.85546875" style="83" customWidth="1"/>
    <col min="9474" max="9474" width="18.140625" style="83" bestFit="1" customWidth="1"/>
    <col min="9475" max="9475" width="23" style="83" customWidth="1"/>
    <col min="9476" max="9476" width="16.85546875" style="83" bestFit="1" customWidth="1"/>
    <col min="9477" max="9477" width="15.7109375" style="83" bestFit="1" customWidth="1"/>
    <col min="9478" max="9478" width="17.28515625" style="83" bestFit="1" customWidth="1"/>
    <col min="9479" max="9479" width="14.140625" style="83" bestFit="1" customWidth="1"/>
    <col min="9480" max="9480" width="18.7109375" style="83" customWidth="1"/>
    <col min="9481" max="9481" width="16" style="83" bestFit="1" customWidth="1"/>
    <col min="9482" max="9482" width="16.140625" style="83" customWidth="1"/>
    <col min="9483" max="9483" width="13.28515625" style="83" customWidth="1"/>
    <col min="9484" max="9484" width="16.28515625" style="83" customWidth="1"/>
    <col min="9485" max="9485" width="15.5703125" style="83" customWidth="1"/>
    <col min="9486" max="9486" width="15.85546875" style="83" customWidth="1"/>
    <col min="9487" max="9488" width="10" style="83" bestFit="1" customWidth="1"/>
    <col min="9489" max="9489" width="9.140625" style="83"/>
    <col min="9490" max="9490" width="10.5703125" style="83" bestFit="1" customWidth="1"/>
    <col min="9491" max="9728" width="9.140625" style="83"/>
    <col min="9729" max="9729" width="53.85546875" style="83" customWidth="1"/>
    <col min="9730" max="9730" width="18.140625" style="83" bestFit="1" customWidth="1"/>
    <col min="9731" max="9731" width="23" style="83" customWidth="1"/>
    <col min="9732" max="9732" width="16.85546875" style="83" bestFit="1" customWidth="1"/>
    <col min="9733" max="9733" width="15.7109375" style="83" bestFit="1" customWidth="1"/>
    <col min="9734" max="9734" width="17.28515625" style="83" bestFit="1" customWidth="1"/>
    <col min="9735" max="9735" width="14.140625" style="83" bestFit="1" customWidth="1"/>
    <col min="9736" max="9736" width="18.7109375" style="83" customWidth="1"/>
    <col min="9737" max="9737" width="16" style="83" bestFit="1" customWidth="1"/>
    <col min="9738" max="9738" width="16.140625" style="83" customWidth="1"/>
    <col min="9739" max="9739" width="13.28515625" style="83" customWidth="1"/>
    <col min="9740" max="9740" width="16.28515625" style="83" customWidth="1"/>
    <col min="9741" max="9741" width="15.5703125" style="83" customWidth="1"/>
    <col min="9742" max="9742" width="15.85546875" style="83" customWidth="1"/>
    <col min="9743" max="9744" width="10" style="83" bestFit="1" customWidth="1"/>
    <col min="9745" max="9745" width="9.140625" style="83"/>
    <col min="9746" max="9746" width="10.5703125" style="83" bestFit="1" customWidth="1"/>
    <col min="9747" max="9984" width="9.140625" style="83"/>
    <col min="9985" max="9985" width="53.85546875" style="83" customWidth="1"/>
    <col min="9986" max="9986" width="18.140625" style="83" bestFit="1" customWidth="1"/>
    <col min="9987" max="9987" width="23" style="83" customWidth="1"/>
    <col min="9988" max="9988" width="16.85546875" style="83" bestFit="1" customWidth="1"/>
    <col min="9989" max="9989" width="15.7109375" style="83" bestFit="1" customWidth="1"/>
    <col min="9990" max="9990" width="17.28515625" style="83" bestFit="1" customWidth="1"/>
    <col min="9991" max="9991" width="14.140625" style="83" bestFit="1" customWidth="1"/>
    <col min="9992" max="9992" width="18.7109375" style="83" customWidth="1"/>
    <col min="9993" max="9993" width="16" style="83" bestFit="1" customWidth="1"/>
    <col min="9994" max="9994" width="16.140625" style="83" customWidth="1"/>
    <col min="9995" max="9995" width="13.28515625" style="83" customWidth="1"/>
    <col min="9996" max="9996" width="16.28515625" style="83" customWidth="1"/>
    <col min="9997" max="9997" width="15.5703125" style="83" customWidth="1"/>
    <col min="9998" max="9998" width="15.85546875" style="83" customWidth="1"/>
    <col min="9999" max="10000" width="10" style="83" bestFit="1" customWidth="1"/>
    <col min="10001" max="10001" width="9.140625" style="83"/>
    <col min="10002" max="10002" width="10.5703125" style="83" bestFit="1" customWidth="1"/>
    <col min="10003" max="10240" width="9.140625" style="83"/>
    <col min="10241" max="10241" width="53.85546875" style="83" customWidth="1"/>
    <col min="10242" max="10242" width="18.140625" style="83" bestFit="1" customWidth="1"/>
    <col min="10243" max="10243" width="23" style="83" customWidth="1"/>
    <col min="10244" max="10244" width="16.85546875" style="83" bestFit="1" customWidth="1"/>
    <col min="10245" max="10245" width="15.7109375" style="83" bestFit="1" customWidth="1"/>
    <col min="10246" max="10246" width="17.28515625" style="83" bestFit="1" customWidth="1"/>
    <col min="10247" max="10247" width="14.140625" style="83" bestFit="1" customWidth="1"/>
    <col min="10248" max="10248" width="18.7109375" style="83" customWidth="1"/>
    <col min="10249" max="10249" width="16" style="83" bestFit="1" customWidth="1"/>
    <col min="10250" max="10250" width="16.140625" style="83" customWidth="1"/>
    <col min="10251" max="10251" width="13.28515625" style="83" customWidth="1"/>
    <col min="10252" max="10252" width="16.28515625" style="83" customWidth="1"/>
    <col min="10253" max="10253" width="15.5703125" style="83" customWidth="1"/>
    <col min="10254" max="10254" width="15.85546875" style="83" customWidth="1"/>
    <col min="10255" max="10256" width="10" style="83" bestFit="1" customWidth="1"/>
    <col min="10257" max="10257" width="9.140625" style="83"/>
    <col min="10258" max="10258" width="10.5703125" style="83" bestFit="1" customWidth="1"/>
    <col min="10259" max="10496" width="9.140625" style="83"/>
    <col min="10497" max="10497" width="53.85546875" style="83" customWidth="1"/>
    <col min="10498" max="10498" width="18.140625" style="83" bestFit="1" customWidth="1"/>
    <col min="10499" max="10499" width="23" style="83" customWidth="1"/>
    <col min="10500" max="10500" width="16.85546875" style="83" bestFit="1" customWidth="1"/>
    <col min="10501" max="10501" width="15.7109375" style="83" bestFit="1" customWidth="1"/>
    <col min="10502" max="10502" width="17.28515625" style="83" bestFit="1" customWidth="1"/>
    <col min="10503" max="10503" width="14.140625" style="83" bestFit="1" customWidth="1"/>
    <col min="10504" max="10504" width="18.7109375" style="83" customWidth="1"/>
    <col min="10505" max="10505" width="16" style="83" bestFit="1" customWidth="1"/>
    <col min="10506" max="10506" width="16.140625" style="83" customWidth="1"/>
    <col min="10507" max="10507" width="13.28515625" style="83" customWidth="1"/>
    <col min="10508" max="10508" width="16.28515625" style="83" customWidth="1"/>
    <col min="10509" max="10509" width="15.5703125" style="83" customWidth="1"/>
    <col min="10510" max="10510" width="15.85546875" style="83" customWidth="1"/>
    <col min="10511" max="10512" width="10" style="83" bestFit="1" customWidth="1"/>
    <col min="10513" max="10513" width="9.140625" style="83"/>
    <col min="10514" max="10514" width="10.5703125" style="83" bestFit="1" customWidth="1"/>
    <col min="10515" max="10752" width="9.140625" style="83"/>
    <col min="10753" max="10753" width="53.85546875" style="83" customWidth="1"/>
    <col min="10754" max="10754" width="18.140625" style="83" bestFit="1" customWidth="1"/>
    <col min="10755" max="10755" width="23" style="83" customWidth="1"/>
    <col min="10756" max="10756" width="16.85546875" style="83" bestFit="1" customWidth="1"/>
    <col min="10757" max="10757" width="15.7109375" style="83" bestFit="1" customWidth="1"/>
    <col min="10758" max="10758" width="17.28515625" style="83" bestFit="1" customWidth="1"/>
    <col min="10759" max="10759" width="14.140625" style="83" bestFit="1" customWidth="1"/>
    <col min="10760" max="10760" width="18.7109375" style="83" customWidth="1"/>
    <col min="10761" max="10761" width="16" style="83" bestFit="1" customWidth="1"/>
    <col min="10762" max="10762" width="16.140625" style="83" customWidth="1"/>
    <col min="10763" max="10763" width="13.28515625" style="83" customWidth="1"/>
    <col min="10764" max="10764" width="16.28515625" style="83" customWidth="1"/>
    <col min="10765" max="10765" width="15.5703125" style="83" customWidth="1"/>
    <col min="10766" max="10766" width="15.85546875" style="83" customWidth="1"/>
    <col min="10767" max="10768" width="10" style="83" bestFit="1" customWidth="1"/>
    <col min="10769" max="10769" width="9.140625" style="83"/>
    <col min="10770" max="10770" width="10.5703125" style="83" bestFit="1" customWidth="1"/>
    <col min="10771" max="11008" width="9.140625" style="83"/>
    <col min="11009" max="11009" width="53.85546875" style="83" customWidth="1"/>
    <col min="11010" max="11010" width="18.140625" style="83" bestFit="1" customWidth="1"/>
    <col min="11011" max="11011" width="23" style="83" customWidth="1"/>
    <col min="11012" max="11012" width="16.85546875" style="83" bestFit="1" customWidth="1"/>
    <col min="11013" max="11013" width="15.7109375" style="83" bestFit="1" customWidth="1"/>
    <col min="11014" max="11014" width="17.28515625" style="83" bestFit="1" customWidth="1"/>
    <col min="11015" max="11015" width="14.140625" style="83" bestFit="1" customWidth="1"/>
    <col min="11016" max="11016" width="18.7109375" style="83" customWidth="1"/>
    <col min="11017" max="11017" width="16" style="83" bestFit="1" customWidth="1"/>
    <col min="11018" max="11018" width="16.140625" style="83" customWidth="1"/>
    <col min="11019" max="11019" width="13.28515625" style="83" customWidth="1"/>
    <col min="11020" max="11020" width="16.28515625" style="83" customWidth="1"/>
    <col min="11021" max="11021" width="15.5703125" style="83" customWidth="1"/>
    <col min="11022" max="11022" width="15.85546875" style="83" customWidth="1"/>
    <col min="11023" max="11024" width="10" style="83" bestFit="1" customWidth="1"/>
    <col min="11025" max="11025" width="9.140625" style="83"/>
    <col min="11026" max="11026" width="10.5703125" style="83" bestFit="1" customWidth="1"/>
    <col min="11027" max="11264" width="9.140625" style="83"/>
    <col min="11265" max="11265" width="53.85546875" style="83" customWidth="1"/>
    <col min="11266" max="11266" width="18.140625" style="83" bestFit="1" customWidth="1"/>
    <col min="11267" max="11267" width="23" style="83" customWidth="1"/>
    <col min="11268" max="11268" width="16.85546875" style="83" bestFit="1" customWidth="1"/>
    <col min="11269" max="11269" width="15.7109375" style="83" bestFit="1" customWidth="1"/>
    <col min="11270" max="11270" width="17.28515625" style="83" bestFit="1" customWidth="1"/>
    <col min="11271" max="11271" width="14.140625" style="83" bestFit="1" customWidth="1"/>
    <col min="11272" max="11272" width="18.7109375" style="83" customWidth="1"/>
    <col min="11273" max="11273" width="16" style="83" bestFit="1" customWidth="1"/>
    <col min="11274" max="11274" width="16.140625" style="83" customWidth="1"/>
    <col min="11275" max="11275" width="13.28515625" style="83" customWidth="1"/>
    <col min="11276" max="11276" width="16.28515625" style="83" customWidth="1"/>
    <col min="11277" max="11277" width="15.5703125" style="83" customWidth="1"/>
    <col min="11278" max="11278" width="15.85546875" style="83" customWidth="1"/>
    <col min="11279" max="11280" width="10" style="83" bestFit="1" customWidth="1"/>
    <col min="11281" max="11281" width="9.140625" style="83"/>
    <col min="11282" max="11282" width="10.5703125" style="83" bestFit="1" customWidth="1"/>
    <col min="11283" max="11520" width="9.140625" style="83"/>
    <col min="11521" max="11521" width="53.85546875" style="83" customWidth="1"/>
    <col min="11522" max="11522" width="18.140625" style="83" bestFit="1" customWidth="1"/>
    <col min="11523" max="11523" width="23" style="83" customWidth="1"/>
    <col min="11524" max="11524" width="16.85546875" style="83" bestFit="1" customWidth="1"/>
    <col min="11525" max="11525" width="15.7109375" style="83" bestFit="1" customWidth="1"/>
    <col min="11526" max="11526" width="17.28515625" style="83" bestFit="1" customWidth="1"/>
    <col min="11527" max="11527" width="14.140625" style="83" bestFit="1" customWidth="1"/>
    <col min="11528" max="11528" width="18.7109375" style="83" customWidth="1"/>
    <col min="11529" max="11529" width="16" style="83" bestFit="1" customWidth="1"/>
    <col min="11530" max="11530" width="16.140625" style="83" customWidth="1"/>
    <col min="11531" max="11531" width="13.28515625" style="83" customWidth="1"/>
    <col min="11532" max="11532" width="16.28515625" style="83" customWidth="1"/>
    <col min="11533" max="11533" width="15.5703125" style="83" customWidth="1"/>
    <col min="11534" max="11534" width="15.85546875" style="83" customWidth="1"/>
    <col min="11535" max="11536" width="10" style="83" bestFit="1" customWidth="1"/>
    <col min="11537" max="11537" width="9.140625" style="83"/>
    <col min="11538" max="11538" width="10.5703125" style="83" bestFit="1" customWidth="1"/>
    <col min="11539" max="11776" width="9.140625" style="83"/>
    <col min="11777" max="11777" width="53.85546875" style="83" customWidth="1"/>
    <col min="11778" max="11778" width="18.140625" style="83" bestFit="1" customWidth="1"/>
    <col min="11779" max="11779" width="23" style="83" customWidth="1"/>
    <col min="11780" max="11780" width="16.85546875" style="83" bestFit="1" customWidth="1"/>
    <col min="11781" max="11781" width="15.7109375" style="83" bestFit="1" customWidth="1"/>
    <col min="11782" max="11782" width="17.28515625" style="83" bestFit="1" customWidth="1"/>
    <col min="11783" max="11783" width="14.140625" style="83" bestFit="1" customWidth="1"/>
    <col min="11784" max="11784" width="18.7109375" style="83" customWidth="1"/>
    <col min="11785" max="11785" width="16" style="83" bestFit="1" customWidth="1"/>
    <col min="11786" max="11786" width="16.140625" style="83" customWidth="1"/>
    <col min="11787" max="11787" width="13.28515625" style="83" customWidth="1"/>
    <col min="11788" max="11788" width="16.28515625" style="83" customWidth="1"/>
    <col min="11789" max="11789" width="15.5703125" style="83" customWidth="1"/>
    <col min="11790" max="11790" width="15.85546875" style="83" customWidth="1"/>
    <col min="11791" max="11792" width="10" style="83" bestFit="1" customWidth="1"/>
    <col min="11793" max="11793" width="9.140625" style="83"/>
    <col min="11794" max="11794" width="10.5703125" style="83" bestFit="1" customWidth="1"/>
    <col min="11795" max="12032" width="9.140625" style="83"/>
    <col min="12033" max="12033" width="53.85546875" style="83" customWidth="1"/>
    <col min="12034" max="12034" width="18.140625" style="83" bestFit="1" customWidth="1"/>
    <col min="12035" max="12035" width="23" style="83" customWidth="1"/>
    <col min="12036" max="12036" width="16.85546875" style="83" bestFit="1" customWidth="1"/>
    <col min="12037" max="12037" width="15.7109375" style="83" bestFit="1" customWidth="1"/>
    <col min="12038" max="12038" width="17.28515625" style="83" bestFit="1" customWidth="1"/>
    <col min="12039" max="12039" width="14.140625" style="83" bestFit="1" customWidth="1"/>
    <col min="12040" max="12040" width="18.7109375" style="83" customWidth="1"/>
    <col min="12041" max="12041" width="16" style="83" bestFit="1" customWidth="1"/>
    <col min="12042" max="12042" width="16.140625" style="83" customWidth="1"/>
    <col min="12043" max="12043" width="13.28515625" style="83" customWidth="1"/>
    <col min="12044" max="12044" width="16.28515625" style="83" customWidth="1"/>
    <col min="12045" max="12045" width="15.5703125" style="83" customWidth="1"/>
    <col min="12046" max="12046" width="15.85546875" style="83" customWidth="1"/>
    <col min="12047" max="12048" width="10" style="83" bestFit="1" customWidth="1"/>
    <col min="12049" max="12049" width="9.140625" style="83"/>
    <col min="12050" max="12050" width="10.5703125" style="83" bestFit="1" customWidth="1"/>
    <col min="12051" max="12288" width="9.140625" style="83"/>
    <col min="12289" max="12289" width="53.85546875" style="83" customWidth="1"/>
    <col min="12290" max="12290" width="18.140625" style="83" bestFit="1" customWidth="1"/>
    <col min="12291" max="12291" width="23" style="83" customWidth="1"/>
    <col min="12292" max="12292" width="16.85546875" style="83" bestFit="1" customWidth="1"/>
    <col min="12293" max="12293" width="15.7109375" style="83" bestFit="1" customWidth="1"/>
    <col min="12294" max="12294" width="17.28515625" style="83" bestFit="1" customWidth="1"/>
    <col min="12295" max="12295" width="14.140625" style="83" bestFit="1" customWidth="1"/>
    <col min="12296" max="12296" width="18.7109375" style="83" customWidth="1"/>
    <col min="12297" max="12297" width="16" style="83" bestFit="1" customWidth="1"/>
    <col min="12298" max="12298" width="16.140625" style="83" customWidth="1"/>
    <col min="12299" max="12299" width="13.28515625" style="83" customWidth="1"/>
    <col min="12300" max="12300" width="16.28515625" style="83" customWidth="1"/>
    <col min="12301" max="12301" width="15.5703125" style="83" customWidth="1"/>
    <col min="12302" max="12302" width="15.85546875" style="83" customWidth="1"/>
    <col min="12303" max="12304" width="10" style="83" bestFit="1" customWidth="1"/>
    <col min="12305" max="12305" width="9.140625" style="83"/>
    <col min="12306" max="12306" width="10.5703125" style="83" bestFit="1" customWidth="1"/>
    <col min="12307" max="12544" width="9.140625" style="83"/>
    <col min="12545" max="12545" width="53.85546875" style="83" customWidth="1"/>
    <col min="12546" max="12546" width="18.140625" style="83" bestFit="1" customWidth="1"/>
    <col min="12547" max="12547" width="23" style="83" customWidth="1"/>
    <col min="12548" max="12548" width="16.85546875" style="83" bestFit="1" customWidth="1"/>
    <col min="12549" max="12549" width="15.7109375" style="83" bestFit="1" customWidth="1"/>
    <col min="12550" max="12550" width="17.28515625" style="83" bestFit="1" customWidth="1"/>
    <col min="12551" max="12551" width="14.140625" style="83" bestFit="1" customWidth="1"/>
    <col min="12552" max="12552" width="18.7109375" style="83" customWidth="1"/>
    <col min="12553" max="12553" width="16" style="83" bestFit="1" customWidth="1"/>
    <col min="12554" max="12554" width="16.140625" style="83" customWidth="1"/>
    <col min="12555" max="12555" width="13.28515625" style="83" customWidth="1"/>
    <col min="12556" max="12556" width="16.28515625" style="83" customWidth="1"/>
    <col min="12557" max="12557" width="15.5703125" style="83" customWidth="1"/>
    <col min="12558" max="12558" width="15.85546875" style="83" customWidth="1"/>
    <col min="12559" max="12560" width="10" style="83" bestFit="1" customWidth="1"/>
    <col min="12561" max="12561" width="9.140625" style="83"/>
    <col min="12562" max="12562" width="10.5703125" style="83" bestFit="1" customWidth="1"/>
    <col min="12563" max="12800" width="9.140625" style="83"/>
    <col min="12801" max="12801" width="53.85546875" style="83" customWidth="1"/>
    <col min="12802" max="12802" width="18.140625" style="83" bestFit="1" customWidth="1"/>
    <col min="12803" max="12803" width="23" style="83" customWidth="1"/>
    <col min="12804" max="12804" width="16.85546875" style="83" bestFit="1" customWidth="1"/>
    <col min="12805" max="12805" width="15.7109375" style="83" bestFit="1" customWidth="1"/>
    <col min="12806" max="12806" width="17.28515625" style="83" bestFit="1" customWidth="1"/>
    <col min="12807" max="12807" width="14.140625" style="83" bestFit="1" customWidth="1"/>
    <col min="12808" max="12808" width="18.7109375" style="83" customWidth="1"/>
    <col min="12809" max="12809" width="16" style="83" bestFit="1" customWidth="1"/>
    <col min="12810" max="12810" width="16.140625" style="83" customWidth="1"/>
    <col min="12811" max="12811" width="13.28515625" style="83" customWidth="1"/>
    <col min="12812" max="12812" width="16.28515625" style="83" customWidth="1"/>
    <col min="12813" max="12813" width="15.5703125" style="83" customWidth="1"/>
    <col min="12814" max="12814" width="15.85546875" style="83" customWidth="1"/>
    <col min="12815" max="12816" width="10" style="83" bestFit="1" customWidth="1"/>
    <col min="12817" max="12817" width="9.140625" style="83"/>
    <col min="12818" max="12818" width="10.5703125" style="83" bestFit="1" customWidth="1"/>
    <col min="12819" max="13056" width="9.140625" style="83"/>
    <col min="13057" max="13057" width="53.85546875" style="83" customWidth="1"/>
    <col min="13058" max="13058" width="18.140625" style="83" bestFit="1" customWidth="1"/>
    <col min="13059" max="13059" width="23" style="83" customWidth="1"/>
    <col min="13060" max="13060" width="16.85546875" style="83" bestFit="1" customWidth="1"/>
    <col min="13061" max="13061" width="15.7109375" style="83" bestFit="1" customWidth="1"/>
    <col min="13062" max="13062" width="17.28515625" style="83" bestFit="1" customWidth="1"/>
    <col min="13063" max="13063" width="14.140625" style="83" bestFit="1" customWidth="1"/>
    <col min="13064" max="13064" width="18.7109375" style="83" customWidth="1"/>
    <col min="13065" max="13065" width="16" style="83" bestFit="1" customWidth="1"/>
    <col min="13066" max="13066" width="16.140625" style="83" customWidth="1"/>
    <col min="13067" max="13067" width="13.28515625" style="83" customWidth="1"/>
    <col min="13068" max="13068" width="16.28515625" style="83" customWidth="1"/>
    <col min="13069" max="13069" width="15.5703125" style="83" customWidth="1"/>
    <col min="13070" max="13070" width="15.85546875" style="83" customWidth="1"/>
    <col min="13071" max="13072" width="10" style="83" bestFit="1" customWidth="1"/>
    <col min="13073" max="13073" width="9.140625" style="83"/>
    <col min="13074" max="13074" width="10.5703125" style="83" bestFit="1" customWidth="1"/>
    <col min="13075" max="13312" width="9.140625" style="83"/>
    <col min="13313" max="13313" width="53.85546875" style="83" customWidth="1"/>
    <col min="13314" max="13314" width="18.140625" style="83" bestFit="1" customWidth="1"/>
    <col min="13315" max="13315" width="23" style="83" customWidth="1"/>
    <col min="13316" max="13316" width="16.85546875" style="83" bestFit="1" customWidth="1"/>
    <col min="13317" max="13317" width="15.7109375" style="83" bestFit="1" customWidth="1"/>
    <col min="13318" max="13318" width="17.28515625" style="83" bestFit="1" customWidth="1"/>
    <col min="13319" max="13319" width="14.140625" style="83" bestFit="1" customWidth="1"/>
    <col min="13320" max="13320" width="18.7109375" style="83" customWidth="1"/>
    <col min="13321" max="13321" width="16" style="83" bestFit="1" customWidth="1"/>
    <col min="13322" max="13322" width="16.140625" style="83" customWidth="1"/>
    <col min="13323" max="13323" width="13.28515625" style="83" customWidth="1"/>
    <col min="13324" max="13324" width="16.28515625" style="83" customWidth="1"/>
    <col min="13325" max="13325" width="15.5703125" style="83" customWidth="1"/>
    <col min="13326" max="13326" width="15.85546875" style="83" customWidth="1"/>
    <col min="13327" max="13328" width="10" style="83" bestFit="1" customWidth="1"/>
    <col min="13329" max="13329" width="9.140625" style="83"/>
    <col min="13330" max="13330" width="10.5703125" style="83" bestFit="1" customWidth="1"/>
    <col min="13331" max="13568" width="9.140625" style="83"/>
    <col min="13569" max="13569" width="53.85546875" style="83" customWidth="1"/>
    <col min="13570" max="13570" width="18.140625" style="83" bestFit="1" customWidth="1"/>
    <col min="13571" max="13571" width="23" style="83" customWidth="1"/>
    <col min="13572" max="13572" width="16.85546875" style="83" bestFit="1" customWidth="1"/>
    <col min="13573" max="13573" width="15.7109375" style="83" bestFit="1" customWidth="1"/>
    <col min="13574" max="13574" width="17.28515625" style="83" bestFit="1" customWidth="1"/>
    <col min="13575" max="13575" width="14.140625" style="83" bestFit="1" customWidth="1"/>
    <col min="13576" max="13576" width="18.7109375" style="83" customWidth="1"/>
    <col min="13577" max="13577" width="16" style="83" bestFit="1" customWidth="1"/>
    <col min="13578" max="13578" width="16.140625" style="83" customWidth="1"/>
    <col min="13579" max="13579" width="13.28515625" style="83" customWidth="1"/>
    <col min="13580" max="13580" width="16.28515625" style="83" customWidth="1"/>
    <col min="13581" max="13581" width="15.5703125" style="83" customWidth="1"/>
    <col min="13582" max="13582" width="15.85546875" style="83" customWidth="1"/>
    <col min="13583" max="13584" width="10" style="83" bestFit="1" customWidth="1"/>
    <col min="13585" max="13585" width="9.140625" style="83"/>
    <col min="13586" max="13586" width="10.5703125" style="83" bestFit="1" customWidth="1"/>
    <col min="13587" max="13824" width="9.140625" style="83"/>
    <col min="13825" max="13825" width="53.85546875" style="83" customWidth="1"/>
    <col min="13826" max="13826" width="18.140625" style="83" bestFit="1" customWidth="1"/>
    <col min="13827" max="13827" width="23" style="83" customWidth="1"/>
    <col min="13828" max="13828" width="16.85546875" style="83" bestFit="1" customWidth="1"/>
    <col min="13829" max="13829" width="15.7109375" style="83" bestFit="1" customWidth="1"/>
    <col min="13830" max="13830" width="17.28515625" style="83" bestFit="1" customWidth="1"/>
    <col min="13831" max="13831" width="14.140625" style="83" bestFit="1" customWidth="1"/>
    <col min="13832" max="13832" width="18.7109375" style="83" customWidth="1"/>
    <col min="13833" max="13833" width="16" style="83" bestFit="1" customWidth="1"/>
    <col min="13834" max="13834" width="16.140625" style="83" customWidth="1"/>
    <col min="13835" max="13835" width="13.28515625" style="83" customWidth="1"/>
    <col min="13836" max="13836" width="16.28515625" style="83" customWidth="1"/>
    <col min="13837" max="13837" width="15.5703125" style="83" customWidth="1"/>
    <col min="13838" max="13838" width="15.85546875" style="83" customWidth="1"/>
    <col min="13839" max="13840" width="10" style="83" bestFit="1" customWidth="1"/>
    <col min="13841" max="13841" width="9.140625" style="83"/>
    <col min="13842" max="13842" width="10.5703125" style="83" bestFit="1" customWidth="1"/>
    <col min="13843" max="14080" width="9.140625" style="83"/>
    <col min="14081" max="14081" width="53.85546875" style="83" customWidth="1"/>
    <col min="14082" max="14082" width="18.140625" style="83" bestFit="1" customWidth="1"/>
    <col min="14083" max="14083" width="23" style="83" customWidth="1"/>
    <col min="14084" max="14084" width="16.85546875" style="83" bestFit="1" customWidth="1"/>
    <col min="14085" max="14085" width="15.7109375" style="83" bestFit="1" customWidth="1"/>
    <col min="14086" max="14086" width="17.28515625" style="83" bestFit="1" customWidth="1"/>
    <col min="14087" max="14087" width="14.140625" style="83" bestFit="1" customWidth="1"/>
    <col min="14088" max="14088" width="18.7109375" style="83" customWidth="1"/>
    <col min="14089" max="14089" width="16" style="83" bestFit="1" customWidth="1"/>
    <col min="14090" max="14090" width="16.140625" style="83" customWidth="1"/>
    <col min="14091" max="14091" width="13.28515625" style="83" customWidth="1"/>
    <col min="14092" max="14092" width="16.28515625" style="83" customWidth="1"/>
    <col min="14093" max="14093" width="15.5703125" style="83" customWidth="1"/>
    <col min="14094" max="14094" width="15.85546875" style="83" customWidth="1"/>
    <col min="14095" max="14096" width="10" style="83" bestFit="1" customWidth="1"/>
    <col min="14097" max="14097" width="9.140625" style="83"/>
    <col min="14098" max="14098" width="10.5703125" style="83" bestFit="1" customWidth="1"/>
    <col min="14099" max="14336" width="9.140625" style="83"/>
    <col min="14337" max="14337" width="53.85546875" style="83" customWidth="1"/>
    <col min="14338" max="14338" width="18.140625" style="83" bestFit="1" customWidth="1"/>
    <col min="14339" max="14339" width="23" style="83" customWidth="1"/>
    <col min="14340" max="14340" width="16.85546875" style="83" bestFit="1" customWidth="1"/>
    <col min="14341" max="14341" width="15.7109375" style="83" bestFit="1" customWidth="1"/>
    <col min="14342" max="14342" width="17.28515625" style="83" bestFit="1" customWidth="1"/>
    <col min="14343" max="14343" width="14.140625" style="83" bestFit="1" customWidth="1"/>
    <col min="14344" max="14344" width="18.7109375" style="83" customWidth="1"/>
    <col min="14345" max="14345" width="16" style="83" bestFit="1" customWidth="1"/>
    <col min="14346" max="14346" width="16.140625" style="83" customWidth="1"/>
    <col min="14347" max="14347" width="13.28515625" style="83" customWidth="1"/>
    <col min="14348" max="14348" width="16.28515625" style="83" customWidth="1"/>
    <col min="14349" max="14349" width="15.5703125" style="83" customWidth="1"/>
    <col min="14350" max="14350" width="15.85546875" style="83" customWidth="1"/>
    <col min="14351" max="14352" width="10" style="83" bestFit="1" customWidth="1"/>
    <col min="14353" max="14353" width="9.140625" style="83"/>
    <col min="14354" max="14354" width="10.5703125" style="83" bestFit="1" customWidth="1"/>
    <col min="14355" max="14592" width="9.140625" style="83"/>
    <col min="14593" max="14593" width="53.85546875" style="83" customWidth="1"/>
    <col min="14594" max="14594" width="18.140625" style="83" bestFit="1" customWidth="1"/>
    <col min="14595" max="14595" width="23" style="83" customWidth="1"/>
    <col min="14596" max="14596" width="16.85546875" style="83" bestFit="1" customWidth="1"/>
    <col min="14597" max="14597" width="15.7109375" style="83" bestFit="1" customWidth="1"/>
    <col min="14598" max="14598" width="17.28515625" style="83" bestFit="1" customWidth="1"/>
    <col min="14599" max="14599" width="14.140625" style="83" bestFit="1" customWidth="1"/>
    <col min="14600" max="14600" width="18.7109375" style="83" customWidth="1"/>
    <col min="14601" max="14601" width="16" style="83" bestFit="1" customWidth="1"/>
    <col min="14602" max="14602" width="16.140625" style="83" customWidth="1"/>
    <col min="14603" max="14603" width="13.28515625" style="83" customWidth="1"/>
    <col min="14604" max="14604" width="16.28515625" style="83" customWidth="1"/>
    <col min="14605" max="14605" width="15.5703125" style="83" customWidth="1"/>
    <col min="14606" max="14606" width="15.85546875" style="83" customWidth="1"/>
    <col min="14607" max="14608" width="10" style="83" bestFit="1" customWidth="1"/>
    <col min="14609" max="14609" width="9.140625" style="83"/>
    <col min="14610" max="14610" width="10.5703125" style="83" bestFit="1" customWidth="1"/>
    <col min="14611" max="14848" width="9.140625" style="83"/>
    <col min="14849" max="14849" width="53.85546875" style="83" customWidth="1"/>
    <col min="14850" max="14850" width="18.140625" style="83" bestFit="1" customWidth="1"/>
    <col min="14851" max="14851" width="23" style="83" customWidth="1"/>
    <col min="14852" max="14852" width="16.85546875" style="83" bestFit="1" customWidth="1"/>
    <col min="14853" max="14853" width="15.7109375" style="83" bestFit="1" customWidth="1"/>
    <col min="14854" max="14854" width="17.28515625" style="83" bestFit="1" customWidth="1"/>
    <col min="14855" max="14855" width="14.140625" style="83" bestFit="1" customWidth="1"/>
    <col min="14856" max="14856" width="18.7109375" style="83" customWidth="1"/>
    <col min="14857" max="14857" width="16" style="83" bestFit="1" customWidth="1"/>
    <col min="14858" max="14858" width="16.140625" style="83" customWidth="1"/>
    <col min="14859" max="14859" width="13.28515625" style="83" customWidth="1"/>
    <col min="14860" max="14860" width="16.28515625" style="83" customWidth="1"/>
    <col min="14861" max="14861" width="15.5703125" style="83" customWidth="1"/>
    <col min="14862" max="14862" width="15.85546875" style="83" customWidth="1"/>
    <col min="14863" max="14864" width="10" style="83" bestFit="1" customWidth="1"/>
    <col min="14865" max="14865" width="9.140625" style="83"/>
    <col min="14866" max="14866" width="10.5703125" style="83" bestFit="1" customWidth="1"/>
    <col min="14867" max="15104" width="9.140625" style="83"/>
    <col min="15105" max="15105" width="53.85546875" style="83" customWidth="1"/>
    <col min="15106" max="15106" width="18.140625" style="83" bestFit="1" customWidth="1"/>
    <col min="15107" max="15107" width="23" style="83" customWidth="1"/>
    <col min="15108" max="15108" width="16.85546875" style="83" bestFit="1" customWidth="1"/>
    <col min="15109" max="15109" width="15.7109375" style="83" bestFit="1" customWidth="1"/>
    <col min="15110" max="15110" width="17.28515625" style="83" bestFit="1" customWidth="1"/>
    <col min="15111" max="15111" width="14.140625" style="83" bestFit="1" customWidth="1"/>
    <col min="15112" max="15112" width="18.7109375" style="83" customWidth="1"/>
    <col min="15113" max="15113" width="16" style="83" bestFit="1" customWidth="1"/>
    <col min="15114" max="15114" width="16.140625" style="83" customWidth="1"/>
    <col min="15115" max="15115" width="13.28515625" style="83" customWidth="1"/>
    <col min="15116" max="15116" width="16.28515625" style="83" customWidth="1"/>
    <col min="15117" max="15117" width="15.5703125" style="83" customWidth="1"/>
    <col min="15118" max="15118" width="15.85546875" style="83" customWidth="1"/>
    <col min="15119" max="15120" width="10" style="83" bestFit="1" customWidth="1"/>
    <col min="15121" max="15121" width="9.140625" style="83"/>
    <col min="15122" max="15122" width="10.5703125" style="83" bestFit="1" customWidth="1"/>
    <col min="15123" max="15360" width="9.140625" style="83"/>
    <col min="15361" max="15361" width="53.85546875" style="83" customWidth="1"/>
    <col min="15362" max="15362" width="18.140625" style="83" bestFit="1" customWidth="1"/>
    <col min="15363" max="15363" width="23" style="83" customWidth="1"/>
    <col min="15364" max="15364" width="16.85546875" style="83" bestFit="1" customWidth="1"/>
    <col min="15365" max="15365" width="15.7109375" style="83" bestFit="1" customWidth="1"/>
    <col min="15366" max="15366" width="17.28515625" style="83" bestFit="1" customWidth="1"/>
    <col min="15367" max="15367" width="14.140625" style="83" bestFit="1" customWidth="1"/>
    <col min="15368" max="15368" width="18.7109375" style="83" customWidth="1"/>
    <col min="15369" max="15369" width="16" style="83" bestFit="1" customWidth="1"/>
    <col min="15370" max="15370" width="16.140625" style="83" customWidth="1"/>
    <col min="15371" max="15371" width="13.28515625" style="83" customWidth="1"/>
    <col min="15372" max="15372" width="16.28515625" style="83" customWidth="1"/>
    <col min="15373" max="15373" width="15.5703125" style="83" customWidth="1"/>
    <col min="15374" max="15374" width="15.85546875" style="83" customWidth="1"/>
    <col min="15375" max="15376" width="10" style="83" bestFit="1" customWidth="1"/>
    <col min="15377" max="15377" width="9.140625" style="83"/>
    <col min="15378" max="15378" width="10.5703125" style="83" bestFit="1" customWidth="1"/>
    <col min="15379" max="15616" width="9.140625" style="83"/>
    <col min="15617" max="15617" width="53.85546875" style="83" customWidth="1"/>
    <col min="15618" max="15618" width="18.140625" style="83" bestFit="1" customWidth="1"/>
    <col min="15619" max="15619" width="23" style="83" customWidth="1"/>
    <col min="15620" max="15620" width="16.85546875" style="83" bestFit="1" customWidth="1"/>
    <col min="15621" max="15621" width="15.7109375" style="83" bestFit="1" customWidth="1"/>
    <col min="15622" max="15622" width="17.28515625" style="83" bestFit="1" customWidth="1"/>
    <col min="15623" max="15623" width="14.140625" style="83" bestFit="1" customWidth="1"/>
    <col min="15624" max="15624" width="18.7109375" style="83" customWidth="1"/>
    <col min="15625" max="15625" width="16" style="83" bestFit="1" customWidth="1"/>
    <col min="15626" max="15626" width="16.140625" style="83" customWidth="1"/>
    <col min="15627" max="15627" width="13.28515625" style="83" customWidth="1"/>
    <col min="15628" max="15628" width="16.28515625" style="83" customWidth="1"/>
    <col min="15629" max="15629" width="15.5703125" style="83" customWidth="1"/>
    <col min="15630" max="15630" width="15.85546875" style="83" customWidth="1"/>
    <col min="15631" max="15632" width="10" style="83" bestFit="1" customWidth="1"/>
    <col min="15633" max="15633" width="9.140625" style="83"/>
    <col min="15634" max="15634" width="10.5703125" style="83" bestFit="1" customWidth="1"/>
    <col min="15635" max="15872" width="9.140625" style="83"/>
    <col min="15873" max="15873" width="53.85546875" style="83" customWidth="1"/>
    <col min="15874" max="15874" width="18.140625" style="83" bestFit="1" customWidth="1"/>
    <col min="15875" max="15875" width="23" style="83" customWidth="1"/>
    <col min="15876" max="15876" width="16.85546875" style="83" bestFit="1" customWidth="1"/>
    <col min="15877" max="15877" width="15.7109375" style="83" bestFit="1" customWidth="1"/>
    <col min="15878" max="15878" width="17.28515625" style="83" bestFit="1" customWidth="1"/>
    <col min="15879" max="15879" width="14.140625" style="83" bestFit="1" customWidth="1"/>
    <col min="15880" max="15880" width="18.7109375" style="83" customWidth="1"/>
    <col min="15881" max="15881" width="16" style="83" bestFit="1" customWidth="1"/>
    <col min="15882" max="15882" width="16.140625" style="83" customWidth="1"/>
    <col min="15883" max="15883" width="13.28515625" style="83" customWidth="1"/>
    <col min="15884" max="15884" width="16.28515625" style="83" customWidth="1"/>
    <col min="15885" max="15885" width="15.5703125" style="83" customWidth="1"/>
    <col min="15886" max="15886" width="15.85546875" style="83" customWidth="1"/>
    <col min="15887" max="15888" width="10" style="83" bestFit="1" customWidth="1"/>
    <col min="15889" max="15889" width="9.140625" style="83"/>
    <col min="15890" max="15890" width="10.5703125" style="83" bestFit="1" customWidth="1"/>
    <col min="15891" max="16128" width="9.140625" style="83"/>
    <col min="16129" max="16129" width="53.85546875" style="83" customWidth="1"/>
    <col min="16130" max="16130" width="18.140625" style="83" bestFit="1" customWidth="1"/>
    <col min="16131" max="16131" width="23" style="83" customWidth="1"/>
    <col min="16132" max="16132" width="16.85546875" style="83" bestFit="1" customWidth="1"/>
    <col min="16133" max="16133" width="15.7109375" style="83" bestFit="1" customWidth="1"/>
    <col min="16134" max="16134" width="17.28515625" style="83" bestFit="1" customWidth="1"/>
    <col min="16135" max="16135" width="14.140625" style="83" bestFit="1" customWidth="1"/>
    <col min="16136" max="16136" width="18.7109375" style="83" customWidth="1"/>
    <col min="16137" max="16137" width="16" style="83" bestFit="1" customWidth="1"/>
    <col min="16138" max="16138" width="16.140625" style="83" customWidth="1"/>
    <col min="16139" max="16139" width="13.28515625" style="83" customWidth="1"/>
    <col min="16140" max="16140" width="16.28515625" style="83" customWidth="1"/>
    <col min="16141" max="16141" width="15.5703125" style="83" customWidth="1"/>
    <col min="16142" max="16142" width="15.85546875" style="83" customWidth="1"/>
    <col min="16143" max="16144" width="10" style="83" bestFit="1" customWidth="1"/>
    <col min="16145" max="16145" width="9.140625" style="83"/>
    <col min="16146" max="16146" width="10.5703125" style="83" bestFit="1" customWidth="1"/>
    <col min="16147" max="16384" width="9.140625" style="83"/>
  </cols>
  <sheetData>
    <row r="1" spans="1:18" ht="18" x14ac:dyDescent="0.25">
      <c r="A1" s="79" t="s">
        <v>36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45"/>
    </row>
    <row r="2" spans="1:18" ht="15.75" x14ac:dyDescent="0.25">
      <c r="A2" s="84" t="s">
        <v>91</v>
      </c>
      <c r="B2" s="85"/>
      <c r="C2" s="86"/>
      <c r="D2" s="87"/>
      <c r="E2" s="81"/>
      <c r="F2" s="81"/>
      <c r="G2" s="81"/>
      <c r="H2" s="88"/>
      <c r="I2" s="81"/>
      <c r="J2" s="81"/>
      <c r="K2" s="81"/>
      <c r="L2" s="81"/>
      <c r="M2" s="81"/>
      <c r="N2" s="89"/>
    </row>
    <row r="3" spans="1:18" ht="14.25" x14ac:dyDescent="0.2">
      <c r="A3" s="90" t="s">
        <v>92</v>
      </c>
      <c r="B3" s="81"/>
      <c r="C3" s="87"/>
      <c r="D3" s="87"/>
      <c r="E3" s="81"/>
      <c r="F3" s="81"/>
      <c r="G3" s="81"/>
      <c r="H3" s="88"/>
      <c r="I3" s="81"/>
      <c r="J3" s="81"/>
      <c r="K3" s="81"/>
      <c r="L3" s="81"/>
      <c r="M3" s="81"/>
      <c r="N3" s="81"/>
    </row>
    <row r="4" spans="1:18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s="91" customFormat="1" ht="15" x14ac:dyDescent="0.25">
      <c r="A5" s="411"/>
      <c r="B5" s="491" t="s">
        <v>41</v>
      </c>
      <c r="C5" s="492" t="s">
        <v>93</v>
      </c>
      <c r="D5" s="492"/>
      <c r="E5" s="492"/>
      <c r="F5" s="492"/>
      <c r="G5" s="492"/>
      <c r="H5" s="492"/>
      <c r="I5" s="492"/>
      <c r="J5" s="493" t="s">
        <v>94</v>
      </c>
      <c r="K5" s="493"/>
      <c r="L5" s="493"/>
      <c r="M5" s="491" t="s">
        <v>40</v>
      </c>
      <c r="N5" s="494" t="s">
        <v>95</v>
      </c>
    </row>
    <row r="6" spans="1:18" s="91" customFormat="1" ht="15" x14ac:dyDescent="0.25">
      <c r="A6" s="412"/>
      <c r="B6" s="491"/>
      <c r="C6" s="495" t="s">
        <v>96</v>
      </c>
      <c r="D6" s="496" t="s">
        <v>45</v>
      </c>
      <c r="E6" s="497"/>
      <c r="F6" s="497"/>
      <c r="G6" s="497"/>
      <c r="H6" s="497"/>
      <c r="I6" s="495"/>
      <c r="J6" s="498" t="s">
        <v>97</v>
      </c>
      <c r="K6" s="500" t="s">
        <v>45</v>
      </c>
      <c r="L6" s="500"/>
      <c r="M6" s="491"/>
      <c r="N6" s="494"/>
    </row>
    <row r="7" spans="1:18" s="91" customFormat="1" ht="105" x14ac:dyDescent="0.25">
      <c r="A7" s="413" t="s">
        <v>98</v>
      </c>
      <c r="B7" s="491"/>
      <c r="C7" s="495"/>
      <c r="D7" s="92" t="s">
        <v>99</v>
      </c>
      <c r="E7" s="92" t="s">
        <v>100</v>
      </c>
      <c r="F7" s="92" t="s">
        <v>101</v>
      </c>
      <c r="G7" s="92" t="s">
        <v>102</v>
      </c>
      <c r="H7" s="92" t="s">
        <v>103</v>
      </c>
      <c r="I7" s="92" t="s">
        <v>104</v>
      </c>
      <c r="J7" s="499"/>
      <c r="K7" s="93" t="s">
        <v>105</v>
      </c>
      <c r="L7" s="93" t="s">
        <v>106</v>
      </c>
      <c r="M7" s="491"/>
      <c r="N7" s="494"/>
    </row>
    <row r="8" spans="1:18" s="98" customFormat="1" ht="15.75" x14ac:dyDescent="0.25">
      <c r="A8" s="414" t="s">
        <v>107</v>
      </c>
      <c r="B8" s="94">
        <f t="shared" ref="B8:B19" si="0">C8+J8</f>
        <v>142368844867</v>
      </c>
      <c r="C8" s="95">
        <f t="shared" ref="C8:N8" si="1">C9+C10+C14+C19+C20+C23+C28</f>
        <v>139429687049</v>
      </c>
      <c r="D8" s="96">
        <f t="shared" si="1"/>
        <v>64225490866</v>
      </c>
      <c r="E8" s="96">
        <f t="shared" si="1"/>
        <v>1130996118</v>
      </c>
      <c r="F8" s="96">
        <f t="shared" si="1"/>
        <v>22209152994</v>
      </c>
      <c r="G8" s="96">
        <f t="shared" si="1"/>
        <v>964458124</v>
      </c>
      <c r="H8" s="96">
        <f t="shared" si="1"/>
        <v>47373613787</v>
      </c>
      <c r="I8" s="96">
        <f t="shared" si="1"/>
        <v>3525975160</v>
      </c>
      <c r="J8" s="96">
        <f t="shared" si="1"/>
        <v>2939157818</v>
      </c>
      <c r="K8" s="96">
        <f t="shared" si="1"/>
        <v>113123961</v>
      </c>
      <c r="L8" s="96">
        <f t="shared" si="1"/>
        <v>2826033857</v>
      </c>
      <c r="M8" s="97">
        <f t="shared" si="1"/>
        <v>8118893585</v>
      </c>
      <c r="N8" s="415">
        <f t="shared" si="1"/>
        <v>224511</v>
      </c>
      <c r="Q8" s="99"/>
    </row>
    <row r="9" spans="1:18" s="91" customFormat="1" ht="15" x14ac:dyDescent="0.25">
      <c r="A9" s="416" t="s">
        <v>0</v>
      </c>
      <c r="B9" s="100">
        <f t="shared" si="0"/>
        <v>20377076980</v>
      </c>
      <c r="C9" s="101">
        <f>SUM(D9:I9)</f>
        <v>18801082232</v>
      </c>
      <c r="D9" s="102">
        <v>0</v>
      </c>
      <c r="E9" s="102">
        <v>0</v>
      </c>
      <c r="F9" s="102">
        <v>0</v>
      </c>
      <c r="G9" s="102">
        <v>0</v>
      </c>
      <c r="H9" s="102">
        <f>18051082232+200000000</f>
        <v>18251082232</v>
      </c>
      <c r="I9" s="102">
        <v>550000000</v>
      </c>
      <c r="J9" s="102">
        <f>K9+L9</f>
        <v>1575994748</v>
      </c>
      <c r="K9" s="102">
        <v>101976879</v>
      </c>
      <c r="L9" s="102">
        <v>1474017869</v>
      </c>
      <c r="M9" s="100">
        <v>0</v>
      </c>
      <c r="N9" s="417"/>
    </row>
    <row r="10" spans="1:18" s="91" customFormat="1" ht="15" x14ac:dyDescent="0.25">
      <c r="A10" s="416" t="s">
        <v>108</v>
      </c>
      <c r="B10" s="100">
        <f t="shared" si="0"/>
        <v>15741257965</v>
      </c>
      <c r="C10" s="101">
        <f t="shared" ref="C10:N10" si="2">SUM(C11:C13)</f>
        <v>15741257965</v>
      </c>
      <c r="D10" s="102">
        <f t="shared" si="2"/>
        <v>4723000</v>
      </c>
      <c r="E10" s="102">
        <f t="shared" si="2"/>
        <v>8281333</v>
      </c>
      <c r="F10" s="102">
        <f t="shared" si="2"/>
        <v>3761333</v>
      </c>
      <c r="G10" s="102">
        <f t="shared" si="2"/>
        <v>70615</v>
      </c>
      <c r="H10" s="102">
        <f t="shared" si="2"/>
        <v>12748446524</v>
      </c>
      <c r="I10" s="102">
        <f t="shared" si="2"/>
        <v>2975975160</v>
      </c>
      <c r="J10" s="102">
        <f t="shared" si="2"/>
        <v>0</v>
      </c>
      <c r="K10" s="102">
        <f t="shared" si="2"/>
        <v>0</v>
      </c>
      <c r="L10" s="102">
        <f t="shared" si="2"/>
        <v>0</v>
      </c>
      <c r="M10" s="100">
        <f t="shared" si="2"/>
        <v>3394000000</v>
      </c>
      <c r="N10" s="417">
        <f t="shared" si="2"/>
        <v>6</v>
      </c>
      <c r="R10" s="103"/>
    </row>
    <row r="11" spans="1:18" s="107" customFormat="1" ht="30" x14ac:dyDescent="0.25">
      <c r="A11" s="418" t="s">
        <v>109</v>
      </c>
      <c r="B11" s="104">
        <f t="shared" si="0"/>
        <v>11607256615</v>
      </c>
      <c r="C11" s="105">
        <f>SUM(D11:I11)</f>
        <v>11607256615</v>
      </c>
      <c r="D11" s="106">
        <v>2923000</v>
      </c>
      <c r="E11" s="106">
        <v>6948000</v>
      </c>
      <c r="F11" s="106">
        <v>2696000</v>
      </c>
      <c r="G11" s="106">
        <v>43615</v>
      </c>
      <c r="H11" s="106">
        <v>11348729600</v>
      </c>
      <c r="I11" s="106">
        <v>245916400</v>
      </c>
      <c r="J11" s="106">
        <v>0</v>
      </c>
      <c r="K11" s="106">
        <v>0</v>
      </c>
      <c r="L11" s="106">
        <v>0</v>
      </c>
      <c r="M11" s="104">
        <v>0</v>
      </c>
      <c r="N11" s="419">
        <v>1</v>
      </c>
    </row>
    <row r="12" spans="1:18" s="107" customFormat="1" ht="15" x14ac:dyDescent="0.25">
      <c r="A12" s="418" t="s">
        <v>110</v>
      </c>
      <c r="B12" s="104">
        <f t="shared" si="0"/>
        <v>3994000000</v>
      </c>
      <c r="C12" s="105">
        <f>SUM(D12:I12)</f>
        <v>3994000000</v>
      </c>
      <c r="D12" s="106"/>
      <c r="E12" s="106"/>
      <c r="F12" s="106"/>
      <c r="G12" s="106"/>
      <c r="H12" s="106">
        <v>1263941240</v>
      </c>
      <c r="I12" s="106">
        <v>2730058760</v>
      </c>
      <c r="J12" s="106">
        <v>0</v>
      </c>
      <c r="K12" s="106">
        <v>0</v>
      </c>
      <c r="L12" s="106">
        <v>0</v>
      </c>
      <c r="M12" s="104">
        <v>3294000000</v>
      </c>
      <c r="N12" s="419">
        <v>0</v>
      </c>
    </row>
    <row r="13" spans="1:18" s="107" customFormat="1" ht="15" x14ac:dyDescent="0.25">
      <c r="A13" s="418" t="s">
        <v>373</v>
      </c>
      <c r="B13" s="104">
        <f t="shared" si="0"/>
        <v>140001350</v>
      </c>
      <c r="C13" s="105">
        <f t="shared" ref="C13:C18" si="3">SUM(D13:H13)</f>
        <v>140001350</v>
      </c>
      <c r="D13" s="106">
        <v>1800000</v>
      </c>
      <c r="E13" s="106">
        <v>1333333</v>
      </c>
      <c r="F13" s="106">
        <v>1065333</v>
      </c>
      <c r="G13" s="106">
        <v>27000</v>
      </c>
      <c r="H13" s="106">
        <v>135775684</v>
      </c>
      <c r="I13" s="106">
        <v>0</v>
      </c>
      <c r="J13" s="106">
        <v>0</v>
      </c>
      <c r="K13" s="106">
        <v>0</v>
      </c>
      <c r="L13" s="106">
        <v>0</v>
      </c>
      <c r="M13" s="104">
        <v>100000000</v>
      </c>
      <c r="N13" s="419">
        <v>5</v>
      </c>
    </row>
    <row r="14" spans="1:18" s="91" customFormat="1" ht="15" x14ac:dyDescent="0.25">
      <c r="A14" s="416" t="s">
        <v>111</v>
      </c>
      <c r="B14" s="100">
        <f>C14+J14</f>
        <v>94932276066</v>
      </c>
      <c r="C14" s="101">
        <f t="shared" si="3"/>
        <v>94541276066</v>
      </c>
      <c r="D14" s="102">
        <f>SUM(D15:D18)</f>
        <v>63302663034</v>
      </c>
      <c r="E14" s="102">
        <f>SUM(E15:E18)</f>
        <v>733239150</v>
      </c>
      <c r="F14" s="102">
        <f>SUM(F15:F18)</f>
        <v>21772426804</v>
      </c>
      <c r="G14" s="102">
        <f>SUM(G15:G18)</f>
        <v>950705580</v>
      </c>
      <c r="H14" s="102">
        <f>SUM(H15:H18)</f>
        <v>7782241498</v>
      </c>
      <c r="I14" s="102">
        <v>0</v>
      </c>
      <c r="J14" s="102">
        <f>SUM(J15:J18)</f>
        <v>391000000</v>
      </c>
      <c r="K14" s="102">
        <f>SUM(K15:K18)</f>
        <v>11147082</v>
      </c>
      <c r="L14" s="102">
        <f>SUM(L15:L18)</f>
        <v>379852918</v>
      </c>
      <c r="M14" s="100">
        <v>0</v>
      </c>
      <c r="N14" s="417">
        <f>SUM(N15:N18)</f>
        <v>222088</v>
      </c>
    </row>
    <row r="15" spans="1:18" s="107" customFormat="1" ht="15" x14ac:dyDescent="0.25">
      <c r="A15" s="420" t="s">
        <v>112</v>
      </c>
      <c r="B15" s="104">
        <f t="shared" si="0"/>
        <v>86820247151</v>
      </c>
      <c r="C15" s="105">
        <f t="shared" si="3"/>
        <v>86520247151</v>
      </c>
      <c r="D15" s="106">
        <v>61895376825</v>
      </c>
      <c r="E15" s="106">
        <v>719381454</v>
      </c>
      <c r="F15" s="106">
        <v>21289232216</v>
      </c>
      <c r="G15" s="106">
        <v>929145227</v>
      </c>
      <c r="H15" s="106">
        <f>1677821403+9290026</f>
        <v>1687111429</v>
      </c>
      <c r="I15" s="106">
        <v>0</v>
      </c>
      <c r="J15" s="106">
        <v>300000000</v>
      </c>
      <c r="K15" s="106">
        <v>1841812</v>
      </c>
      <c r="L15" s="106">
        <f>300000000-1841812</f>
        <v>298158188</v>
      </c>
      <c r="M15" s="104">
        <v>0</v>
      </c>
      <c r="N15" s="419">
        <v>217753</v>
      </c>
      <c r="P15" s="108"/>
    </row>
    <row r="16" spans="1:18" s="107" customFormat="1" ht="15" x14ac:dyDescent="0.25">
      <c r="A16" s="420" t="s">
        <v>113</v>
      </c>
      <c r="B16" s="104">
        <f t="shared" si="0"/>
        <v>4410038095</v>
      </c>
      <c r="C16" s="106">
        <f t="shared" si="3"/>
        <v>4410038095</v>
      </c>
      <c r="D16" s="106">
        <v>0</v>
      </c>
      <c r="E16" s="106">
        <v>0</v>
      </c>
      <c r="F16" s="106">
        <v>0</v>
      </c>
      <c r="G16" s="106">
        <v>0</v>
      </c>
      <c r="H16" s="106">
        <v>4410038095</v>
      </c>
      <c r="I16" s="106">
        <v>0</v>
      </c>
      <c r="J16" s="106">
        <v>0</v>
      </c>
      <c r="K16" s="106">
        <v>0</v>
      </c>
      <c r="L16" s="106">
        <v>0</v>
      </c>
      <c r="M16" s="104">
        <v>0</v>
      </c>
      <c r="N16" s="419"/>
    </row>
    <row r="17" spans="1:16" s="107" customFormat="1" ht="15" x14ac:dyDescent="0.25">
      <c r="A17" s="420" t="s">
        <v>114</v>
      </c>
      <c r="B17" s="104">
        <f t="shared" si="0"/>
        <v>1360677974</v>
      </c>
      <c r="C17" s="106">
        <f t="shared" si="3"/>
        <v>1360677974</v>
      </c>
      <c r="D17" s="106">
        <v>0</v>
      </c>
      <c r="E17" s="106">
        <v>0</v>
      </c>
      <c r="F17" s="106">
        <v>0</v>
      </c>
      <c r="G17" s="106">
        <v>0</v>
      </c>
      <c r="H17" s="106">
        <f>1369968000-9290026</f>
        <v>1360677974</v>
      </c>
      <c r="I17" s="106">
        <v>0</v>
      </c>
      <c r="J17" s="106">
        <v>0</v>
      </c>
      <c r="K17" s="106">
        <v>0</v>
      </c>
      <c r="L17" s="106">
        <v>0</v>
      </c>
      <c r="M17" s="104">
        <v>0</v>
      </c>
      <c r="N17" s="419"/>
      <c r="P17" s="109"/>
    </row>
    <row r="18" spans="1:16" s="107" customFormat="1" ht="15" x14ac:dyDescent="0.25">
      <c r="A18" s="420" t="s">
        <v>115</v>
      </c>
      <c r="B18" s="104">
        <f t="shared" si="0"/>
        <v>2341312846</v>
      </c>
      <c r="C18" s="105">
        <f t="shared" si="3"/>
        <v>2250312846</v>
      </c>
      <c r="D18" s="106">
        <v>1407286209</v>
      </c>
      <c r="E18" s="106">
        <v>13857696</v>
      </c>
      <c r="F18" s="106">
        <v>483194588</v>
      </c>
      <c r="G18" s="106">
        <v>21560353</v>
      </c>
      <c r="H18" s="106">
        <v>324414000</v>
      </c>
      <c r="I18" s="106">
        <v>0</v>
      </c>
      <c r="J18" s="106">
        <f>K18+L18</f>
        <v>91000000</v>
      </c>
      <c r="K18" s="106">
        <v>9305270</v>
      </c>
      <c r="L18" s="106">
        <v>81694730</v>
      </c>
      <c r="M18" s="104">
        <v>0</v>
      </c>
      <c r="N18" s="419">
        <v>4335</v>
      </c>
    </row>
    <row r="19" spans="1:16" s="91" customFormat="1" ht="15" x14ac:dyDescent="0.25">
      <c r="A19" s="416" t="s">
        <v>54</v>
      </c>
      <c r="B19" s="100">
        <f t="shared" si="0"/>
        <v>215053000</v>
      </c>
      <c r="C19" s="101">
        <f>SUM(D19:H19)</f>
        <v>189859000</v>
      </c>
      <c r="D19" s="102">
        <v>1200000</v>
      </c>
      <c r="E19" s="102">
        <v>9047000</v>
      </c>
      <c r="F19" s="102">
        <v>510000</v>
      </c>
      <c r="G19" s="102">
        <v>18000</v>
      </c>
      <c r="H19" s="102">
        <v>179084000</v>
      </c>
      <c r="I19" s="102"/>
      <c r="J19" s="102">
        <f>K19+L19</f>
        <v>25194000</v>
      </c>
      <c r="K19" s="102">
        <v>0</v>
      </c>
      <c r="L19" s="102">
        <v>25194000</v>
      </c>
      <c r="M19" s="100">
        <v>0</v>
      </c>
      <c r="N19" s="417"/>
    </row>
    <row r="20" spans="1:16" s="91" customFormat="1" ht="15" x14ac:dyDescent="0.25">
      <c r="A20" s="416" t="s">
        <v>55</v>
      </c>
      <c r="B20" s="100">
        <f>C20+J20</f>
        <v>3732992758</v>
      </c>
      <c r="C20" s="101">
        <f t="shared" ref="C20:M20" si="4">C21+C22</f>
        <v>2862892758</v>
      </c>
      <c r="D20" s="102">
        <f t="shared" si="4"/>
        <v>39582843</v>
      </c>
      <c r="E20" s="102">
        <f t="shared" si="4"/>
        <v>2795993</v>
      </c>
      <c r="F20" s="102">
        <f t="shared" si="4"/>
        <v>14167363</v>
      </c>
      <c r="G20" s="102">
        <f t="shared" si="4"/>
        <v>593742</v>
      </c>
      <c r="H20" s="102">
        <f t="shared" si="4"/>
        <v>2805752817</v>
      </c>
      <c r="I20" s="102">
        <f t="shared" si="4"/>
        <v>0</v>
      </c>
      <c r="J20" s="102">
        <f t="shared" si="4"/>
        <v>870100000</v>
      </c>
      <c r="K20" s="102">
        <f t="shared" si="4"/>
        <v>0</v>
      </c>
      <c r="L20" s="102">
        <f t="shared" si="4"/>
        <v>870100000</v>
      </c>
      <c r="M20" s="100">
        <f t="shared" si="4"/>
        <v>66000</v>
      </c>
      <c r="N20" s="417">
        <f>N21+N22</f>
        <v>102</v>
      </c>
    </row>
    <row r="21" spans="1:16" s="107" customFormat="1" ht="15" x14ac:dyDescent="0.25">
      <c r="A21" s="418" t="s">
        <v>116</v>
      </c>
      <c r="B21" s="104">
        <f t="shared" ref="B21:B35" si="5">C21+J21</f>
        <v>1036892708</v>
      </c>
      <c r="C21" s="105">
        <v>1036892708</v>
      </c>
      <c r="D21" s="106">
        <v>39582843</v>
      </c>
      <c r="E21" s="106">
        <v>2795993</v>
      </c>
      <c r="F21" s="106">
        <v>14167363</v>
      </c>
      <c r="G21" s="106">
        <v>593742</v>
      </c>
      <c r="H21" s="106">
        <v>979752767</v>
      </c>
      <c r="I21" s="106">
        <v>0</v>
      </c>
      <c r="J21" s="106">
        <v>0</v>
      </c>
      <c r="K21" s="106">
        <v>0</v>
      </c>
      <c r="L21" s="106">
        <v>0</v>
      </c>
      <c r="M21" s="104">
        <v>66000</v>
      </c>
      <c r="N21" s="419">
        <v>102</v>
      </c>
    </row>
    <row r="22" spans="1:16" s="107" customFormat="1" ht="15" x14ac:dyDescent="0.25">
      <c r="A22" s="418" t="s">
        <v>117</v>
      </c>
      <c r="B22" s="104">
        <f t="shared" si="5"/>
        <v>2696100050</v>
      </c>
      <c r="C22" s="105">
        <f>SUM(D22:H22)</f>
        <v>1826000050</v>
      </c>
      <c r="D22" s="106">
        <v>0</v>
      </c>
      <c r="E22" s="106">
        <v>0</v>
      </c>
      <c r="F22" s="106">
        <v>0</v>
      </c>
      <c r="G22" s="106">
        <v>0</v>
      </c>
      <c r="H22" s="106">
        <v>1826000050</v>
      </c>
      <c r="I22" s="106">
        <v>0</v>
      </c>
      <c r="J22" s="106">
        <f>620100000+250000000</f>
        <v>870100000</v>
      </c>
      <c r="K22" s="106">
        <v>0</v>
      </c>
      <c r="L22" s="106">
        <f>620100000+250000000</f>
        <v>870100000</v>
      </c>
      <c r="M22" s="104">
        <v>0</v>
      </c>
      <c r="N22" s="419"/>
    </row>
    <row r="23" spans="1:16" s="91" customFormat="1" ht="30" x14ac:dyDescent="0.25">
      <c r="A23" s="416" t="s">
        <v>118</v>
      </c>
      <c r="B23" s="100">
        <f t="shared" si="5"/>
        <v>5674219956</v>
      </c>
      <c r="C23" s="101">
        <f t="shared" ref="C23:N23" si="6">SUM(C24:C27)</f>
        <v>5674219956</v>
      </c>
      <c r="D23" s="102">
        <f t="shared" si="6"/>
        <v>285183804</v>
      </c>
      <c r="E23" s="102">
        <f t="shared" si="6"/>
        <v>269059720</v>
      </c>
      <c r="F23" s="102">
        <f t="shared" si="6"/>
        <v>190950172</v>
      </c>
      <c r="G23" s="102">
        <f t="shared" si="6"/>
        <v>4291061</v>
      </c>
      <c r="H23" s="102">
        <f t="shared" si="6"/>
        <v>4924735199</v>
      </c>
      <c r="I23" s="102">
        <f t="shared" si="6"/>
        <v>0</v>
      </c>
      <c r="J23" s="102">
        <f t="shared" si="6"/>
        <v>0</v>
      </c>
      <c r="K23" s="102">
        <f t="shared" si="6"/>
        <v>0</v>
      </c>
      <c r="L23" s="102">
        <f t="shared" si="6"/>
        <v>0</v>
      </c>
      <c r="M23" s="100">
        <f t="shared" si="6"/>
        <v>4634941585</v>
      </c>
      <c r="N23" s="417">
        <f t="shared" si="6"/>
        <v>727</v>
      </c>
    </row>
    <row r="24" spans="1:16" s="107" customFormat="1" ht="15" x14ac:dyDescent="0.25">
      <c r="A24" s="418" t="s">
        <v>119</v>
      </c>
      <c r="B24" s="104">
        <f t="shared" si="5"/>
        <v>5604060160</v>
      </c>
      <c r="C24" s="105">
        <f>SUM(D24:H24)</f>
        <v>5604060160</v>
      </c>
      <c r="D24" s="106">
        <v>267733024</v>
      </c>
      <c r="E24" s="106">
        <v>266387720</v>
      </c>
      <c r="F24" s="106">
        <v>184169709</v>
      </c>
      <c r="G24" s="106">
        <v>4028589</v>
      </c>
      <c r="H24" s="106">
        <v>4881741118</v>
      </c>
      <c r="I24" s="106"/>
      <c r="J24" s="106">
        <v>0</v>
      </c>
      <c r="K24" s="106">
        <v>0</v>
      </c>
      <c r="L24" s="106">
        <v>0</v>
      </c>
      <c r="M24" s="104">
        <v>4621530416</v>
      </c>
      <c r="N24" s="419">
        <v>658</v>
      </c>
    </row>
    <row r="25" spans="1:16" s="107" customFormat="1" ht="15" x14ac:dyDescent="0.25">
      <c r="A25" s="418" t="s">
        <v>374</v>
      </c>
      <c r="B25" s="104">
        <f t="shared" si="5"/>
        <v>14740054</v>
      </c>
      <c r="C25" s="105">
        <f>SUM(D25:H25)</f>
        <v>14740054</v>
      </c>
      <c r="D25" s="106">
        <v>1260000</v>
      </c>
      <c r="E25" s="106">
        <v>430000</v>
      </c>
      <c r="F25" s="106">
        <v>559218</v>
      </c>
      <c r="G25" s="106">
        <v>18900</v>
      </c>
      <c r="H25" s="106">
        <v>12471936</v>
      </c>
      <c r="I25" s="106">
        <v>0</v>
      </c>
      <c r="J25" s="106">
        <v>0</v>
      </c>
      <c r="K25" s="106">
        <v>0</v>
      </c>
      <c r="L25" s="106">
        <v>0</v>
      </c>
      <c r="M25" s="104">
        <v>13139391</v>
      </c>
      <c r="N25" s="419">
        <v>3</v>
      </c>
    </row>
    <row r="26" spans="1:16" s="107" customFormat="1" ht="15" x14ac:dyDescent="0.25">
      <c r="A26" s="418" t="s">
        <v>375</v>
      </c>
      <c r="B26" s="104">
        <f t="shared" si="5"/>
        <v>170308</v>
      </c>
      <c r="C26" s="105">
        <f>SUM(D26:H26)</f>
        <v>170308</v>
      </c>
      <c r="D26" s="106">
        <v>61500</v>
      </c>
      <c r="E26" s="106">
        <v>0</v>
      </c>
      <c r="F26" s="106">
        <v>20910</v>
      </c>
      <c r="G26" s="106">
        <v>923</v>
      </c>
      <c r="H26" s="106">
        <v>86975</v>
      </c>
      <c r="I26" s="106">
        <v>0</v>
      </c>
      <c r="J26" s="106">
        <v>0</v>
      </c>
      <c r="K26" s="106">
        <v>0</v>
      </c>
      <c r="L26" s="106">
        <v>0</v>
      </c>
      <c r="M26" s="104">
        <v>0</v>
      </c>
      <c r="N26" s="419">
        <v>1</v>
      </c>
    </row>
    <row r="27" spans="1:16" s="107" customFormat="1" ht="15" x14ac:dyDescent="0.25">
      <c r="A27" s="418" t="s">
        <v>376</v>
      </c>
      <c r="B27" s="104">
        <f t="shared" si="5"/>
        <v>55249434</v>
      </c>
      <c r="C27" s="105">
        <f>SUM(D27:H27)</f>
        <v>55249434</v>
      </c>
      <c r="D27" s="106">
        <v>16129280</v>
      </c>
      <c r="E27" s="106">
        <v>2242000</v>
      </c>
      <c r="F27" s="106">
        <v>6200335</v>
      </c>
      <c r="G27" s="106">
        <v>242649</v>
      </c>
      <c r="H27" s="106">
        <v>30435170</v>
      </c>
      <c r="I27" s="106">
        <v>0</v>
      </c>
      <c r="J27" s="106">
        <v>0</v>
      </c>
      <c r="K27" s="106">
        <v>0</v>
      </c>
      <c r="L27" s="106">
        <v>0</v>
      </c>
      <c r="M27" s="104">
        <v>271778</v>
      </c>
      <c r="N27" s="419">
        <v>65</v>
      </c>
    </row>
    <row r="28" spans="1:16" s="91" customFormat="1" ht="15" x14ac:dyDescent="0.25">
      <c r="A28" s="416" t="s">
        <v>59</v>
      </c>
      <c r="B28" s="100">
        <f t="shared" si="5"/>
        <v>1695968142</v>
      </c>
      <c r="C28" s="101">
        <f t="shared" ref="C28:C35" si="7">SUM(D28:H28)</f>
        <v>1619099072</v>
      </c>
      <c r="D28" s="102">
        <f t="shared" ref="D28:N28" si="8">SUM(D29:D35)</f>
        <v>592138185</v>
      </c>
      <c r="E28" s="102">
        <f t="shared" si="8"/>
        <v>108572922</v>
      </c>
      <c r="F28" s="102">
        <f t="shared" si="8"/>
        <v>227337322</v>
      </c>
      <c r="G28" s="102">
        <f t="shared" si="8"/>
        <v>8779126</v>
      </c>
      <c r="H28" s="102">
        <f t="shared" si="8"/>
        <v>682271517</v>
      </c>
      <c r="I28" s="102">
        <f t="shared" si="8"/>
        <v>0</v>
      </c>
      <c r="J28" s="102">
        <f t="shared" si="8"/>
        <v>76869070</v>
      </c>
      <c r="K28" s="102">
        <f t="shared" si="8"/>
        <v>0</v>
      </c>
      <c r="L28" s="102">
        <f t="shared" si="8"/>
        <v>76869070</v>
      </c>
      <c r="M28" s="100">
        <f t="shared" si="8"/>
        <v>89886000</v>
      </c>
      <c r="N28" s="417">
        <f t="shared" si="8"/>
        <v>1588</v>
      </c>
    </row>
    <row r="29" spans="1:16" s="107" customFormat="1" ht="30" x14ac:dyDescent="0.25">
      <c r="A29" s="418" t="s">
        <v>120</v>
      </c>
      <c r="B29" s="104">
        <f t="shared" si="5"/>
        <v>778793981</v>
      </c>
      <c r="C29" s="105">
        <f t="shared" si="7"/>
        <v>733938547</v>
      </c>
      <c r="D29" s="106">
        <v>184882735</v>
      </c>
      <c r="E29" s="106">
        <v>72394033</v>
      </c>
      <c r="F29" s="106">
        <v>79960654</v>
      </c>
      <c r="G29" s="106">
        <v>2665257</v>
      </c>
      <c r="H29" s="106">
        <v>394035868</v>
      </c>
      <c r="I29" s="106">
        <v>0</v>
      </c>
      <c r="J29" s="106">
        <f>K29+L29</f>
        <v>44855434</v>
      </c>
      <c r="K29" s="106">
        <v>0</v>
      </c>
      <c r="L29" s="106">
        <v>44855434</v>
      </c>
      <c r="M29" s="104">
        <v>0</v>
      </c>
      <c r="N29" s="419">
        <v>608</v>
      </c>
    </row>
    <row r="30" spans="1:16" s="107" customFormat="1" ht="15" x14ac:dyDescent="0.25">
      <c r="A30" s="418" t="s">
        <v>121</v>
      </c>
      <c r="B30" s="104">
        <f t="shared" si="5"/>
        <v>751935161</v>
      </c>
      <c r="C30" s="105">
        <f t="shared" si="7"/>
        <v>719921525</v>
      </c>
      <c r="D30" s="106">
        <v>405855450</v>
      </c>
      <c r="E30" s="106">
        <v>28938889</v>
      </c>
      <c r="F30" s="106">
        <v>145987668</v>
      </c>
      <c r="G30" s="106">
        <v>6089869</v>
      </c>
      <c r="H30" s="106">
        <v>133049649</v>
      </c>
      <c r="I30" s="106">
        <v>0</v>
      </c>
      <c r="J30" s="106">
        <f>K30+L30</f>
        <v>32013636</v>
      </c>
      <c r="K30" s="106">
        <v>0</v>
      </c>
      <c r="L30" s="106">
        <v>32013636</v>
      </c>
      <c r="M30" s="104">
        <v>89886000</v>
      </c>
      <c r="N30" s="419">
        <v>978</v>
      </c>
    </row>
    <row r="31" spans="1:16" s="107" customFormat="1" ht="30" x14ac:dyDescent="0.25">
      <c r="A31" s="418" t="s">
        <v>122</v>
      </c>
      <c r="B31" s="104">
        <f t="shared" si="5"/>
        <v>8134750</v>
      </c>
      <c r="C31" s="105">
        <f t="shared" si="7"/>
        <v>8134750</v>
      </c>
      <c r="D31" s="106">
        <v>150000</v>
      </c>
      <c r="E31" s="106">
        <v>1200000</v>
      </c>
      <c r="F31" s="106">
        <v>250000</v>
      </c>
      <c r="G31" s="106">
        <v>5750</v>
      </c>
      <c r="H31" s="106">
        <v>6529000</v>
      </c>
      <c r="I31" s="106">
        <v>0</v>
      </c>
      <c r="J31" s="106">
        <v>0</v>
      </c>
      <c r="K31" s="106">
        <v>0</v>
      </c>
      <c r="L31" s="106">
        <v>0</v>
      </c>
      <c r="M31" s="104">
        <v>0</v>
      </c>
      <c r="N31" s="419"/>
    </row>
    <row r="32" spans="1:16" s="107" customFormat="1" ht="15" x14ac:dyDescent="0.25">
      <c r="A32" s="418" t="s">
        <v>123</v>
      </c>
      <c r="B32" s="104">
        <f t="shared" si="5"/>
        <v>12197500</v>
      </c>
      <c r="C32" s="105">
        <f t="shared" si="7"/>
        <v>12197500</v>
      </c>
      <c r="D32" s="106">
        <v>300000</v>
      </c>
      <c r="E32" s="106">
        <v>800000</v>
      </c>
      <c r="F32" s="106">
        <v>250000</v>
      </c>
      <c r="G32" s="106">
        <v>6500</v>
      </c>
      <c r="H32" s="106">
        <v>10841000</v>
      </c>
      <c r="I32" s="106">
        <v>0</v>
      </c>
      <c r="J32" s="106">
        <v>0</v>
      </c>
      <c r="K32" s="106">
        <v>0</v>
      </c>
      <c r="L32" s="106">
        <v>0</v>
      </c>
      <c r="M32" s="104">
        <v>0</v>
      </c>
      <c r="N32" s="419"/>
    </row>
    <row r="33" spans="1:14" s="107" customFormat="1" ht="30" x14ac:dyDescent="0.25">
      <c r="A33" s="418" t="s">
        <v>124</v>
      </c>
      <c r="B33" s="104">
        <f t="shared" si="5"/>
        <v>19874750</v>
      </c>
      <c r="C33" s="105">
        <f t="shared" si="7"/>
        <v>19874750</v>
      </c>
      <c r="D33" s="106">
        <v>350000</v>
      </c>
      <c r="E33" s="106">
        <v>2268000</v>
      </c>
      <c r="F33" s="106">
        <v>250000</v>
      </c>
      <c r="G33" s="106">
        <v>6750</v>
      </c>
      <c r="H33" s="106">
        <v>17000000</v>
      </c>
      <c r="I33" s="106">
        <v>0</v>
      </c>
      <c r="J33" s="106">
        <v>0</v>
      </c>
      <c r="K33" s="106">
        <v>0</v>
      </c>
      <c r="L33" s="106">
        <v>0</v>
      </c>
      <c r="M33" s="104">
        <v>0</v>
      </c>
      <c r="N33" s="419">
        <v>0.5</v>
      </c>
    </row>
    <row r="34" spans="1:14" s="107" customFormat="1" ht="15" x14ac:dyDescent="0.25">
      <c r="A34" s="418" t="s">
        <v>377</v>
      </c>
      <c r="B34" s="104">
        <f t="shared" si="5"/>
        <v>110000000</v>
      </c>
      <c r="C34" s="105">
        <f t="shared" si="7"/>
        <v>110000000</v>
      </c>
      <c r="D34" s="106">
        <v>0</v>
      </c>
      <c r="E34" s="106">
        <v>0</v>
      </c>
      <c r="F34" s="106">
        <v>0</v>
      </c>
      <c r="G34" s="106">
        <v>0</v>
      </c>
      <c r="H34" s="106">
        <v>110000000</v>
      </c>
      <c r="I34" s="106">
        <v>0</v>
      </c>
      <c r="J34" s="106">
        <v>0</v>
      </c>
      <c r="K34" s="106">
        <v>0</v>
      </c>
      <c r="L34" s="106">
        <v>0</v>
      </c>
      <c r="M34" s="104">
        <v>0</v>
      </c>
      <c r="N34" s="419"/>
    </row>
    <row r="35" spans="1:14" s="107" customFormat="1" ht="30" x14ac:dyDescent="0.25">
      <c r="A35" s="418" t="s">
        <v>378</v>
      </c>
      <c r="B35" s="104">
        <f t="shared" si="5"/>
        <v>15032000</v>
      </c>
      <c r="C35" s="106">
        <f t="shared" si="7"/>
        <v>15032000</v>
      </c>
      <c r="D35" s="106">
        <v>600000</v>
      </c>
      <c r="E35" s="106">
        <v>2972000</v>
      </c>
      <c r="F35" s="106">
        <v>639000</v>
      </c>
      <c r="G35" s="106">
        <v>5000</v>
      </c>
      <c r="H35" s="106">
        <v>10816000</v>
      </c>
      <c r="I35" s="106">
        <v>0</v>
      </c>
      <c r="J35" s="106">
        <v>0</v>
      </c>
      <c r="K35" s="106">
        <v>0</v>
      </c>
      <c r="L35" s="106">
        <v>0</v>
      </c>
      <c r="M35" s="104">
        <v>0</v>
      </c>
      <c r="N35" s="419">
        <v>1.5</v>
      </c>
    </row>
  </sheetData>
  <mergeCells count="9">
    <mergeCell ref="B5:B7"/>
    <mergeCell ref="C5:I5"/>
    <mergeCell ref="J5:L5"/>
    <mergeCell ref="M5:M7"/>
    <mergeCell ref="N5:N7"/>
    <mergeCell ref="C6:C7"/>
    <mergeCell ref="D6:I6"/>
    <mergeCell ref="J6:J7"/>
    <mergeCell ref="K6:L6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48" orientation="landscape" r:id="rId1"/>
  <headerFooter alignWithMargins="0">
    <oddHeader>&amp;RKapitola A
&amp;"-,Tučné"Tabulka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G12" sqref="G12"/>
    </sheetView>
  </sheetViews>
  <sheetFormatPr defaultRowHeight="12.75" x14ac:dyDescent="0.2"/>
  <cols>
    <col min="1" max="1" width="85.28515625" style="113" customWidth="1"/>
    <col min="2" max="3" width="22.28515625" style="113" customWidth="1"/>
    <col min="4" max="4" width="19" style="113" customWidth="1"/>
    <col min="5" max="5" width="20.42578125" style="113" customWidth="1"/>
    <col min="6" max="6" width="14.7109375" style="113" customWidth="1"/>
    <col min="7" max="7" width="13.5703125" style="113" customWidth="1"/>
    <col min="8" max="8" width="15.85546875" style="113" customWidth="1"/>
    <col min="9" max="9" width="15.140625" style="113" customWidth="1"/>
    <col min="10" max="10" width="17.140625" style="113" customWidth="1"/>
    <col min="11" max="256" width="9.140625" style="113"/>
    <col min="257" max="257" width="85.28515625" style="113" customWidth="1"/>
    <col min="258" max="259" width="22.28515625" style="113" customWidth="1"/>
    <col min="260" max="260" width="19" style="113" customWidth="1"/>
    <col min="261" max="261" width="20.42578125" style="113" customWidth="1"/>
    <col min="262" max="262" width="14.7109375" style="113" customWidth="1"/>
    <col min="263" max="263" width="13.5703125" style="113" customWidth="1"/>
    <col min="264" max="264" width="15.85546875" style="113" customWidth="1"/>
    <col min="265" max="265" width="15.140625" style="113" customWidth="1"/>
    <col min="266" max="266" width="17.140625" style="113" customWidth="1"/>
    <col min="267" max="512" width="9.140625" style="113"/>
    <col min="513" max="513" width="85.28515625" style="113" customWidth="1"/>
    <col min="514" max="515" width="22.28515625" style="113" customWidth="1"/>
    <col min="516" max="516" width="19" style="113" customWidth="1"/>
    <col min="517" max="517" width="20.42578125" style="113" customWidth="1"/>
    <col min="518" max="518" width="14.7109375" style="113" customWidth="1"/>
    <col min="519" max="519" width="13.5703125" style="113" customWidth="1"/>
    <col min="520" max="520" width="15.85546875" style="113" customWidth="1"/>
    <col min="521" max="521" width="15.140625" style="113" customWidth="1"/>
    <col min="522" max="522" width="17.140625" style="113" customWidth="1"/>
    <col min="523" max="768" width="9.140625" style="113"/>
    <col min="769" max="769" width="85.28515625" style="113" customWidth="1"/>
    <col min="770" max="771" width="22.28515625" style="113" customWidth="1"/>
    <col min="772" max="772" width="19" style="113" customWidth="1"/>
    <col min="773" max="773" width="20.42578125" style="113" customWidth="1"/>
    <col min="774" max="774" width="14.7109375" style="113" customWidth="1"/>
    <col min="775" max="775" width="13.5703125" style="113" customWidth="1"/>
    <col min="776" max="776" width="15.85546875" style="113" customWidth="1"/>
    <col min="777" max="777" width="15.140625" style="113" customWidth="1"/>
    <col min="778" max="778" width="17.140625" style="113" customWidth="1"/>
    <col min="779" max="1024" width="9.140625" style="113"/>
    <col min="1025" max="1025" width="85.28515625" style="113" customWidth="1"/>
    <col min="1026" max="1027" width="22.28515625" style="113" customWidth="1"/>
    <col min="1028" max="1028" width="19" style="113" customWidth="1"/>
    <col min="1029" max="1029" width="20.42578125" style="113" customWidth="1"/>
    <col min="1030" max="1030" width="14.7109375" style="113" customWidth="1"/>
    <col min="1031" max="1031" width="13.5703125" style="113" customWidth="1"/>
    <col min="1032" max="1032" width="15.85546875" style="113" customWidth="1"/>
    <col min="1033" max="1033" width="15.140625" style="113" customWidth="1"/>
    <col min="1034" max="1034" width="17.140625" style="113" customWidth="1"/>
    <col min="1035" max="1280" width="9.140625" style="113"/>
    <col min="1281" max="1281" width="85.28515625" style="113" customWidth="1"/>
    <col min="1282" max="1283" width="22.28515625" style="113" customWidth="1"/>
    <col min="1284" max="1284" width="19" style="113" customWidth="1"/>
    <col min="1285" max="1285" width="20.42578125" style="113" customWidth="1"/>
    <col min="1286" max="1286" width="14.7109375" style="113" customWidth="1"/>
    <col min="1287" max="1287" width="13.5703125" style="113" customWidth="1"/>
    <col min="1288" max="1288" width="15.85546875" style="113" customWidth="1"/>
    <col min="1289" max="1289" width="15.140625" style="113" customWidth="1"/>
    <col min="1290" max="1290" width="17.140625" style="113" customWidth="1"/>
    <col min="1291" max="1536" width="9.140625" style="113"/>
    <col min="1537" max="1537" width="85.28515625" style="113" customWidth="1"/>
    <col min="1538" max="1539" width="22.28515625" style="113" customWidth="1"/>
    <col min="1540" max="1540" width="19" style="113" customWidth="1"/>
    <col min="1541" max="1541" width="20.42578125" style="113" customWidth="1"/>
    <col min="1542" max="1542" width="14.7109375" style="113" customWidth="1"/>
    <col min="1543" max="1543" width="13.5703125" style="113" customWidth="1"/>
    <col min="1544" max="1544" width="15.85546875" style="113" customWidth="1"/>
    <col min="1545" max="1545" width="15.140625" style="113" customWidth="1"/>
    <col min="1546" max="1546" width="17.140625" style="113" customWidth="1"/>
    <col min="1547" max="1792" width="9.140625" style="113"/>
    <col min="1793" max="1793" width="85.28515625" style="113" customWidth="1"/>
    <col min="1794" max="1795" width="22.28515625" style="113" customWidth="1"/>
    <col min="1796" max="1796" width="19" style="113" customWidth="1"/>
    <col min="1797" max="1797" width="20.42578125" style="113" customWidth="1"/>
    <col min="1798" max="1798" width="14.7109375" style="113" customWidth="1"/>
    <col min="1799" max="1799" width="13.5703125" style="113" customWidth="1"/>
    <col min="1800" max="1800" width="15.85546875" style="113" customWidth="1"/>
    <col min="1801" max="1801" width="15.140625" style="113" customWidth="1"/>
    <col min="1802" max="1802" width="17.140625" style="113" customWidth="1"/>
    <col min="1803" max="2048" width="9.140625" style="113"/>
    <col min="2049" max="2049" width="85.28515625" style="113" customWidth="1"/>
    <col min="2050" max="2051" width="22.28515625" style="113" customWidth="1"/>
    <col min="2052" max="2052" width="19" style="113" customWidth="1"/>
    <col min="2053" max="2053" width="20.42578125" style="113" customWidth="1"/>
    <col min="2054" max="2054" width="14.7109375" style="113" customWidth="1"/>
    <col min="2055" max="2055" width="13.5703125" style="113" customWidth="1"/>
    <col min="2056" max="2056" width="15.85546875" style="113" customWidth="1"/>
    <col min="2057" max="2057" width="15.140625" style="113" customWidth="1"/>
    <col min="2058" max="2058" width="17.140625" style="113" customWidth="1"/>
    <col min="2059" max="2304" width="9.140625" style="113"/>
    <col min="2305" max="2305" width="85.28515625" style="113" customWidth="1"/>
    <col min="2306" max="2307" width="22.28515625" style="113" customWidth="1"/>
    <col min="2308" max="2308" width="19" style="113" customWidth="1"/>
    <col min="2309" max="2309" width="20.42578125" style="113" customWidth="1"/>
    <col min="2310" max="2310" width="14.7109375" style="113" customWidth="1"/>
    <col min="2311" max="2311" width="13.5703125" style="113" customWidth="1"/>
    <col min="2312" max="2312" width="15.85546875" style="113" customWidth="1"/>
    <col min="2313" max="2313" width="15.140625" style="113" customWidth="1"/>
    <col min="2314" max="2314" width="17.140625" style="113" customWidth="1"/>
    <col min="2315" max="2560" width="9.140625" style="113"/>
    <col min="2561" max="2561" width="85.28515625" style="113" customWidth="1"/>
    <col min="2562" max="2563" width="22.28515625" style="113" customWidth="1"/>
    <col min="2564" max="2564" width="19" style="113" customWidth="1"/>
    <col min="2565" max="2565" width="20.42578125" style="113" customWidth="1"/>
    <col min="2566" max="2566" width="14.7109375" style="113" customWidth="1"/>
    <col min="2567" max="2567" width="13.5703125" style="113" customWidth="1"/>
    <col min="2568" max="2568" width="15.85546875" style="113" customWidth="1"/>
    <col min="2569" max="2569" width="15.140625" style="113" customWidth="1"/>
    <col min="2570" max="2570" width="17.140625" style="113" customWidth="1"/>
    <col min="2571" max="2816" width="9.140625" style="113"/>
    <col min="2817" max="2817" width="85.28515625" style="113" customWidth="1"/>
    <col min="2818" max="2819" width="22.28515625" style="113" customWidth="1"/>
    <col min="2820" max="2820" width="19" style="113" customWidth="1"/>
    <col min="2821" max="2821" width="20.42578125" style="113" customWidth="1"/>
    <col min="2822" max="2822" width="14.7109375" style="113" customWidth="1"/>
    <col min="2823" max="2823" width="13.5703125" style="113" customWidth="1"/>
    <col min="2824" max="2824" width="15.85546875" style="113" customWidth="1"/>
    <col min="2825" max="2825" width="15.140625" style="113" customWidth="1"/>
    <col min="2826" max="2826" width="17.140625" style="113" customWidth="1"/>
    <col min="2827" max="3072" width="9.140625" style="113"/>
    <col min="3073" max="3073" width="85.28515625" style="113" customWidth="1"/>
    <col min="3074" max="3075" width="22.28515625" style="113" customWidth="1"/>
    <col min="3076" max="3076" width="19" style="113" customWidth="1"/>
    <col min="3077" max="3077" width="20.42578125" style="113" customWidth="1"/>
    <col min="3078" max="3078" width="14.7109375" style="113" customWidth="1"/>
    <col min="3079" max="3079" width="13.5703125" style="113" customWidth="1"/>
    <col min="3080" max="3080" width="15.85546875" style="113" customWidth="1"/>
    <col min="3081" max="3081" width="15.140625" style="113" customWidth="1"/>
    <col min="3082" max="3082" width="17.140625" style="113" customWidth="1"/>
    <col min="3083" max="3328" width="9.140625" style="113"/>
    <col min="3329" max="3329" width="85.28515625" style="113" customWidth="1"/>
    <col min="3330" max="3331" width="22.28515625" style="113" customWidth="1"/>
    <col min="3332" max="3332" width="19" style="113" customWidth="1"/>
    <col min="3333" max="3333" width="20.42578125" style="113" customWidth="1"/>
    <col min="3334" max="3334" width="14.7109375" style="113" customWidth="1"/>
    <col min="3335" max="3335" width="13.5703125" style="113" customWidth="1"/>
    <col min="3336" max="3336" width="15.85546875" style="113" customWidth="1"/>
    <col min="3337" max="3337" width="15.140625" style="113" customWidth="1"/>
    <col min="3338" max="3338" width="17.140625" style="113" customWidth="1"/>
    <col min="3339" max="3584" width="9.140625" style="113"/>
    <col min="3585" max="3585" width="85.28515625" style="113" customWidth="1"/>
    <col min="3586" max="3587" width="22.28515625" style="113" customWidth="1"/>
    <col min="3588" max="3588" width="19" style="113" customWidth="1"/>
    <col min="3589" max="3589" width="20.42578125" style="113" customWidth="1"/>
    <col min="3590" max="3590" width="14.7109375" style="113" customWidth="1"/>
    <col min="3591" max="3591" width="13.5703125" style="113" customWidth="1"/>
    <col min="3592" max="3592" width="15.85546875" style="113" customWidth="1"/>
    <col min="3593" max="3593" width="15.140625" style="113" customWidth="1"/>
    <col min="3594" max="3594" width="17.140625" style="113" customWidth="1"/>
    <col min="3595" max="3840" width="9.140625" style="113"/>
    <col min="3841" max="3841" width="85.28515625" style="113" customWidth="1"/>
    <col min="3842" max="3843" width="22.28515625" style="113" customWidth="1"/>
    <col min="3844" max="3844" width="19" style="113" customWidth="1"/>
    <col min="3845" max="3845" width="20.42578125" style="113" customWidth="1"/>
    <col min="3846" max="3846" width="14.7109375" style="113" customWidth="1"/>
    <col min="3847" max="3847" width="13.5703125" style="113" customWidth="1"/>
    <col min="3848" max="3848" width="15.85546875" style="113" customWidth="1"/>
    <col min="3849" max="3849" width="15.140625" style="113" customWidth="1"/>
    <col min="3850" max="3850" width="17.140625" style="113" customWidth="1"/>
    <col min="3851" max="4096" width="9.140625" style="113"/>
    <col min="4097" max="4097" width="85.28515625" style="113" customWidth="1"/>
    <col min="4098" max="4099" width="22.28515625" style="113" customWidth="1"/>
    <col min="4100" max="4100" width="19" style="113" customWidth="1"/>
    <col min="4101" max="4101" width="20.42578125" style="113" customWidth="1"/>
    <col min="4102" max="4102" width="14.7109375" style="113" customWidth="1"/>
    <col min="4103" max="4103" width="13.5703125" style="113" customWidth="1"/>
    <col min="4104" max="4104" width="15.85546875" style="113" customWidth="1"/>
    <col min="4105" max="4105" width="15.140625" style="113" customWidth="1"/>
    <col min="4106" max="4106" width="17.140625" style="113" customWidth="1"/>
    <col min="4107" max="4352" width="9.140625" style="113"/>
    <col min="4353" max="4353" width="85.28515625" style="113" customWidth="1"/>
    <col min="4354" max="4355" width="22.28515625" style="113" customWidth="1"/>
    <col min="4356" max="4356" width="19" style="113" customWidth="1"/>
    <col min="4357" max="4357" width="20.42578125" style="113" customWidth="1"/>
    <col min="4358" max="4358" width="14.7109375" style="113" customWidth="1"/>
    <col min="4359" max="4359" width="13.5703125" style="113" customWidth="1"/>
    <col min="4360" max="4360" width="15.85546875" style="113" customWidth="1"/>
    <col min="4361" max="4361" width="15.140625" style="113" customWidth="1"/>
    <col min="4362" max="4362" width="17.140625" style="113" customWidth="1"/>
    <col min="4363" max="4608" width="9.140625" style="113"/>
    <col min="4609" max="4609" width="85.28515625" style="113" customWidth="1"/>
    <col min="4610" max="4611" width="22.28515625" style="113" customWidth="1"/>
    <col min="4612" max="4612" width="19" style="113" customWidth="1"/>
    <col min="4613" max="4613" width="20.42578125" style="113" customWidth="1"/>
    <col min="4614" max="4614" width="14.7109375" style="113" customWidth="1"/>
    <col min="4615" max="4615" width="13.5703125" style="113" customWidth="1"/>
    <col min="4616" max="4616" width="15.85546875" style="113" customWidth="1"/>
    <col min="4617" max="4617" width="15.140625" style="113" customWidth="1"/>
    <col min="4618" max="4618" width="17.140625" style="113" customWidth="1"/>
    <col min="4619" max="4864" width="9.140625" style="113"/>
    <col min="4865" max="4865" width="85.28515625" style="113" customWidth="1"/>
    <col min="4866" max="4867" width="22.28515625" style="113" customWidth="1"/>
    <col min="4868" max="4868" width="19" style="113" customWidth="1"/>
    <col min="4869" max="4869" width="20.42578125" style="113" customWidth="1"/>
    <col min="4870" max="4870" width="14.7109375" style="113" customWidth="1"/>
    <col min="4871" max="4871" width="13.5703125" style="113" customWidth="1"/>
    <col min="4872" max="4872" width="15.85546875" style="113" customWidth="1"/>
    <col min="4873" max="4873" width="15.140625" style="113" customWidth="1"/>
    <col min="4874" max="4874" width="17.140625" style="113" customWidth="1"/>
    <col min="4875" max="5120" width="9.140625" style="113"/>
    <col min="5121" max="5121" width="85.28515625" style="113" customWidth="1"/>
    <col min="5122" max="5123" width="22.28515625" style="113" customWidth="1"/>
    <col min="5124" max="5124" width="19" style="113" customWidth="1"/>
    <col min="5125" max="5125" width="20.42578125" style="113" customWidth="1"/>
    <col min="5126" max="5126" width="14.7109375" style="113" customWidth="1"/>
    <col min="5127" max="5127" width="13.5703125" style="113" customWidth="1"/>
    <col min="5128" max="5128" width="15.85546875" style="113" customWidth="1"/>
    <col min="5129" max="5129" width="15.140625" style="113" customWidth="1"/>
    <col min="5130" max="5130" width="17.140625" style="113" customWidth="1"/>
    <col min="5131" max="5376" width="9.140625" style="113"/>
    <col min="5377" max="5377" width="85.28515625" style="113" customWidth="1"/>
    <col min="5378" max="5379" width="22.28515625" style="113" customWidth="1"/>
    <col min="5380" max="5380" width="19" style="113" customWidth="1"/>
    <col min="5381" max="5381" width="20.42578125" style="113" customWidth="1"/>
    <col min="5382" max="5382" width="14.7109375" style="113" customWidth="1"/>
    <col min="5383" max="5383" width="13.5703125" style="113" customWidth="1"/>
    <col min="5384" max="5384" width="15.85546875" style="113" customWidth="1"/>
    <col min="5385" max="5385" width="15.140625" style="113" customWidth="1"/>
    <col min="5386" max="5386" width="17.140625" style="113" customWidth="1"/>
    <col min="5387" max="5632" width="9.140625" style="113"/>
    <col min="5633" max="5633" width="85.28515625" style="113" customWidth="1"/>
    <col min="5634" max="5635" width="22.28515625" style="113" customWidth="1"/>
    <col min="5636" max="5636" width="19" style="113" customWidth="1"/>
    <col min="5637" max="5637" width="20.42578125" style="113" customWidth="1"/>
    <col min="5638" max="5638" width="14.7109375" style="113" customWidth="1"/>
    <col min="5639" max="5639" width="13.5703125" style="113" customWidth="1"/>
    <col min="5640" max="5640" width="15.85546875" style="113" customWidth="1"/>
    <col min="5641" max="5641" width="15.140625" style="113" customWidth="1"/>
    <col min="5642" max="5642" width="17.140625" style="113" customWidth="1"/>
    <col min="5643" max="5888" width="9.140625" style="113"/>
    <col min="5889" max="5889" width="85.28515625" style="113" customWidth="1"/>
    <col min="5890" max="5891" width="22.28515625" style="113" customWidth="1"/>
    <col min="5892" max="5892" width="19" style="113" customWidth="1"/>
    <col min="5893" max="5893" width="20.42578125" style="113" customWidth="1"/>
    <col min="5894" max="5894" width="14.7109375" style="113" customWidth="1"/>
    <col min="5895" max="5895" width="13.5703125" style="113" customWidth="1"/>
    <col min="5896" max="5896" width="15.85546875" style="113" customWidth="1"/>
    <col min="5897" max="5897" width="15.140625" style="113" customWidth="1"/>
    <col min="5898" max="5898" width="17.140625" style="113" customWidth="1"/>
    <col min="5899" max="6144" width="9.140625" style="113"/>
    <col min="6145" max="6145" width="85.28515625" style="113" customWidth="1"/>
    <col min="6146" max="6147" width="22.28515625" style="113" customWidth="1"/>
    <col min="6148" max="6148" width="19" style="113" customWidth="1"/>
    <col min="6149" max="6149" width="20.42578125" style="113" customWidth="1"/>
    <col min="6150" max="6150" width="14.7109375" style="113" customWidth="1"/>
    <col min="6151" max="6151" width="13.5703125" style="113" customWidth="1"/>
    <col min="6152" max="6152" width="15.85546875" style="113" customWidth="1"/>
    <col min="6153" max="6153" width="15.140625" style="113" customWidth="1"/>
    <col min="6154" max="6154" width="17.140625" style="113" customWidth="1"/>
    <col min="6155" max="6400" width="9.140625" style="113"/>
    <col min="6401" max="6401" width="85.28515625" style="113" customWidth="1"/>
    <col min="6402" max="6403" width="22.28515625" style="113" customWidth="1"/>
    <col min="6404" max="6404" width="19" style="113" customWidth="1"/>
    <col min="6405" max="6405" width="20.42578125" style="113" customWidth="1"/>
    <col min="6406" max="6406" width="14.7109375" style="113" customWidth="1"/>
    <col min="6407" max="6407" width="13.5703125" style="113" customWidth="1"/>
    <col min="6408" max="6408" width="15.85546875" style="113" customWidth="1"/>
    <col min="6409" max="6409" width="15.140625" style="113" customWidth="1"/>
    <col min="6410" max="6410" width="17.140625" style="113" customWidth="1"/>
    <col min="6411" max="6656" width="9.140625" style="113"/>
    <col min="6657" max="6657" width="85.28515625" style="113" customWidth="1"/>
    <col min="6658" max="6659" width="22.28515625" style="113" customWidth="1"/>
    <col min="6660" max="6660" width="19" style="113" customWidth="1"/>
    <col min="6661" max="6661" width="20.42578125" style="113" customWidth="1"/>
    <col min="6662" max="6662" width="14.7109375" style="113" customWidth="1"/>
    <col min="6663" max="6663" width="13.5703125" style="113" customWidth="1"/>
    <col min="6664" max="6664" width="15.85546875" style="113" customWidth="1"/>
    <col min="6665" max="6665" width="15.140625" style="113" customWidth="1"/>
    <col min="6666" max="6666" width="17.140625" style="113" customWidth="1"/>
    <col min="6667" max="6912" width="9.140625" style="113"/>
    <col min="6913" max="6913" width="85.28515625" style="113" customWidth="1"/>
    <col min="6914" max="6915" width="22.28515625" style="113" customWidth="1"/>
    <col min="6916" max="6916" width="19" style="113" customWidth="1"/>
    <col min="6917" max="6917" width="20.42578125" style="113" customWidth="1"/>
    <col min="6918" max="6918" width="14.7109375" style="113" customWidth="1"/>
    <col min="6919" max="6919" width="13.5703125" style="113" customWidth="1"/>
    <col min="6920" max="6920" width="15.85546875" style="113" customWidth="1"/>
    <col min="6921" max="6921" width="15.140625" style="113" customWidth="1"/>
    <col min="6922" max="6922" width="17.140625" style="113" customWidth="1"/>
    <col min="6923" max="7168" width="9.140625" style="113"/>
    <col min="7169" max="7169" width="85.28515625" style="113" customWidth="1"/>
    <col min="7170" max="7171" width="22.28515625" style="113" customWidth="1"/>
    <col min="7172" max="7172" width="19" style="113" customWidth="1"/>
    <col min="7173" max="7173" width="20.42578125" style="113" customWidth="1"/>
    <col min="7174" max="7174" width="14.7109375" style="113" customWidth="1"/>
    <col min="7175" max="7175" width="13.5703125" style="113" customWidth="1"/>
    <col min="7176" max="7176" width="15.85546875" style="113" customWidth="1"/>
    <col min="7177" max="7177" width="15.140625" style="113" customWidth="1"/>
    <col min="7178" max="7178" width="17.140625" style="113" customWidth="1"/>
    <col min="7179" max="7424" width="9.140625" style="113"/>
    <col min="7425" max="7425" width="85.28515625" style="113" customWidth="1"/>
    <col min="7426" max="7427" width="22.28515625" style="113" customWidth="1"/>
    <col min="7428" max="7428" width="19" style="113" customWidth="1"/>
    <col min="7429" max="7429" width="20.42578125" style="113" customWidth="1"/>
    <col min="7430" max="7430" width="14.7109375" style="113" customWidth="1"/>
    <col min="7431" max="7431" width="13.5703125" style="113" customWidth="1"/>
    <col min="7432" max="7432" width="15.85546875" style="113" customWidth="1"/>
    <col min="7433" max="7433" width="15.140625" style="113" customWidth="1"/>
    <col min="7434" max="7434" width="17.140625" style="113" customWidth="1"/>
    <col min="7435" max="7680" width="9.140625" style="113"/>
    <col min="7681" max="7681" width="85.28515625" style="113" customWidth="1"/>
    <col min="7682" max="7683" width="22.28515625" style="113" customWidth="1"/>
    <col min="7684" max="7684" width="19" style="113" customWidth="1"/>
    <col min="7685" max="7685" width="20.42578125" style="113" customWidth="1"/>
    <col min="7686" max="7686" width="14.7109375" style="113" customWidth="1"/>
    <col min="7687" max="7687" width="13.5703125" style="113" customWidth="1"/>
    <col min="7688" max="7688" width="15.85546875" style="113" customWidth="1"/>
    <col min="7689" max="7689" width="15.140625" style="113" customWidth="1"/>
    <col min="7690" max="7690" width="17.140625" style="113" customWidth="1"/>
    <col min="7691" max="7936" width="9.140625" style="113"/>
    <col min="7937" max="7937" width="85.28515625" style="113" customWidth="1"/>
    <col min="7938" max="7939" width="22.28515625" style="113" customWidth="1"/>
    <col min="7940" max="7940" width="19" style="113" customWidth="1"/>
    <col min="7941" max="7941" width="20.42578125" style="113" customWidth="1"/>
    <col min="7942" max="7942" width="14.7109375" style="113" customWidth="1"/>
    <col min="7943" max="7943" width="13.5703125" style="113" customWidth="1"/>
    <col min="7944" max="7944" width="15.85546875" style="113" customWidth="1"/>
    <col min="7945" max="7945" width="15.140625" style="113" customWidth="1"/>
    <col min="7946" max="7946" width="17.140625" style="113" customWidth="1"/>
    <col min="7947" max="8192" width="9.140625" style="113"/>
    <col min="8193" max="8193" width="85.28515625" style="113" customWidth="1"/>
    <col min="8194" max="8195" width="22.28515625" style="113" customWidth="1"/>
    <col min="8196" max="8196" width="19" style="113" customWidth="1"/>
    <col min="8197" max="8197" width="20.42578125" style="113" customWidth="1"/>
    <col min="8198" max="8198" width="14.7109375" style="113" customWidth="1"/>
    <col min="8199" max="8199" width="13.5703125" style="113" customWidth="1"/>
    <col min="8200" max="8200" width="15.85546875" style="113" customWidth="1"/>
    <col min="8201" max="8201" width="15.140625" style="113" customWidth="1"/>
    <col min="8202" max="8202" width="17.140625" style="113" customWidth="1"/>
    <col min="8203" max="8448" width="9.140625" style="113"/>
    <col min="8449" max="8449" width="85.28515625" style="113" customWidth="1"/>
    <col min="8450" max="8451" width="22.28515625" style="113" customWidth="1"/>
    <col min="8452" max="8452" width="19" style="113" customWidth="1"/>
    <col min="8453" max="8453" width="20.42578125" style="113" customWidth="1"/>
    <col min="8454" max="8454" width="14.7109375" style="113" customWidth="1"/>
    <col min="8455" max="8455" width="13.5703125" style="113" customWidth="1"/>
    <col min="8456" max="8456" width="15.85546875" style="113" customWidth="1"/>
    <col min="8457" max="8457" width="15.140625" style="113" customWidth="1"/>
    <col min="8458" max="8458" width="17.140625" style="113" customWidth="1"/>
    <col min="8459" max="8704" width="9.140625" style="113"/>
    <col min="8705" max="8705" width="85.28515625" style="113" customWidth="1"/>
    <col min="8706" max="8707" width="22.28515625" style="113" customWidth="1"/>
    <col min="8708" max="8708" width="19" style="113" customWidth="1"/>
    <col min="8709" max="8709" width="20.42578125" style="113" customWidth="1"/>
    <col min="8710" max="8710" width="14.7109375" style="113" customWidth="1"/>
    <col min="8711" max="8711" width="13.5703125" style="113" customWidth="1"/>
    <col min="8712" max="8712" width="15.85546875" style="113" customWidth="1"/>
    <col min="8713" max="8713" width="15.140625" style="113" customWidth="1"/>
    <col min="8714" max="8714" width="17.140625" style="113" customWidth="1"/>
    <col min="8715" max="8960" width="9.140625" style="113"/>
    <col min="8961" max="8961" width="85.28515625" style="113" customWidth="1"/>
    <col min="8962" max="8963" width="22.28515625" style="113" customWidth="1"/>
    <col min="8964" max="8964" width="19" style="113" customWidth="1"/>
    <col min="8965" max="8965" width="20.42578125" style="113" customWidth="1"/>
    <col min="8966" max="8966" width="14.7109375" style="113" customWidth="1"/>
    <col min="8967" max="8967" width="13.5703125" style="113" customWidth="1"/>
    <col min="8968" max="8968" width="15.85546875" style="113" customWidth="1"/>
    <col min="8969" max="8969" width="15.140625" style="113" customWidth="1"/>
    <col min="8970" max="8970" width="17.140625" style="113" customWidth="1"/>
    <col min="8971" max="9216" width="9.140625" style="113"/>
    <col min="9217" max="9217" width="85.28515625" style="113" customWidth="1"/>
    <col min="9218" max="9219" width="22.28515625" style="113" customWidth="1"/>
    <col min="9220" max="9220" width="19" style="113" customWidth="1"/>
    <col min="9221" max="9221" width="20.42578125" style="113" customWidth="1"/>
    <col min="9222" max="9222" width="14.7109375" style="113" customWidth="1"/>
    <col min="9223" max="9223" width="13.5703125" style="113" customWidth="1"/>
    <col min="9224" max="9224" width="15.85546875" style="113" customWidth="1"/>
    <col min="9225" max="9225" width="15.140625" style="113" customWidth="1"/>
    <col min="9226" max="9226" width="17.140625" style="113" customWidth="1"/>
    <col min="9227" max="9472" width="9.140625" style="113"/>
    <col min="9473" max="9473" width="85.28515625" style="113" customWidth="1"/>
    <col min="9474" max="9475" width="22.28515625" style="113" customWidth="1"/>
    <col min="9476" max="9476" width="19" style="113" customWidth="1"/>
    <col min="9477" max="9477" width="20.42578125" style="113" customWidth="1"/>
    <col min="9478" max="9478" width="14.7109375" style="113" customWidth="1"/>
    <col min="9479" max="9479" width="13.5703125" style="113" customWidth="1"/>
    <col min="9480" max="9480" width="15.85546875" style="113" customWidth="1"/>
    <col min="9481" max="9481" width="15.140625" style="113" customWidth="1"/>
    <col min="9482" max="9482" width="17.140625" style="113" customWidth="1"/>
    <col min="9483" max="9728" width="9.140625" style="113"/>
    <col min="9729" max="9729" width="85.28515625" style="113" customWidth="1"/>
    <col min="9730" max="9731" width="22.28515625" style="113" customWidth="1"/>
    <col min="9732" max="9732" width="19" style="113" customWidth="1"/>
    <col min="9733" max="9733" width="20.42578125" style="113" customWidth="1"/>
    <col min="9734" max="9734" width="14.7109375" style="113" customWidth="1"/>
    <col min="9735" max="9735" width="13.5703125" style="113" customWidth="1"/>
    <col min="9736" max="9736" width="15.85546875" style="113" customWidth="1"/>
    <col min="9737" max="9737" width="15.140625" style="113" customWidth="1"/>
    <col min="9738" max="9738" width="17.140625" style="113" customWidth="1"/>
    <col min="9739" max="9984" width="9.140625" style="113"/>
    <col min="9985" max="9985" width="85.28515625" style="113" customWidth="1"/>
    <col min="9986" max="9987" width="22.28515625" style="113" customWidth="1"/>
    <col min="9988" max="9988" width="19" style="113" customWidth="1"/>
    <col min="9989" max="9989" width="20.42578125" style="113" customWidth="1"/>
    <col min="9990" max="9990" width="14.7109375" style="113" customWidth="1"/>
    <col min="9991" max="9991" width="13.5703125" style="113" customWidth="1"/>
    <col min="9992" max="9992" width="15.85546875" style="113" customWidth="1"/>
    <col min="9993" max="9993" width="15.140625" style="113" customWidth="1"/>
    <col min="9994" max="9994" width="17.140625" style="113" customWidth="1"/>
    <col min="9995" max="10240" width="9.140625" style="113"/>
    <col min="10241" max="10241" width="85.28515625" style="113" customWidth="1"/>
    <col min="10242" max="10243" width="22.28515625" style="113" customWidth="1"/>
    <col min="10244" max="10244" width="19" style="113" customWidth="1"/>
    <col min="10245" max="10245" width="20.42578125" style="113" customWidth="1"/>
    <col min="10246" max="10246" width="14.7109375" style="113" customWidth="1"/>
    <col min="10247" max="10247" width="13.5703125" style="113" customWidth="1"/>
    <col min="10248" max="10248" width="15.85546875" style="113" customWidth="1"/>
    <col min="10249" max="10249" width="15.140625" style="113" customWidth="1"/>
    <col min="10250" max="10250" width="17.140625" style="113" customWidth="1"/>
    <col min="10251" max="10496" width="9.140625" style="113"/>
    <col min="10497" max="10497" width="85.28515625" style="113" customWidth="1"/>
    <col min="10498" max="10499" width="22.28515625" style="113" customWidth="1"/>
    <col min="10500" max="10500" width="19" style="113" customWidth="1"/>
    <col min="10501" max="10501" width="20.42578125" style="113" customWidth="1"/>
    <col min="10502" max="10502" width="14.7109375" style="113" customWidth="1"/>
    <col min="10503" max="10503" width="13.5703125" style="113" customWidth="1"/>
    <col min="10504" max="10504" width="15.85546875" style="113" customWidth="1"/>
    <col min="10505" max="10505" width="15.140625" style="113" customWidth="1"/>
    <col min="10506" max="10506" width="17.140625" style="113" customWidth="1"/>
    <col min="10507" max="10752" width="9.140625" style="113"/>
    <col min="10753" max="10753" width="85.28515625" style="113" customWidth="1"/>
    <col min="10754" max="10755" width="22.28515625" style="113" customWidth="1"/>
    <col min="10756" max="10756" width="19" style="113" customWidth="1"/>
    <col min="10757" max="10757" width="20.42578125" style="113" customWidth="1"/>
    <col min="10758" max="10758" width="14.7109375" style="113" customWidth="1"/>
    <col min="10759" max="10759" width="13.5703125" style="113" customWidth="1"/>
    <col min="10760" max="10760" width="15.85546875" style="113" customWidth="1"/>
    <col min="10761" max="10761" width="15.140625" style="113" customWidth="1"/>
    <col min="10762" max="10762" width="17.140625" style="113" customWidth="1"/>
    <col min="10763" max="11008" width="9.140625" style="113"/>
    <col min="11009" max="11009" width="85.28515625" style="113" customWidth="1"/>
    <col min="11010" max="11011" width="22.28515625" style="113" customWidth="1"/>
    <col min="11012" max="11012" width="19" style="113" customWidth="1"/>
    <col min="11013" max="11013" width="20.42578125" style="113" customWidth="1"/>
    <col min="11014" max="11014" width="14.7109375" style="113" customWidth="1"/>
    <col min="11015" max="11015" width="13.5703125" style="113" customWidth="1"/>
    <col min="11016" max="11016" width="15.85546875" style="113" customWidth="1"/>
    <col min="11017" max="11017" width="15.140625" style="113" customWidth="1"/>
    <col min="11018" max="11018" width="17.140625" style="113" customWidth="1"/>
    <col min="11019" max="11264" width="9.140625" style="113"/>
    <col min="11265" max="11265" width="85.28515625" style="113" customWidth="1"/>
    <col min="11266" max="11267" width="22.28515625" style="113" customWidth="1"/>
    <col min="11268" max="11268" width="19" style="113" customWidth="1"/>
    <col min="11269" max="11269" width="20.42578125" style="113" customWidth="1"/>
    <col min="11270" max="11270" width="14.7109375" style="113" customWidth="1"/>
    <col min="11271" max="11271" width="13.5703125" style="113" customWidth="1"/>
    <col min="11272" max="11272" width="15.85546875" style="113" customWidth="1"/>
    <col min="11273" max="11273" width="15.140625" style="113" customWidth="1"/>
    <col min="11274" max="11274" width="17.140625" style="113" customWidth="1"/>
    <col min="11275" max="11520" width="9.140625" style="113"/>
    <col min="11521" max="11521" width="85.28515625" style="113" customWidth="1"/>
    <col min="11522" max="11523" width="22.28515625" style="113" customWidth="1"/>
    <col min="11524" max="11524" width="19" style="113" customWidth="1"/>
    <col min="11525" max="11525" width="20.42578125" style="113" customWidth="1"/>
    <col min="11526" max="11526" width="14.7109375" style="113" customWidth="1"/>
    <col min="11527" max="11527" width="13.5703125" style="113" customWidth="1"/>
    <col min="11528" max="11528" width="15.85546875" style="113" customWidth="1"/>
    <col min="11529" max="11529" width="15.140625" style="113" customWidth="1"/>
    <col min="11530" max="11530" width="17.140625" style="113" customWidth="1"/>
    <col min="11531" max="11776" width="9.140625" style="113"/>
    <col min="11777" max="11777" width="85.28515625" style="113" customWidth="1"/>
    <col min="11778" max="11779" width="22.28515625" style="113" customWidth="1"/>
    <col min="11780" max="11780" width="19" style="113" customWidth="1"/>
    <col min="11781" max="11781" width="20.42578125" style="113" customWidth="1"/>
    <col min="11782" max="11782" width="14.7109375" style="113" customWidth="1"/>
    <col min="11783" max="11783" width="13.5703125" style="113" customWidth="1"/>
    <col min="11784" max="11784" width="15.85546875" style="113" customWidth="1"/>
    <col min="11785" max="11785" width="15.140625" style="113" customWidth="1"/>
    <col min="11786" max="11786" width="17.140625" style="113" customWidth="1"/>
    <col min="11787" max="12032" width="9.140625" style="113"/>
    <col min="12033" max="12033" width="85.28515625" style="113" customWidth="1"/>
    <col min="12034" max="12035" width="22.28515625" style="113" customWidth="1"/>
    <col min="12036" max="12036" width="19" style="113" customWidth="1"/>
    <col min="12037" max="12037" width="20.42578125" style="113" customWidth="1"/>
    <col min="12038" max="12038" width="14.7109375" style="113" customWidth="1"/>
    <col min="12039" max="12039" width="13.5703125" style="113" customWidth="1"/>
    <col min="12040" max="12040" width="15.85546875" style="113" customWidth="1"/>
    <col min="12041" max="12041" width="15.140625" style="113" customWidth="1"/>
    <col min="12042" max="12042" width="17.140625" style="113" customWidth="1"/>
    <col min="12043" max="12288" width="9.140625" style="113"/>
    <col min="12289" max="12289" width="85.28515625" style="113" customWidth="1"/>
    <col min="12290" max="12291" width="22.28515625" style="113" customWidth="1"/>
    <col min="12292" max="12292" width="19" style="113" customWidth="1"/>
    <col min="12293" max="12293" width="20.42578125" style="113" customWidth="1"/>
    <col min="12294" max="12294" width="14.7109375" style="113" customWidth="1"/>
    <col min="12295" max="12295" width="13.5703125" style="113" customWidth="1"/>
    <col min="12296" max="12296" width="15.85546875" style="113" customWidth="1"/>
    <col min="12297" max="12297" width="15.140625" style="113" customWidth="1"/>
    <col min="12298" max="12298" width="17.140625" style="113" customWidth="1"/>
    <col min="12299" max="12544" width="9.140625" style="113"/>
    <col min="12545" max="12545" width="85.28515625" style="113" customWidth="1"/>
    <col min="12546" max="12547" width="22.28515625" style="113" customWidth="1"/>
    <col min="12548" max="12548" width="19" style="113" customWidth="1"/>
    <col min="12549" max="12549" width="20.42578125" style="113" customWidth="1"/>
    <col min="12550" max="12550" width="14.7109375" style="113" customWidth="1"/>
    <col min="12551" max="12551" width="13.5703125" style="113" customWidth="1"/>
    <col min="12552" max="12552" width="15.85546875" style="113" customWidth="1"/>
    <col min="12553" max="12553" width="15.140625" style="113" customWidth="1"/>
    <col min="12554" max="12554" width="17.140625" style="113" customWidth="1"/>
    <col min="12555" max="12800" width="9.140625" style="113"/>
    <col min="12801" max="12801" width="85.28515625" style="113" customWidth="1"/>
    <col min="12802" max="12803" width="22.28515625" style="113" customWidth="1"/>
    <col min="12804" max="12804" width="19" style="113" customWidth="1"/>
    <col min="12805" max="12805" width="20.42578125" style="113" customWidth="1"/>
    <col min="12806" max="12806" width="14.7109375" style="113" customWidth="1"/>
    <col min="12807" max="12807" width="13.5703125" style="113" customWidth="1"/>
    <col min="12808" max="12808" width="15.85546875" style="113" customWidth="1"/>
    <col min="12809" max="12809" width="15.140625" style="113" customWidth="1"/>
    <col min="12810" max="12810" width="17.140625" style="113" customWidth="1"/>
    <col min="12811" max="13056" width="9.140625" style="113"/>
    <col min="13057" max="13057" width="85.28515625" style="113" customWidth="1"/>
    <col min="13058" max="13059" width="22.28515625" style="113" customWidth="1"/>
    <col min="13060" max="13060" width="19" style="113" customWidth="1"/>
    <col min="13061" max="13061" width="20.42578125" style="113" customWidth="1"/>
    <col min="13062" max="13062" width="14.7109375" style="113" customWidth="1"/>
    <col min="13063" max="13063" width="13.5703125" style="113" customWidth="1"/>
    <col min="13064" max="13064" width="15.85546875" style="113" customWidth="1"/>
    <col min="13065" max="13065" width="15.140625" style="113" customWidth="1"/>
    <col min="13066" max="13066" width="17.140625" style="113" customWidth="1"/>
    <col min="13067" max="13312" width="9.140625" style="113"/>
    <col min="13313" max="13313" width="85.28515625" style="113" customWidth="1"/>
    <col min="13314" max="13315" width="22.28515625" style="113" customWidth="1"/>
    <col min="13316" max="13316" width="19" style="113" customWidth="1"/>
    <col min="13317" max="13317" width="20.42578125" style="113" customWidth="1"/>
    <col min="13318" max="13318" width="14.7109375" style="113" customWidth="1"/>
    <col min="13319" max="13319" width="13.5703125" style="113" customWidth="1"/>
    <col min="13320" max="13320" width="15.85546875" style="113" customWidth="1"/>
    <col min="13321" max="13321" width="15.140625" style="113" customWidth="1"/>
    <col min="13322" max="13322" width="17.140625" style="113" customWidth="1"/>
    <col min="13323" max="13568" width="9.140625" style="113"/>
    <col min="13569" max="13569" width="85.28515625" style="113" customWidth="1"/>
    <col min="13570" max="13571" width="22.28515625" style="113" customWidth="1"/>
    <col min="13572" max="13572" width="19" style="113" customWidth="1"/>
    <col min="13573" max="13573" width="20.42578125" style="113" customWidth="1"/>
    <col min="13574" max="13574" width="14.7109375" style="113" customWidth="1"/>
    <col min="13575" max="13575" width="13.5703125" style="113" customWidth="1"/>
    <col min="13576" max="13576" width="15.85546875" style="113" customWidth="1"/>
    <col min="13577" max="13577" width="15.140625" style="113" customWidth="1"/>
    <col min="13578" max="13578" width="17.140625" style="113" customWidth="1"/>
    <col min="13579" max="13824" width="9.140625" style="113"/>
    <col min="13825" max="13825" width="85.28515625" style="113" customWidth="1"/>
    <col min="13826" max="13827" width="22.28515625" style="113" customWidth="1"/>
    <col min="13828" max="13828" width="19" style="113" customWidth="1"/>
    <col min="13829" max="13829" width="20.42578125" style="113" customWidth="1"/>
    <col min="13830" max="13830" width="14.7109375" style="113" customWidth="1"/>
    <col min="13831" max="13831" width="13.5703125" style="113" customWidth="1"/>
    <col min="13832" max="13832" width="15.85546875" style="113" customWidth="1"/>
    <col min="13833" max="13833" width="15.140625" style="113" customWidth="1"/>
    <col min="13834" max="13834" width="17.140625" style="113" customWidth="1"/>
    <col min="13835" max="14080" width="9.140625" style="113"/>
    <col min="14081" max="14081" width="85.28515625" style="113" customWidth="1"/>
    <col min="14082" max="14083" width="22.28515625" style="113" customWidth="1"/>
    <col min="14084" max="14084" width="19" style="113" customWidth="1"/>
    <col min="14085" max="14085" width="20.42578125" style="113" customWidth="1"/>
    <col min="14086" max="14086" width="14.7109375" style="113" customWidth="1"/>
    <col min="14087" max="14087" width="13.5703125" style="113" customWidth="1"/>
    <col min="14088" max="14088" width="15.85546875" style="113" customWidth="1"/>
    <col min="14089" max="14089" width="15.140625" style="113" customWidth="1"/>
    <col min="14090" max="14090" width="17.140625" style="113" customWidth="1"/>
    <col min="14091" max="14336" width="9.140625" style="113"/>
    <col min="14337" max="14337" width="85.28515625" style="113" customWidth="1"/>
    <col min="14338" max="14339" width="22.28515625" style="113" customWidth="1"/>
    <col min="14340" max="14340" width="19" style="113" customWidth="1"/>
    <col min="14341" max="14341" width="20.42578125" style="113" customWidth="1"/>
    <col min="14342" max="14342" width="14.7109375" style="113" customWidth="1"/>
    <col min="14343" max="14343" width="13.5703125" style="113" customWidth="1"/>
    <col min="14344" max="14344" width="15.85546875" style="113" customWidth="1"/>
    <col min="14345" max="14345" width="15.140625" style="113" customWidth="1"/>
    <col min="14346" max="14346" width="17.140625" style="113" customWidth="1"/>
    <col min="14347" max="14592" width="9.140625" style="113"/>
    <col min="14593" max="14593" width="85.28515625" style="113" customWidth="1"/>
    <col min="14594" max="14595" width="22.28515625" style="113" customWidth="1"/>
    <col min="14596" max="14596" width="19" style="113" customWidth="1"/>
    <col min="14597" max="14597" width="20.42578125" style="113" customWidth="1"/>
    <col min="14598" max="14598" width="14.7109375" style="113" customWidth="1"/>
    <col min="14599" max="14599" width="13.5703125" style="113" customWidth="1"/>
    <col min="14600" max="14600" width="15.85546875" style="113" customWidth="1"/>
    <col min="14601" max="14601" width="15.140625" style="113" customWidth="1"/>
    <col min="14602" max="14602" width="17.140625" style="113" customWidth="1"/>
    <col min="14603" max="14848" width="9.140625" style="113"/>
    <col min="14849" max="14849" width="85.28515625" style="113" customWidth="1"/>
    <col min="14850" max="14851" width="22.28515625" style="113" customWidth="1"/>
    <col min="14852" max="14852" width="19" style="113" customWidth="1"/>
    <col min="14853" max="14853" width="20.42578125" style="113" customWidth="1"/>
    <col min="14854" max="14854" width="14.7109375" style="113" customWidth="1"/>
    <col min="14855" max="14855" width="13.5703125" style="113" customWidth="1"/>
    <col min="14856" max="14856" width="15.85546875" style="113" customWidth="1"/>
    <col min="14857" max="14857" width="15.140625" style="113" customWidth="1"/>
    <col min="14858" max="14858" width="17.140625" style="113" customWidth="1"/>
    <col min="14859" max="15104" width="9.140625" style="113"/>
    <col min="15105" max="15105" width="85.28515625" style="113" customWidth="1"/>
    <col min="15106" max="15107" width="22.28515625" style="113" customWidth="1"/>
    <col min="15108" max="15108" width="19" style="113" customWidth="1"/>
    <col min="15109" max="15109" width="20.42578125" style="113" customWidth="1"/>
    <col min="15110" max="15110" width="14.7109375" style="113" customWidth="1"/>
    <col min="15111" max="15111" width="13.5703125" style="113" customWidth="1"/>
    <col min="15112" max="15112" width="15.85546875" style="113" customWidth="1"/>
    <col min="15113" max="15113" width="15.140625" style="113" customWidth="1"/>
    <col min="15114" max="15114" width="17.140625" style="113" customWidth="1"/>
    <col min="15115" max="15360" width="9.140625" style="113"/>
    <col min="15361" max="15361" width="85.28515625" style="113" customWidth="1"/>
    <col min="15362" max="15363" width="22.28515625" style="113" customWidth="1"/>
    <col min="15364" max="15364" width="19" style="113" customWidth="1"/>
    <col min="15365" max="15365" width="20.42578125" style="113" customWidth="1"/>
    <col min="15366" max="15366" width="14.7109375" style="113" customWidth="1"/>
    <col min="15367" max="15367" width="13.5703125" style="113" customWidth="1"/>
    <col min="15368" max="15368" width="15.85546875" style="113" customWidth="1"/>
    <col min="15369" max="15369" width="15.140625" style="113" customWidth="1"/>
    <col min="15370" max="15370" width="17.140625" style="113" customWidth="1"/>
    <col min="15371" max="15616" width="9.140625" style="113"/>
    <col min="15617" max="15617" width="85.28515625" style="113" customWidth="1"/>
    <col min="15618" max="15619" width="22.28515625" style="113" customWidth="1"/>
    <col min="15620" max="15620" width="19" style="113" customWidth="1"/>
    <col min="15621" max="15621" width="20.42578125" style="113" customWidth="1"/>
    <col min="15622" max="15622" width="14.7109375" style="113" customWidth="1"/>
    <col min="15623" max="15623" width="13.5703125" style="113" customWidth="1"/>
    <col min="15624" max="15624" width="15.85546875" style="113" customWidth="1"/>
    <col min="15625" max="15625" width="15.140625" style="113" customWidth="1"/>
    <col min="15626" max="15626" width="17.140625" style="113" customWidth="1"/>
    <col min="15627" max="15872" width="9.140625" style="113"/>
    <col min="15873" max="15873" width="85.28515625" style="113" customWidth="1"/>
    <col min="15874" max="15875" width="22.28515625" style="113" customWidth="1"/>
    <col min="15876" max="15876" width="19" style="113" customWidth="1"/>
    <col min="15877" max="15877" width="20.42578125" style="113" customWidth="1"/>
    <col min="15878" max="15878" width="14.7109375" style="113" customWidth="1"/>
    <col min="15879" max="15879" width="13.5703125" style="113" customWidth="1"/>
    <col min="15880" max="15880" width="15.85546875" style="113" customWidth="1"/>
    <col min="15881" max="15881" width="15.140625" style="113" customWidth="1"/>
    <col min="15882" max="15882" width="17.140625" style="113" customWidth="1"/>
    <col min="15883" max="16128" width="9.140625" style="113"/>
    <col min="16129" max="16129" width="85.28515625" style="113" customWidth="1"/>
    <col min="16130" max="16131" width="22.28515625" style="113" customWidth="1"/>
    <col min="16132" max="16132" width="19" style="113" customWidth="1"/>
    <col min="16133" max="16133" width="20.42578125" style="113" customWidth="1"/>
    <col min="16134" max="16134" width="14.7109375" style="113" customWidth="1"/>
    <col min="16135" max="16135" width="13.5703125" style="113" customWidth="1"/>
    <col min="16136" max="16136" width="15.85546875" style="113" customWidth="1"/>
    <col min="16137" max="16137" width="15.140625" style="113" customWidth="1"/>
    <col min="16138" max="16138" width="17.140625" style="113" customWidth="1"/>
    <col min="16139" max="16384" width="9.140625" style="113"/>
  </cols>
  <sheetData>
    <row r="1" spans="1:8" ht="18" x14ac:dyDescent="0.25">
      <c r="A1" s="111" t="s">
        <v>36</v>
      </c>
      <c r="B1" s="112"/>
      <c r="C1" s="112"/>
      <c r="D1" s="112"/>
      <c r="E1" s="45"/>
    </row>
    <row r="2" spans="1:8" ht="18" customHeight="1" x14ac:dyDescent="0.25">
      <c r="A2" s="114" t="s">
        <v>125</v>
      </c>
      <c r="B2" s="115"/>
      <c r="C2" s="115"/>
      <c r="D2" s="115"/>
      <c r="E2" s="116"/>
    </row>
    <row r="3" spans="1:8" ht="18" customHeight="1" x14ac:dyDescent="0.25">
      <c r="A3" s="48" t="s">
        <v>38</v>
      </c>
      <c r="B3" s="115"/>
      <c r="C3" s="115"/>
      <c r="D3" s="115"/>
      <c r="E3" s="116"/>
    </row>
    <row r="4" spans="1:8" ht="18" x14ac:dyDescent="0.25">
      <c r="A4" s="48"/>
      <c r="B4" s="117"/>
      <c r="C4" s="115"/>
      <c r="D4" s="115"/>
      <c r="E4" s="115"/>
    </row>
    <row r="5" spans="1:8" s="121" customFormat="1" ht="15" x14ac:dyDescent="0.25">
      <c r="A5" s="118"/>
      <c r="B5" s="119" t="s">
        <v>126</v>
      </c>
      <c r="C5" s="120" t="s">
        <v>126</v>
      </c>
      <c r="D5" s="119" t="s">
        <v>127</v>
      </c>
      <c r="E5" s="119" t="s">
        <v>128</v>
      </c>
      <c r="F5" s="113"/>
    </row>
    <row r="6" spans="1:8" s="121" customFormat="1" ht="75" x14ac:dyDescent="0.25">
      <c r="A6" s="122"/>
      <c r="B6" s="123" t="s">
        <v>129</v>
      </c>
      <c r="C6" s="124" t="s">
        <v>130</v>
      </c>
      <c r="D6" s="123" t="s">
        <v>131</v>
      </c>
      <c r="E6" s="123" t="s">
        <v>131</v>
      </c>
      <c r="F6" s="113"/>
    </row>
    <row r="7" spans="1:8" s="128" customFormat="1" ht="15" x14ac:dyDescent="0.25">
      <c r="A7" s="122"/>
      <c r="B7" s="125">
        <v>1</v>
      </c>
      <c r="C7" s="126">
        <v>2</v>
      </c>
      <c r="D7" s="125">
        <v>3</v>
      </c>
      <c r="E7" s="125">
        <v>4</v>
      </c>
      <c r="F7" s="127"/>
    </row>
    <row r="8" spans="1:8" s="133" customFormat="1" ht="18" x14ac:dyDescent="0.25">
      <c r="A8" s="129" t="s">
        <v>132</v>
      </c>
      <c r="B8" s="130">
        <v>129482694692</v>
      </c>
      <c r="C8" s="130">
        <f>133889903282+450000000</f>
        <v>134339903282</v>
      </c>
      <c r="D8" s="130">
        <f>C8-B8</f>
        <v>4857208590</v>
      </c>
      <c r="E8" s="131">
        <f>D8/B8*100</f>
        <v>3.7512415088007116</v>
      </c>
      <c r="F8" s="132"/>
    </row>
    <row r="9" spans="1:8" s="121" customFormat="1" ht="15" x14ac:dyDescent="0.25">
      <c r="A9" s="134" t="s">
        <v>133</v>
      </c>
      <c r="B9" s="135">
        <v>21491733845</v>
      </c>
      <c r="C9" s="135">
        <f>20177076980+200000000</f>
        <v>20377076980</v>
      </c>
      <c r="D9" s="135">
        <f t="shared" ref="D9:D15" si="0">C9-B9</f>
        <v>-1114656865</v>
      </c>
      <c r="E9" s="136">
        <f t="shared" ref="E9:E15" si="1">D9/B9*100</f>
        <v>-5.1864445792926208</v>
      </c>
      <c r="F9" s="137"/>
      <c r="H9" s="138"/>
    </row>
    <row r="10" spans="1:8" s="121" customFormat="1" ht="15" x14ac:dyDescent="0.25">
      <c r="A10" s="134" t="s">
        <v>134</v>
      </c>
      <c r="B10" s="135">
        <v>11263617255</v>
      </c>
      <c r="C10" s="135">
        <v>12347257965</v>
      </c>
      <c r="D10" s="135">
        <f t="shared" si="0"/>
        <v>1083640710</v>
      </c>
      <c r="E10" s="136">
        <f t="shared" si="1"/>
        <v>9.6207167330633876</v>
      </c>
      <c r="F10" s="113"/>
    </row>
    <row r="11" spans="1:8" s="121" customFormat="1" ht="15" x14ac:dyDescent="0.25">
      <c r="A11" s="134" t="s">
        <v>135</v>
      </c>
      <c r="B11" s="135">
        <v>90866368853</v>
      </c>
      <c r="C11" s="135">
        <v>94932276066</v>
      </c>
      <c r="D11" s="135">
        <f t="shared" si="0"/>
        <v>4065907213</v>
      </c>
      <c r="E11" s="136">
        <f t="shared" si="1"/>
        <v>4.4746007398817307</v>
      </c>
      <c r="F11" s="113"/>
    </row>
    <row r="12" spans="1:8" s="121" customFormat="1" ht="15" x14ac:dyDescent="0.25">
      <c r="A12" s="134" t="s">
        <v>136</v>
      </c>
      <c r="B12" s="135">
        <v>210047000</v>
      </c>
      <c r="C12" s="135">
        <v>215053000</v>
      </c>
      <c r="D12" s="135">
        <f t="shared" si="0"/>
        <v>5006000</v>
      </c>
      <c r="E12" s="136">
        <f t="shared" si="1"/>
        <v>2.3832761239151239</v>
      </c>
      <c r="F12" s="113"/>
      <c r="G12" s="138"/>
    </row>
    <row r="13" spans="1:8" s="121" customFormat="1" ht="15" x14ac:dyDescent="0.25">
      <c r="A13" s="134" t="s">
        <v>137</v>
      </c>
      <c r="B13" s="135">
        <v>2981136340</v>
      </c>
      <c r="C13" s="135">
        <f>3482992758+250000000</f>
        <v>3732992758</v>
      </c>
      <c r="D13" s="135">
        <f t="shared" si="0"/>
        <v>751856418</v>
      </c>
      <c r="E13" s="136">
        <f t="shared" si="1"/>
        <v>25.220464019434953</v>
      </c>
      <c r="F13" s="113"/>
    </row>
    <row r="14" spans="1:8" s="121" customFormat="1" ht="15" x14ac:dyDescent="0.25">
      <c r="A14" s="134" t="s">
        <v>138</v>
      </c>
      <c r="B14" s="135">
        <v>1053403791</v>
      </c>
      <c r="C14" s="135">
        <v>1039278371</v>
      </c>
      <c r="D14" s="135">
        <f t="shared" si="0"/>
        <v>-14125420</v>
      </c>
      <c r="E14" s="136">
        <f t="shared" si="1"/>
        <v>-1.3409311909339807</v>
      </c>
      <c r="F14" s="113"/>
      <c r="G14" s="138"/>
    </row>
    <row r="15" spans="1:8" s="121" customFormat="1" ht="15" x14ac:dyDescent="0.25">
      <c r="A15" s="134" t="s">
        <v>139</v>
      </c>
      <c r="B15" s="139">
        <v>1616387608</v>
      </c>
      <c r="C15" s="139">
        <v>1695968142</v>
      </c>
      <c r="D15" s="135">
        <f t="shared" si="0"/>
        <v>79580534</v>
      </c>
      <c r="E15" s="136">
        <f t="shared" si="1"/>
        <v>4.9233570961650184</v>
      </c>
      <c r="F15" s="113"/>
    </row>
    <row r="16" spans="1:8" ht="15" x14ac:dyDescent="0.25">
      <c r="A16" s="140"/>
      <c r="B16" s="141"/>
      <c r="C16" s="142"/>
      <c r="D16" s="142"/>
      <c r="E16" s="142"/>
    </row>
    <row r="17" spans="1:8" s="121" customFormat="1" ht="15" x14ac:dyDescent="0.25">
      <c r="A17" s="118"/>
      <c r="B17" s="119" t="s">
        <v>126</v>
      </c>
      <c r="C17" s="120" t="s">
        <v>140</v>
      </c>
      <c r="D17" s="119" t="s">
        <v>127</v>
      </c>
      <c r="E17" s="119" t="s">
        <v>128</v>
      </c>
      <c r="F17" s="113"/>
    </row>
    <row r="18" spans="1:8" s="121" customFormat="1" ht="45" x14ac:dyDescent="0.25">
      <c r="A18" s="122"/>
      <c r="B18" s="123" t="s">
        <v>141</v>
      </c>
      <c r="C18" s="124" t="s">
        <v>142</v>
      </c>
      <c r="D18" s="123" t="s">
        <v>143</v>
      </c>
      <c r="E18" s="123" t="s">
        <v>144</v>
      </c>
      <c r="F18" s="113"/>
    </row>
    <row r="19" spans="1:8" s="128" customFormat="1" ht="15" x14ac:dyDescent="0.25">
      <c r="A19" s="122"/>
      <c r="B19" s="125">
        <v>1</v>
      </c>
      <c r="C19" s="126">
        <v>2</v>
      </c>
      <c r="D19" s="125">
        <v>3</v>
      </c>
      <c r="E19" s="125">
        <v>4</v>
      </c>
      <c r="F19" s="127"/>
    </row>
    <row r="20" spans="1:8" s="133" customFormat="1" ht="18" x14ac:dyDescent="0.25">
      <c r="A20" s="129" t="s">
        <v>145</v>
      </c>
      <c r="B20" s="130">
        <v>135904523416</v>
      </c>
      <c r="C20" s="130">
        <f>SUM(C21:C27)</f>
        <v>142368844867</v>
      </c>
      <c r="D20" s="130">
        <f>C20-B20</f>
        <v>6464321451</v>
      </c>
      <c r="E20" s="131">
        <f>D20/B20*100</f>
        <v>4.7565167725969584</v>
      </c>
      <c r="F20" s="132"/>
    </row>
    <row r="21" spans="1:8" s="121" customFormat="1" ht="15" x14ac:dyDescent="0.25">
      <c r="A21" s="134" t="s">
        <v>133</v>
      </c>
      <c r="B21" s="135">
        <v>21491733845</v>
      </c>
      <c r="C21" s="135">
        <f>20177076980+200000000</f>
        <v>20377076980</v>
      </c>
      <c r="D21" s="135">
        <f t="shared" ref="D21:D27" si="2">C21-B21</f>
        <v>-1114656865</v>
      </c>
      <c r="E21" s="136">
        <f t="shared" ref="E21:E27" si="3">D21/B21*100</f>
        <v>-5.1864445792926208</v>
      </c>
      <c r="F21" s="137"/>
      <c r="H21" s="138"/>
    </row>
    <row r="22" spans="1:8" s="121" customFormat="1" ht="15" x14ac:dyDescent="0.25">
      <c r="A22" s="134" t="s">
        <v>134</v>
      </c>
      <c r="B22" s="135">
        <v>17226663255</v>
      </c>
      <c r="C22" s="135">
        <v>15741257965</v>
      </c>
      <c r="D22" s="135">
        <f t="shared" si="2"/>
        <v>-1485405290</v>
      </c>
      <c r="E22" s="136">
        <f t="shared" si="3"/>
        <v>-8.6227104344706138</v>
      </c>
      <c r="F22" s="113"/>
    </row>
    <row r="23" spans="1:8" s="121" customFormat="1" ht="15" x14ac:dyDescent="0.25">
      <c r="A23" s="134" t="s">
        <v>135</v>
      </c>
      <c r="B23" s="135">
        <v>90194342853</v>
      </c>
      <c r="C23" s="135">
        <v>94932276066</v>
      </c>
      <c r="D23" s="135">
        <f t="shared" si="2"/>
        <v>4737933213</v>
      </c>
      <c r="E23" s="136">
        <f t="shared" si="3"/>
        <v>5.2530270337707874</v>
      </c>
      <c r="F23" s="113"/>
    </row>
    <row r="24" spans="1:8" s="121" customFormat="1" ht="15" x14ac:dyDescent="0.25">
      <c r="A24" s="134" t="s">
        <v>136</v>
      </c>
      <c r="B24" s="135">
        <v>206073000</v>
      </c>
      <c r="C24" s="135">
        <v>215053000</v>
      </c>
      <c r="D24" s="135">
        <f t="shared" si="2"/>
        <v>8980000</v>
      </c>
      <c r="E24" s="136">
        <f t="shared" si="3"/>
        <v>4.3576790748909371</v>
      </c>
      <c r="F24" s="113"/>
      <c r="G24" s="138"/>
    </row>
    <row r="25" spans="1:8" s="121" customFormat="1" ht="15" x14ac:dyDescent="0.25">
      <c r="A25" s="134" t="s">
        <v>137</v>
      </c>
      <c r="B25" s="135">
        <v>2981136340</v>
      </c>
      <c r="C25" s="135">
        <f>3482992758+250000000</f>
        <v>3732992758</v>
      </c>
      <c r="D25" s="135">
        <f t="shared" si="2"/>
        <v>751856418</v>
      </c>
      <c r="E25" s="136">
        <f t="shared" si="3"/>
        <v>25.220464019434953</v>
      </c>
      <c r="F25" s="113"/>
    </row>
    <row r="26" spans="1:8" s="121" customFormat="1" ht="15" x14ac:dyDescent="0.25">
      <c r="A26" s="134" t="s">
        <v>138</v>
      </c>
      <c r="B26" s="135">
        <v>2188186515</v>
      </c>
      <c r="C26" s="135">
        <v>5674219956</v>
      </c>
      <c r="D26" s="135">
        <f t="shared" si="2"/>
        <v>3486033441</v>
      </c>
      <c r="E26" s="136">
        <f t="shared" si="3"/>
        <v>159.31153112878042</v>
      </c>
      <c r="F26" s="113"/>
      <c r="G26" s="138"/>
    </row>
    <row r="27" spans="1:8" s="121" customFormat="1" ht="15" x14ac:dyDescent="0.25">
      <c r="A27" s="134" t="s">
        <v>139</v>
      </c>
      <c r="B27" s="139">
        <v>1616387608</v>
      </c>
      <c r="C27" s="139">
        <v>1695968142</v>
      </c>
      <c r="D27" s="135">
        <f t="shared" si="2"/>
        <v>79580534</v>
      </c>
      <c r="E27" s="136">
        <f t="shared" si="3"/>
        <v>4.9233570961650184</v>
      </c>
      <c r="F27" s="113"/>
    </row>
    <row r="28" spans="1:8" s="121" customFormat="1" ht="14.25" x14ac:dyDescent="0.2">
      <c r="A28" s="501"/>
      <c r="B28" s="501"/>
      <c r="C28" s="501"/>
      <c r="D28" s="501"/>
      <c r="E28" s="501"/>
    </row>
    <row r="29" spans="1:8" s="121" customFormat="1" x14ac:dyDescent="0.2"/>
    <row r="31" spans="1:8" x14ac:dyDescent="0.2">
      <c r="B31" s="143"/>
      <c r="C31" s="143"/>
      <c r="D31" s="143"/>
      <c r="E31" s="143"/>
      <c r="F31" s="143"/>
      <c r="G31" s="143"/>
      <c r="H31" s="143"/>
    </row>
    <row r="32" spans="1:8" x14ac:dyDescent="0.2">
      <c r="B32" s="143"/>
      <c r="C32" s="143"/>
      <c r="D32" s="143"/>
      <c r="E32" s="143"/>
      <c r="F32" s="143"/>
      <c r="G32" s="143"/>
      <c r="H32" s="143"/>
    </row>
    <row r="33" spans="2:8" x14ac:dyDescent="0.2">
      <c r="B33" s="143"/>
      <c r="C33" s="143"/>
      <c r="D33" s="143"/>
      <c r="E33" s="143"/>
      <c r="F33" s="143"/>
      <c r="G33" s="143"/>
      <c r="H33" s="143"/>
    </row>
    <row r="34" spans="2:8" x14ac:dyDescent="0.2">
      <c r="B34" s="143"/>
      <c r="C34" s="143"/>
      <c r="D34" s="143"/>
      <c r="E34" s="143"/>
      <c r="F34" s="143"/>
      <c r="G34" s="143"/>
      <c r="H34" s="143"/>
    </row>
    <row r="35" spans="2:8" x14ac:dyDescent="0.2">
      <c r="B35" s="143"/>
      <c r="C35" s="143"/>
      <c r="D35" s="143"/>
      <c r="E35" s="143"/>
      <c r="F35" s="143"/>
      <c r="G35" s="143"/>
      <c r="H35" s="143"/>
    </row>
    <row r="36" spans="2:8" x14ac:dyDescent="0.2">
      <c r="B36" s="143"/>
      <c r="C36" s="143"/>
      <c r="D36" s="143"/>
      <c r="E36" s="143"/>
      <c r="F36" s="143"/>
      <c r="G36" s="143"/>
      <c r="H36" s="143"/>
    </row>
    <row r="37" spans="2:8" x14ac:dyDescent="0.2">
      <c r="B37" s="144"/>
      <c r="C37" s="144"/>
    </row>
    <row r="38" spans="2:8" x14ac:dyDescent="0.2">
      <c r="B38" s="144"/>
      <c r="C38" s="144"/>
    </row>
    <row r="39" spans="2:8" x14ac:dyDescent="0.2">
      <c r="B39" s="144"/>
      <c r="C39" s="144"/>
    </row>
    <row r="40" spans="2:8" x14ac:dyDescent="0.2">
      <c r="B40" s="144"/>
      <c r="C40" s="144"/>
    </row>
    <row r="41" spans="2:8" x14ac:dyDescent="0.2">
      <c r="B41" s="144"/>
      <c r="C41" s="144"/>
    </row>
    <row r="42" spans="2:8" x14ac:dyDescent="0.2">
      <c r="B42" s="144"/>
      <c r="C42" s="144"/>
    </row>
  </sheetData>
  <mergeCells count="1">
    <mergeCell ref="A28:E28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77" orientation="landscape" r:id="rId1"/>
  <headerFooter>
    <oddHeader xml:space="preserve">&amp;RKapitola A
&amp;"-,Tučné"Tabulka č. 3a&amp;"-,Obyčejné"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workbookViewId="0">
      <selection activeCell="W10" sqref="W10"/>
    </sheetView>
  </sheetViews>
  <sheetFormatPr defaultRowHeight="12.75" x14ac:dyDescent="0.2"/>
  <cols>
    <col min="1" max="1" width="82.7109375" style="48" bestFit="1" customWidth="1"/>
    <col min="2" max="2" width="17.5703125" style="48" bestFit="1" customWidth="1"/>
    <col min="3" max="3" width="15.85546875" style="48" bestFit="1" customWidth="1"/>
    <col min="4" max="4" width="18.5703125" style="48" bestFit="1" customWidth="1"/>
    <col min="5" max="5" width="11.28515625" style="48" bestFit="1" customWidth="1"/>
    <col min="6" max="6" width="15.85546875" style="48" bestFit="1" customWidth="1"/>
    <col min="7" max="7" width="17.5703125" style="48" bestFit="1" customWidth="1"/>
    <col min="8" max="8" width="12.28515625" style="48" customWidth="1"/>
    <col min="9" max="9" width="15.140625" style="48" bestFit="1" customWidth="1"/>
    <col min="10" max="12" width="14.140625" style="48" bestFit="1" customWidth="1"/>
    <col min="13" max="13" width="12" style="48" bestFit="1" customWidth="1"/>
    <col min="14" max="14" width="12.7109375" style="48" bestFit="1" customWidth="1"/>
    <col min="15" max="15" width="14.140625" style="183" bestFit="1" customWidth="1"/>
    <col min="16" max="16" width="15.140625" style="48" bestFit="1" customWidth="1"/>
    <col min="17" max="19" width="10.7109375" style="48" bestFit="1" customWidth="1"/>
    <col min="20" max="20" width="15.140625" style="48" bestFit="1" customWidth="1"/>
    <col min="21" max="21" width="13.140625" style="48" bestFit="1" customWidth="1"/>
    <col min="22" max="22" width="15.140625" style="48" bestFit="1" customWidth="1"/>
    <col min="23" max="23" width="13.140625" style="48" bestFit="1" customWidth="1"/>
    <col min="24" max="25" width="12" style="48" bestFit="1" customWidth="1"/>
    <col min="26" max="28" width="10.28515625" style="48" bestFit="1" customWidth="1"/>
    <col min="29" max="29" width="11.28515625" style="48" bestFit="1" customWidth="1"/>
    <col min="30" max="30" width="10.5703125" style="48" bestFit="1" customWidth="1"/>
    <col min="31" max="32" width="13.140625" style="48" bestFit="1" customWidth="1"/>
    <col min="33" max="33" width="16.28515625" style="48" bestFit="1" customWidth="1"/>
    <col min="34" max="34" width="15.140625" style="48" bestFit="1" customWidth="1"/>
    <col min="35" max="35" width="17.5703125" style="48" bestFit="1" customWidth="1"/>
    <col min="36" max="256" width="9.140625" style="48"/>
    <col min="257" max="257" width="82.7109375" style="48" bestFit="1" customWidth="1"/>
    <col min="258" max="258" width="17.5703125" style="48" bestFit="1" customWidth="1"/>
    <col min="259" max="259" width="15.85546875" style="48" bestFit="1" customWidth="1"/>
    <col min="260" max="260" width="18.5703125" style="48" bestFit="1" customWidth="1"/>
    <col min="261" max="261" width="11.28515625" style="48" bestFit="1" customWidth="1"/>
    <col min="262" max="262" width="15.85546875" style="48" bestFit="1" customWidth="1"/>
    <col min="263" max="263" width="17.5703125" style="48" bestFit="1" customWidth="1"/>
    <col min="264" max="264" width="12.28515625" style="48" customWidth="1"/>
    <col min="265" max="265" width="15.140625" style="48" bestFit="1" customWidth="1"/>
    <col min="266" max="268" width="14.140625" style="48" bestFit="1" customWidth="1"/>
    <col min="269" max="269" width="12" style="48" bestFit="1" customWidth="1"/>
    <col min="270" max="270" width="12.7109375" style="48" bestFit="1" customWidth="1"/>
    <col min="271" max="271" width="14.140625" style="48" bestFit="1" customWidth="1"/>
    <col min="272" max="272" width="15.140625" style="48" bestFit="1" customWidth="1"/>
    <col min="273" max="275" width="10.7109375" style="48" bestFit="1" customWidth="1"/>
    <col min="276" max="276" width="15.140625" style="48" bestFit="1" customWidth="1"/>
    <col min="277" max="277" width="13.140625" style="48" bestFit="1" customWidth="1"/>
    <col min="278" max="278" width="15.140625" style="48" bestFit="1" customWidth="1"/>
    <col min="279" max="279" width="13.140625" style="48" bestFit="1" customWidth="1"/>
    <col min="280" max="281" width="12" style="48" bestFit="1" customWidth="1"/>
    <col min="282" max="284" width="10.28515625" style="48" bestFit="1" customWidth="1"/>
    <col min="285" max="285" width="11.28515625" style="48" bestFit="1" customWidth="1"/>
    <col min="286" max="286" width="10.5703125" style="48" bestFit="1" customWidth="1"/>
    <col min="287" max="288" width="13.140625" style="48" bestFit="1" customWidth="1"/>
    <col min="289" max="289" width="16.28515625" style="48" bestFit="1" customWidth="1"/>
    <col min="290" max="290" width="15.140625" style="48" bestFit="1" customWidth="1"/>
    <col min="291" max="291" width="17.5703125" style="48" bestFit="1" customWidth="1"/>
    <col min="292" max="512" width="9.140625" style="48"/>
    <col min="513" max="513" width="82.7109375" style="48" bestFit="1" customWidth="1"/>
    <col min="514" max="514" width="17.5703125" style="48" bestFit="1" customWidth="1"/>
    <col min="515" max="515" width="15.85546875" style="48" bestFit="1" customWidth="1"/>
    <col min="516" max="516" width="18.5703125" style="48" bestFit="1" customWidth="1"/>
    <col min="517" max="517" width="11.28515625" style="48" bestFit="1" customWidth="1"/>
    <col min="518" max="518" width="15.85546875" style="48" bestFit="1" customWidth="1"/>
    <col min="519" max="519" width="17.5703125" style="48" bestFit="1" customWidth="1"/>
    <col min="520" max="520" width="12.28515625" style="48" customWidth="1"/>
    <col min="521" max="521" width="15.140625" style="48" bestFit="1" customWidth="1"/>
    <col min="522" max="524" width="14.140625" style="48" bestFit="1" customWidth="1"/>
    <col min="525" max="525" width="12" style="48" bestFit="1" customWidth="1"/>
    <col min="526" max="526" width="12.7109375" style="48" bestFit="1" customWidth="1"/>
    <col min="527" max="527" width="14.140625" style="48" bestFit="1" customWidth="1"/>
    <col min="528" max="528" width="15.140625" style="48" bestFit="1" customWidth="1"/>
    <col min="529" max="531" width="10.7109375" style="48" bestFit="1" customWidth="1"/>
    <col min="532" max="532" width="15.140625" style="48" bestFit="1" customWidth="1"/>
    <col min="533" max="533" width="13.140625" style="48" bestFit="1" customWidth="1"/>
    <col min="534" max="534" width="15.140625" style="48" bestFit="1" customWidth="1"/>
    <col min="535" max="535" width="13.140625" style="48" bestFit="1" customWidth="1"/>
    <col min="536" max="537" width="12" style="48" bestFit="1" customWidth="1"/>
    <col min="538" max="540" width="10.28515625" style="48" bestFit="1" customWidth="1"/>
    <col min="541" max="541" width="11.28515625" style="48" bestFit="1" customWidth="1"/>
    <col min="542" max="542" width="10.5703125" style="48" bestFit="1" customWidth="1"/>
    <col min="543" max="544" width="13.140625" style="48" bestFit="1" customWidth="1"/>
    <col min="545" max="545" width="16.28515625" style="48" bestFit="1" customWidth="1"/>
    <col min="546" max="546" width="15.140625" style="48" bestFit="1" customWidth="1"/>
    <col min="547" max="547" width="17.5703125" style="48" bestFit="1" customWidth="1"/>
    <col min="548" max="768" width="9.140625" style="48"/>
    <col min="769" max="769" width="82.7109375" style="48" bestFit="1" customWidth="1"/>
    <col min="770" max="770" width="17.5703125" style="48" bestFit="1" customWidth="1"/>
    <col min="771" max="771" width="15.85546875" style="48" bestFit="1" customWidth="1"/>
    <col min="772" max="772" width="18.5703125" style="48" bestFit="1" customWidth="1"/>
    <col min="773" max="773" width="11.28515625" style="48" bestFit="1" customWidth="1"/>
    <col min="774" max="774" width="15.85546875" style="48" bestFit="1" customWidth="1"/>
    <col min="775" max="775" width="17.5703125" style="48" bestFit="1" customWidth="1"/>
    <col min="776" max="776" width="12.28515625" style="48" customWidth="1"/>
    <col min="777" max="777" width="15.140625" style="48" bestFit="1" customWidth="1"/>
    <col min="778" max="780" width="14.140625" style="48" bestFit="1" customWidth="1"/>
    <col min="781" max="781" width="12" style="48" bestFit="1" customWidth="1"/>
    <col min="782" max="782" width="12.7109375" style="48" bestFit="1" customWidth="1"/>
    <col min="783" max="783" width="14.140625" style="48" bestFit="1" customWidth="1"/>
    <col min="784" max="784" width="15.140625" style="48" bestFit="1" customWidth="1"/>
    <col min="785" max="787" width="10.7109375" style="48" bestFit="1" customWidth="1"/>
    <col min="788" max="788" width="15.140625" style="48" bestFit="1" customWidth="1"/>
    <col min="789" max="789" width="13.140625" style="48" bestFit="1" customWidth="1"/>
    <col min="790" max="790" width="15.140625" style="48" bestFit="1" customWidth="1"/>
    <col min="791" max="791" width="13.140625" style="48" bestFit="1" customWidth="1"/>
    <col min="792" max="793" width="12" style="48" bestFit="1" customWidth="1"/>
    <col min="794" max="796" width="10.28515625" style="48" bestFit="1" customWidth="1"/>
    <col min="797" max="797" width="11.28515625" style="48" bestFit="1" customWidth="1"/>
    <col min="798" max="798" width="10.5703125" style="48" bestFit="1" customWidth="1"/>
    <col min="799" max="800" width="13.140625" style="48" bestFit="1" customWidth="1"/>
    <col min="801" max="801" width="16.28515625" style="48" bestFit="1" customWidth="1"/>
    <col min="802" max="802" width="15.140625" style="48" bestFit="1" customWidth="1"/>
    <col min="803" max="803" width="17.5703125" style="48" bestFit="1" customWidth="1"/>
    <col min="804" max="1024" width="9.140625" style="48"/>
    <col min="1025" max="1025" width="82.7109375" style="48" bestFit="1" customWidth="1"/>
    <col min="1026" max="1026" width="17.5703125" style="48" bestFit="1" customWidth="1"/>
    <col min="1027" max="1027" width="15.85546875" style="48" bestFit="1" customWidth="1"/>
    <col min="1028" max="1028" width="18.5703125" style="48" bestFit="1" customWidth="1"/>
    <col min="1029" max="1029" width="11.28515625" style="48" bestFit="1" customWidth="1"/>
    <col min="1030" max="1030" width="15.85546875" style="48" bestFit="1" customWidth="1"/>
    <col min="1031" max="1031" width="17.5703125" style="48" bestFit="1" customWidth="1"/>
    <col min="1032" max="1032" width="12.28515625" style="48" customWidth="1"/>
    <col min="1033" max="1033" width="15.140625" style="48" bestFit="1" customWidth="1"/>
    <col min="1034" max="1036" width="14.140625" style="48" bestFit="1" customWidth="1"/>
    <col min="1037" max="1037" width="12" style="48" bestFit="1" customWidth="1"/>
    <col min="1038" max="1038" width="12.7109375" style="48" bestFit="1" customWidth="1"/>
    <col min="1039" max="1039" width="14.140625" style="48" bestFit="1" customWidth="1"/>
    <col min="1040" max="1040" width="15.140625" style="48" bestFit="1" customWidth="1"/>
    <col min="1041" max="1043" width="10.7109375" style="48" bestFit="1" customWidth="1"/>
    <col min="1044" max="1044" width="15.140625" style="48" bestFit="1" customWidth="1"/>
    <col min="1045" max="1045" width="13.140625" style="48" bestFit="1" customWidth="1"/>
    <col min="1046" max="1046" width="15.140625" style="48" bestFit="1" customWidth="1"/>
    <col min="1047" max="1047" width="13.140625" style="48" bestFit="1" customWidth="1"/>
    <col min="1048" max="1049" width="12" style="48" bestFit="1" customWidth="1"/>
    <col min="1050" max="1052" width="10.28515625" style="48" bestFit="1" customWidth="1"/>
    <col min="1053" max="1053" width="11.28515625" style="48" bestFit="1" customWidth="1"/>
    <col min="1054" max="1054" width="10.5703125" style="48" bestFit="1" customWidth="1"/>
    <col min="1055" max="1056" width="13.140625" style="48" bestFit="1" customWidth="1"/>
    <col min="1057" max="1057" width="16.28515625" style="48" bestFit="1" customWidth="1"/>
    <col min="1058" max="1058" width="15.140625" style="48" bestFit="1" customWidth="1"/>
    <col min="1059" max="1059" width="17.5703125" style="48" bestFit="1" customWidth="1"/>
    <col min="1060" max="1280" width="9.140625" style="48"/>
    <col min="1281" max="1281" width="82.7109375" style="48" bestFit="1" customWidth="1"/>
    <col min="1282" max="1282" width="17.5703125" style="48" bestFit="1" customWidth="1"/>
    <col min="1283" max="1283" width="15.85546875" style="48" bestFit="1" customWidth="1"/>
    <col min="1284" max="1284" width="18.5703125" style="48" bestFit="1" customWidth="1"/>
    <col min="1285" max="1285" width="11.28515625" style="48" bestFit="1" customWidth="1"/>
    <col min="1286" max="1286" width="15.85546875" style="48" bestFit="1" customWidth="1"/>
    <col min="1287" max="1287" width="17.5703125" style="48" bestFit="1" customWidth="1"/>
    <col min="1288" max="1288" width="12.28515625" style="48" customWidth="1"/>
    <col min="1289" max="1289" width="15.140625" style="48" bestFit="1" customWidth="1"/>
    <col min="1290" max="1292" width="14.140625" style="48" bestFit="1" customWidth="1"/>
    <col min="1293" max="1293" width="12" style="48" bestFit="1" customWidth="1"/>
    <col min="1294" max="1294" width="12.7109375" style="48" bestFit="1" customWidth="1"/>
    <col min="1295" max="1295" width="14.140625" style="48" bestFit="1" customWidth="1"/>
    <col min="1296" max="1296" width="15.140625" style="48" bestFit="1" customWidth="1"/>
    <col min="1297" max="1299" width="10.7109375" style="48" bestFit="1" customWidth="1"/>
    <col min="1300" max="1300" width="15.140625" style="48" bestFit="1" customWidth="1"/>
    <col min="1301" max="1301" width="13.140625" style="48" bestFit="1" customWidth="1"/>
    <col min="1302" max="1302" width="15.140625" style="48" bestFit="1" customWidth="1"/>
    <col min="1303" max="1303" width="13.140625" style="48" bestFit="1" customWidth="1"/>
    <col min="1304" max="1305" width="12" style="48" bestFit="1" customWidth="1"/>
    <col min="1306" max="1308" width="10.28515625" style="48" bestFit="1" customWidth="1"/>
    <col min="1309" max="1309" width="11.28515625" style="48" bestFit="1" customWidth="1"/>
    <col min="1310" max="1310" width="10.5703125" style="48" bestFit="1" customWidth="1"/>
    <col min="1311" max="1312" width="13.140625" style="48" bestFit="1" customWidth="1"/>
    <col min="1313" max="1313" width="16.28515625" style="48" bestFit="1" customWidth="1"/>
    <col min="1314" max="1314" width="15.140625" style="48" bestFit="1" customWidth="1"/>
    <col min="1315" max="1315" width="17.5703125" style="48" bestFit="1" customWidth="1"/>
    <col min="1316" max="1536" width="9.140625" style="48"/>
    <col min="1537" max="1537" width="82.7109375" style="48" bestFit="1" customWidth="1"/>
    <col min="1538" max="1538" width="17.5703125" style="48" bestFit="1" customWidth="1"/>
    <col min="1539" max="1539" width="15.85546875" style="48" bestFit="1" customWidth="1"/>
    <col min="1540" max="1540" width="18.5703125" style="48" bestFit="1" customWidth="1"/>
    <col min="1541" max="1541" width="11.28515625" style="48" bestFit="1" customWidth="1"/>
    <col min="1542" max="1542" width="15.85546875" style="48" bestFit="1" customWidth="1"/>
    <col min="1543" max="1543" width="17.5703125" style="48" bestFit="1" customWidth="1"/>
    <col min="1544" max="1544" width="12.28515625" style="48" customWidth="1"/>
    <col min="1545" max="1545" width="15.140625" style="48" bestFit="1" customWidth="1"/>
    <col min="1546" max="1548" width="14.140625" style="48" bestFit="1" customWidth="1"/>
    <col min="1549" max="1549" width="12" style="48" bestFit="1" customWidth="1"/>
    <col min="1550" max="1550" width="12.7109375" style="48" bestFit="1" customWidth="1"/>
    <col min="1551" max="1551" width="14.140625" style="48" bestFit="1" customWidth="1"/>
    <col min="1552" max="1552" width="15.140625" style="48" bestFit="1" customWidth="1"/>
    <col min="1553" max="1555" width="10.7109375" style="48" bestFit="1" customWidth="1"/>
    <col min="1556" max="1556" width="15.140625" style="48" bestFit="1" customWidth="1"/>
    <col min="1557" max="1557" width="13.140625" style="48" bestFit="1" customWidth="1"/>
    <col min="1558" max="1558" width="15.140625" style="48" bestFit="1" customWidth="1"/>
    <col min="1559" max="1559" width="13.140625" style="48" bestFit="1" customWidth="1"/>
    <col min="1560" max="1561" width="12" style="48" bestFit="1" customWidth="1"/>
    <col min="1562" max="1564" width="10.28515625" style="48" bestFit="1" customWidth="1"/>
    <col min="1565" max="1565" width="11.28515625" style="48" bestFit="1" customWidth="1"/>
    <col min="1566" max="1566" width="10.5703125" style="48" bestFit="1" customWidth="1"/>
    <col min="1567" max="1568" width="13.140625" style="48" bestFit="1" customWidth="1"/>
    <col min="1569" max="1569" width="16.28515625" style="48" bestFit="1" customWidth="1"/>
    <col min="1570" max="1570" width="15.140625" style="48" bestFit="1" customWidth="1"/>
    <col min="1571" max="1571" width="17.5703125" style="48" bestFit="1" customWidth="1"/>
    <col min="1572" max="1792" width="9.140625" style="48"/>
    <col min="1793" max="1793" width="82.7109375" style="48" bestFit="1" customWidth="1"/>
    <col min="1794" max="1794" width="17.5703125" style="48" bestFit="1" customWidth="1"/>
    <col min="1795" max="1795" width="15.85546875" style="48" bestFit="1" customWidth="1"/>
    <col min="1796" max="1796" width="18.5703125" style="48" bestFit="1" customWidth="1"/>
    <col min="1797" max="1797" width="11.28515625" style="48" bestFit="1" customWidth="1"/>
    <col min="1798" max="1798" width="15.85546875" style="48" bestFit="1" customWidth="1"/>
    <col min="1799" max="1799" width="17.5703125" style="48" bestFit="1" customWidth="1"/>
    <col min="1800" max="1800" width="12.28515625" style="48" customWidth="1"/>
    <col min="1801" max="1801" width="15.140625" style="48" bestFit="1" customWidth="1"/>
    <col min="1802" max="1804" width="14.140625" style="48" bestFit="1" customWidth="1"/>
    <col min="1805" max="1805" width="12" style="48" bestFit="1" customWidth="1"/>
    <col min="1806" max="1806" width="12.7109375" style="48" bestFit="1" customWidth="1"/>
    <col min="1807" max="1807" width="14.140625" style="48" bestFit="1" customWidth="1"/>
    <col min="1808" max="1808" width="15.140625" style="48" bestFit="1" customWidth="1"/>
    <col min="1809" max="1811" width="10.7109375" style="48" bestFit="1" customWidth="1"/>
    <col min="1812" max="1812" width="15.140625" style="48" bestFit="1" customWidth="1"/>
    <col min="1813" max="1813" width="13.140625" style="48" bestFit="1" customWidth="1"/>
    <col min="1814" max="1814" width="15.140625" style="48" bestFit="1" customWidth="1"/>
    <col min="1815" max="1815" width="13.140625" style="48" bestFit="1" customWidth="1"/>
    <col min="1816" max="1817" width="12" style="48" bestFit="1" customWidth="1"/>
    <col min="1818" max="1820" width="10.28515625" style="48" bestFit="1" customWidth="1"/>
    <col min="1821" max="1821" width="11.28515625" style="48" bestFit="1" customWidth="1"/>
    <col min="1822" max="1822" width="10.5703125" style="48" bestFit="1" customWidth="1"/>
    <col min="1823" max="1824" width="13.140625" style="48" bestFit="1" customWidth="1"/>
    <col min="1825" max="1825" width="16.28515625" style="48" bestFit="1" customWidth="1"/>
    <col min="1826" max="1826" width="15.140625" style="48" bestFit="1" customWidth="1"/>
    <col min="1827" max="1827" width="17.5703125" style="48" bestFit="1" customWidth="1"/>
    <col min="1828" max="2048" width="9.140625" style="48"/>
    <col min="2049" max="2049" width="82.7109375" style="48" bestFit="1" customWidth="1"/>
    <col min="2050" max="2050" width="17.5703125" style="48" bestFit="1" customWidth="1"/>
    <col min="2051" max="2051" width="15.85546875" style="48" bestFit="1" customWidth="1"/>
    <col min="2052" max="2052" width="18.5703125" style="48" bestFit="1" customWidth="1"/>
    <col min="2053" max="2053" width="11.28515625" style="48" bestFit="1" customWidth="1"/>
    <col min="2054" max="2054" width="15.85546875" style="48" bestFit="1" customWidth="1"/>
    <col min="2055" max="2055" width="17.5703125" style="48" bestFit="1" customWidth="1"/>
    <col min="2056" max="2056" width="12.28515625" style="48" customWidth="1"/>
    <col min="2057" max="2057" width="15.140625" style="48" bestFit="1" customWidth="1"/>
    <col min="2058" max="2060" width="14.140625" style="48" bestFit="1" customWidth="1"/>
    <col min="2061" max="2061" width="12" style="48" bestFit="1" customWidth="1"/>
    <col min="2062" max="2062" width="12.7109375" style="48" bestFit="1" customWidth="1"/>
    <col min="2063" max="2063" width="14.140625" style="48" bestFit="1" customWidth="1"/>
    <col min="2064" max="2064" width="15.140625" style="48" bestFit="1" customWidth="1"/>
    <col min="2065" max="2067" width="10.7109375" style="48" bestFit="1" customWidth="1"/>
    <col min="2068" max="2068" width="15.140625" style="48" bestFit="1" customWidth="1"/>
    <col min="2069" max="2069" width="13.140625" style="48" bestFit="1" customWidth="1"/>
    <col min="2070" max="2070" width="15.140625" style="48" bestFit="1" customWidth="1"/>
    <col min="2071" max="2071" width="13.140625" style="48" bestFit="1" customWidth="1"/>
    <col min="2072" max="2073" width="12" style="48" bestFit="1" customWidth="1"/>
    <col min="2074" max="2076" width="10.28515625" style="48" bestFit="1" customWidth="1"/>
    <col min="2077" max="2077" width="11.28515625" style="48" bestFit="1" customWidth="1"/>
    <col min="2078" max="2078" width="10.5703125" style="48" bestFit="1" customWidth="1"/>
    <col min="2079" max="2080" width="13.140625" style="48" bestFit="1" customWidth="1"/>
    <col min="2081" max="2081" width="16.28515625" style="48" bestFit="1" customWidth="1"/>
    <col min="2082" max="2082" width="15.140625" style="48" bestFit="1" customWidth="1"/>
    <col min="2083" max="2083" width="17.5703125" style="48" bestFit="1" customWidth="1"/>
    <col min="2084" max="2304" width="9.140625" style="48"/>
    <col min="2305" max="2305" width="82.7109375" style="48" bestFit="1" customWidth="1"/>
    <col min="2306" max="2306" width="17.5703125" style="48" bestFit="1" customWidth="1"/>
    <col min="2307" max="2307" width="15.85546875" style="48" bestFit="1" customWidth="1"/>
    <col min="2308" max="2308" width="18.5703125" style="48" bestFit="1" customWidth="1"/>
    <col min="2309" max="2309" width="11.28515625" style="48" bestFit="1" customWidth="1"/>
    <col min="2310" max="2310" width="15.85546875" style="48" bestFit="1" customWidth="1"/>
    <col min="2311" max="2311" width="17.5703125" style="48" bestFit="1" customWidth="1"/>
    <col min="2312" max="2312" width="12.28515625" style="48" customWidth="1"/>
    <col min="2313" max="2313" width="15.140625" style="48" bestFit="1" customWidth="1"/>
    <col min="2314" max="2316" width="14.140625" style="48" bestFit="1" customWidth="1"/>
    <col min="2317" max="2317" width="12" style="48" bestFit="1" customWidth="1"/>
    <col min="2318" max="2318" width="12.7109375" style="48" bestFit="1" customWidth="1"/>
    <col min="2319" max="2319" width="14.140625" style="48" bestFit="1" customWidth="1"/>
    <col min="2320" max="2320" width="15.140625" style="48" bestFit="1" customWidth="1"/>
    <col min="2321" max="2323" width="10.7109375" style="48" bestFit="1" customWidth="1"/>
    <col min="2324" max="2324" width="15.140625" style="48" bestFit="1" customWidth="1"/>
    <col min="2325" max="2325" width="13.140625" style="48" bestFit="1" customWidth="1"/>
    <col min="2326" max="2326" width="15.140625" style="48" bestFit="1" customWidth="1"/>
    <col min="2327" max="2327" width="13.140625" style="48" bestFit="1" customWidth="1"/>
    <col min="2328" max="2329" width="12" style="48" bestFit="1" customWidth="1"/>
    <col min="2330" max="2332" width="10.28515625" style="48" bestFit="1" customWidth="1"/>
    <col min="2333" max="2333" width="11.28515625" style="48" bestFit="1" customWidth="1"/>
    <col min="2334" max="2334" width="10.5703125" style="48" bestFit="1" customWidth="1"/>
    <col min="2335" max="2336" width="13.140625" style="48" bestFit="1" customWidth="1"/>
    <col min="2337" max="2337" width="16.28515625" style="48" bestFit="1" customWidth="1"/>
    <col min="2338" max="2338" width="15.140625" style="48" bestFit="1" customWidth="1"/>
    <col min="2339" max="2339" width="17.5703125" style="48" bestFit="1" customWidth="1"/>
    <col min="2340" max="2560" width="9.140625" style="48"/>
    <col min="2561" max="2561" width="82.7109375" style="48" bestFit="1" customWidth="1"/>
    <col min="2562" max="2562" width="17.5703125" style="48" bestFit="1" customWidth="1"/>
    <col min="2563" max="2563" width="15.85546875" style="48" bestFit="1" customWidth="1"/>
    <col min="2564" max="2564" width="18.5703125" style="48" bestFit="1" customWidth="1"/>
    <col min="2565" max="2565" width="11.28515625" style="48" bestFit="1" customWidth="1"/>
    <col min="2566" max="2566" width="15.85546875" style="48" bestFit="1" customWidth="1"/>
    <col min="2567" max="2567" width="17.5703125" style="48" bestFit="1" customWidth="1"/>
    <col min="2568" max="2568" width="12.28515625" style="48" customWidth="1"/>
    <col min="2569" max="2569" width="15.140625" style="48" bestFit="1" customWidth="1"/>
    <col min="2570" max="2572" width="14.140625" style="48" bestFit="1" customWidth="1"/>
    <col min="2573" max="2573" width="12" style="48" bestFit="1" customWidth="1"/>
    <col min="2574" max="2574" width="12.7109375" style="48" bestFit="1" customWidth="1"/>
    <col min="2575" max="2575" width="14.140625" style="48" bestFit="1" customWidth="1"/>
    <col min="2576" max="2576" width="15.140625" style="48" bestFit="1" customWidth="1"/>
    <col min="2577" max="2579" width="10.7109375" style="48" bestFit="1" customWidth="1"/>
    <col min="2580" max="2580" width="15.140625" style="48" bestFit="1" customWidth="1"/>
    <col min="2581" max="2581" width="13.140625" style="48" bestFit="1" customWidth="1"/>
    <col min="2582" max="2582" width="15.140625" style="48" bestFit="1" customWidth="1"/>
    <col min="2583" max="2583" width="13.140625" style="48" bestFit="1" customWidth="1"/>
    <col min="2584" max="2585" width="12" style="48" bestFit="1" customWidth="1"/>
    <col min="2586" max="2588" width="10.28515625" style="48" bestFit="1" customWidth="1"/>
    <col min="2589" max="2589" width="11.28515625" style="48" bestFit="1" customWidth="1"/>
    <col min="2590" max="2590" width="10.5703125" style="48" bestFit="1" customWidth="1"/>
    <col min="2591" max="2592" width="13.140625" style="48" bestFit="1" customWidth="1"/>
    <col min="2593" max="2593" width="16.28515625" style="48" bestFit="1" customWidth="1"/>
    <col min="2594" max="2594" width="15.140625" style="48" bestFit="1" customWidth="1"/>
    <col min="2595" max="2595" width="17.5703125" style="48" bestFit="1" customWidth="1"/>
    <col min="2596" max="2816" width="9.140625" style="48"/>
    <col min="2817" max="2817" width="82.7109375" style="48" bestFit="1" customWidth="1"/>
    <col min="2818" max="2818" width="17.5703125" style="48" bestFit="1" customWidth="1"/>
    <col min="2819" max="2819" width="15.85546875" style="48" bestFit="1" customWidth="1"/>
    <col min="2820" max="2820" width="18.5703125" style="48" bestFit="1" customWidth="1"/>
    <col min="2821" max="2821" width="11.28515625" style="48" bestFit="1" customWidth="1"/>
    <col min="2822" max="2822" width="15.85546875" style="48" bestFit="1" customWidth="1"/>
    <col min="2823" max="2823" width="17.5703125" style="48" bestFit="1" customWidth="1"/>
    <col min="2824" max="2824" width="12.28515625" style="48" customWidth="1"/>
    <col min="2825" max="2825" width="15.140625" style="48" bestFit="1" customWidth="1"/>
    <col min="2826" max="2828" width="14.140625" style="48" bestFit="1" customWidth="1"/>
    <col min="2829" max="2829" width="12" style="48" bestFit="1" customWidth="1"/>
    <col min="2830" max="2830" width="12.7109375" style="48" bestFit="1" customWidth="1"/>
    <col min="2831" max="2831" width="14.140625" style="48" bestFit="1" customWidth="1"/>
    <col min="2832" max="2832" width="15.140625" style="48" bestFit="1" customWidth="1"/>
    <col min="2833" max="2835" width="10.7109375" style="48" bestFit="1" customWidth="1"/>
    <col min="2836" max="2836" width="15.140625" style="48" bestFit="1" customWidth="1"/>
    <col min="2837" max="2837" width="13.140625" style="48" bestFit="1" customWidth="1"/>
    <col min="2838" max="2838" width="15.140625" style="48" bestFit="1" customWidth="1"/>
    <col min="2839" max="2839" width="13.140625" style="48" bestFit="1" customWidth="1"/>
    <col min="2840" max="2841" width="12" style="48" bestFit="1" customWidth="1"/>
    <col min="2842" max="2844" width="10.28515625" style="48" bestFit="1" customWidth="1"/>
    <col min="2845" max="2845" width="11.28515625" style="48" bestFit="1" customWidth="1"/>
    <col min="2846" max="2846" width="10.5703125" style="48" bestFit="1" customWidth="1"/>
    <col min="2847" max="2848" width="13.140625" style="48" bestFit="1" customWidth="1"/>
    <col min="2849" max="2849" width="16.28515625" style="48" bestFit="1" customWidth="1"/>
    <col min="2850" max="2850" width="15.140625" style="48" bestFit="1" customWidth="1"/>
    <col min="2851" max="2851" width="17.5703125" style="48" bestFit="1" customWidth="1"/>
    <col min="2852" max="3072" width="9.140625" style="48"/>
    <col min="3073" max="3073" width="82.7109375" style="48" bestFit="1" customWidth="1"/>
    <col min="3074" max="3074" width="17.5703125" style="48" bestFit="1" customWidth="1"/>
    <col min="3075" max="3075" width="15.85546875" style="48" bestFit="1" customWidth="1"/>
    <col min="3076" max="3076" width="18.5703125" style="48" bestFit="1" customWidth="1"/>
    <col min="3077" max="3077" width="11.28515625" style="48" bestFit="1" customWidth="1"/>
    <col min="3078" max="3078" width="15.85546875" style="48" bestFit="1" customWidth="1"/>
    <col min="3079" max="3079" width="17.5703125" style="48" bestFit="1" customWidth="1"/>
    <col min="3080" max="3080" width="12.28515625" style="48" customWidth="1"/>
    <col min="3081" max="3081" width="15.140625" style="48" bestFit="1" customWidth="1"/>
    <col min="3082" max="3084" width="14.140625" style="48" bestFit="1" customWidth="1"/>
    <col min="3085" max="3085" width="12" style="48" bestFit="1" customWidth="1"/>
    <col min="3086" max="3086" width="12.7109375" style="48" bestFit="1" customWidth="1"/>
    <col min="3087" max="3087" width="14.140625" style="48" bestFit="1" customWidth="1"/>
    <col min="3088" max="3088" width="15.140625" style="48" bestFit="1" customWidth="1"/>
    <col min="3089" max="3091" width="10.7109375" style="48" bestFit="1" customWidth="1"/>
    <col min="3092" max="3092" width="15.140625" style="48" bestFit="1" customWidth="1"/>
    <col min="3093" max="3093" width="13.140625" style="48" bestFit="1" customWidth="1"/>
    <col min="3094" max="3094" width="15.140625" style="48" bestFit="1" customWidth="1"/>
    <col min="3095" max="3095" width="13.140625" style="48" bestFit="1" customWidth="1"/>
    <col min="3096" max="3097" width="12" style="48" bestFit="1" customWidth="1"/>
    <col min="3098" max="3100" width="10.28515625" style="48" bestFit="1" customWidth="1"/>
    <col min="3101" max="3101" width="11.28515625" style="48" bestFit="1" customWidth="1"/>
    <col min="3102" max="3102" width="10.5703125" style="48" bestFit="1" customWidth="1"/>
    <col min="3103" max="3104" width="13.140625" style="48" bestFit="1" customWidth="1"/>
    <col min="3105" max="3105" width="16.28515625" style="48" bestFit="1" customWidth="1"/>
    <col min="3106" max="3106" width="15.140625" style="48" bestFit="1" customWidth="1"/>
    <col min="3107" max="3107" width="17.5703125" style="48" bestFit="1" customWidth="1"/>
    <col min="3108" max="3328" width="9.140625" style="48"/>
    <col min="3329" max="3329" width="82.7109375" style="48" bestFit="1" customWidth="1"/>
    <col min="3330" max="3330" width="17.5703125" style="48" bestFit="1" customWidth="1"/>
    <col min="3331" max="3331" width="15.85546875" style="48" bestFit="1" customWidth="1"/>
    <col min="3332" max="3332" width="18.5703125" style="48" bestFit="1" customWidth="1"/>
    <col min="3333" max="3333" width="11.28515625" style="48" bestFit="1" customWidth="1"/>
    <col min="3334" max="3334" width="15.85546875" style="48" bestFit="1" customWidth="1"/>
    <col min="3335" max="3335" width="17.5703125" style="48" bestFit="1" customWidth="1"/>
    <col min="3336" max="3336" width="12.28515625" style="48" customWidth="1"/>
    <col min="3337" max="3337" width="15.140625" style="48" bestFit="1" customWidth="1"/>
    <col min="3338" max="3340" width="14.140625" style="48" bestFit="1" customWidth="1"/>
    <col min="3341" max="3341" width="12" style="48" bestFit="1" customWidth="1"/>
    <col min="3342" max="3342" width="12.7109375" style="48" bestFit="1" customWidth="1"/>
    <col min="3343" max="3343" width="14.140625" style="48" bestFit="1" customWidth="1"/>
    <col min="3344" max="3344" width="15.140625" style="48" bestFit="1" customWidth="1"/>
    <col min="3345" max="3347" width="10.7109375" style="48" bestFit="1" customWidth="1"/>
    <col min="3348" max="3348" width="15.140625" style="48" bestFit="1" customWidth="1"/>
    <col min="3349" max="3349" width="13.140625" style="48" bestFit="1" customWidth="1"/>
    <col min="3350" max="3350" width="15.140625" style="48" bestFit="1" customWidth="1"/>
    <col min="3351" max="3351" width="13.140625" style="48" bestFit="1" customWidth="1"/>
    <col min="3352" max="3353" width="12" style="48" bestFit="1" customWidth="1"/>
    <col min="3354" max="3356" width="10.28515625" style="48" bestFit="1" customWidth="1"/>
    <col min="3357" max="3357" width="11.28515625" style="48" bestFit="1" customWidth="1"/>
    <col min="3358" max="3358" width="10.5703125" style="48" bestFit="1" customWidth="1"/>
    <col min="3359" max="3360" width="13.140625" style="48" bestFit="1" customWidth="1"/>
    <col min="3361" max="3361" width="16.28515625" style="48" bestFit="1" customWidth="1"/>
    <col min="3362" max="3362" width="15.140625" style="48" bestFit="1" customWidth="1"/>
    <col min="3363" max="3363" width="17.5703125" style="48" bestFit="1" customWidth="1"/>
    <col min="3364" max="3584" width="9.140625" style="48"/>
    <col min="3585" max="3585" width="82.7109375" style="48" bestFit="1" customWidth="1"/>
    <col min="3586" max="3586" width="17.5703125" style="48" bestFit="1" customWidth="1"/>
    <col min="3587" max="3587" width="15.85546875" style="48" bestFit="1" customWidth="1"/>
    <col min="3588" max="3588" width="18.5703125" style="48" bestFit="1" customWidth="1"/>
    <col min="3589" max="3589" width="11.28515625" style="48" bestFit="1" customWidth="1"/>
    <col min="3590" max="3590" width="15.85546875" style="48" bestFit="1" customWidth="1"/>
    <col min="3591" max="3591" width="17.5703125" style="48" bestFit="1" customWidth="1"/>
    <col min="3592" max="3592" width="12.28515625" style="48" customWidth="1"/>
    <col min="3593" max="3593" width="15.140625" style="48" bestFit="1" customWidth="1"/>
    <col min="3594" max="3596" width="14.140625" style="48" bestFit="1" customWidth="1"/>
    <col min="3597" max="3597" width="12" style="48" bestFit="1" customWidth="1"/>
    <col min="3598" max="3598" width="12.7109375" style="48" bestFit="1" customWidth="1"/>
    <col min="3599" max="3599" width="14.140625" style="48" bestFit="1" customWidth="1"/>
    <col min="3600" max="3600" width="15.140625" style="48" bestFit="1" customWidth="1"/>
    <col min="3601" max="3603" width="10.7109375" style="48" bestFit="1" customWidth="1"/>
    <col min="3604" max="3604" width="15.140625" style="48" bestFit="1" customWidth="1"/>
    <col min="3605" max="3605" width="13.140625" style="48" bestFit="1" customWidth="1"/>
    <col min="3606" max="3606" width="15.140625" style="48" bestFit="1" customWidth="1"/>
    <col min="3607" max="3607" width="13.140625" style="48" bestFit="1" customWidth="1"/>
    <col min="3608" max="3609" width="12" style="48" bestFit="1" customWidth="1"/>
    <col min="3610" max="3612" width="10.28515625" style="48" bestFit="1" customWidth="1"/>
    <col min="3613" max="3613" width="11.28515625" style="48" bestFit="1" customWidth="1"/>
    <col min="3614" max="3614" width="10.5703125" style="48" bestFit="1" customWidth="1"/>
    <col min="3615" max="3616" width="13.140625" style="48" bestFit="1" customWidth="1"/>
    <col min="3617" max="3617" width="16.28515625" style="48" bestFit="1" customWidth="1"/>
    <col min="3618" max="3618" width="15.140625" style="48" bestFit="1" customWidth="1"/>
    <col min="3619" max="3619" width="17.5703125" style="48" bestFit="1" customWidth="1"/>
    <col min="3620" max="3840" width="9.140625" style="48"/>
    <col min="3841" max="3841" width="82.7109375" style="48" bestFit="1" customWidth="1"/>
    <col min="3842" max="3842" width="17.5703125" style="48" bestFit="1" customWidth="1"/>
    <col min="3843" max="3843" width="15.85546875" style="48" bestFit="1" customWidth="1"/>
    <col min="3844" max="3844" width="18.5703125" style="48" bestFit="1" customWidth="1"/>
    <col min="3845" max="3845" width="11.28515625" style="48" bestFit="1" customWidth="1"/>
    <col min="3846" max="3846" width="15.85546875" style="48" bestFit="1" customWidth="1"/>
    <col min="3847" max="3847" width="17.5703125" style="48" bestFit="1" customWidth="1"/>
    <col min="3848" max="3848" width="12.28515625" style="48" customWidth="1"/>
    <col min="3849" max="3849" width="15.140625" style="48" bestFit="1" customWidth="1"/>
    <col min="3850" max="3852" width="14.140625" style="48" bestFit="1" customWidth="1"/>
    <col min="3853" max="3853" width="12" style="48" bestFit="1" customWidth="1"/>
    <col min="3854" max="3854" width="12.7109375" style="48" bestFit="1" customWidth="1"/>
    <col min="3855" max="3855" width="14.140625" style="48" bestFit="1" customWidth="1"/>
    <col min="3856" max="3856" width="15.140625" style="48" bestFit="1" customWidth="1"/>
    <col min="3857" max="3859" width="10.7109375" style="48" bestFit="1" customWidth="1"/>
    <col min="3860" max="3860" width="15.140625" style="48" bestFit="1" customWidth="1"/>
    <col min="3861" max="3861" width="13.140625" style="48" bestFit="1" customWidth="1"/>
    <col min="3862" max="3862" width="15.140625" style="48" bestFit="1" customWidth="1"/>
    <col min="3863" max="3863" width="13.140625" style="48" bestFit="1" customWidth="1"/>
    <col min="3864" max="3865" width="12" style="48" bestFit="1" customWidth="1"/>
    <col min="3866" max="3868" width="10.28515625" style="48" bestFit="1" customWidth="1"/>
    <col min="3869" max="3869" width="11.28515625" style="48" bestFit="1" customWidth="1"/>
    <col min="3870" max="3870" width="10.5703125" style="48" bestFit="1" customWidth="1"/>
    <col min="3871" max="3872" width="13.140625" style="48" bestFit="1" customWidth="1"/>
    <col min="3873" max="3873" width="16.28515625" style="48" bestFit="1" customWidth="1"/>
    <col min="3874" max="3874" width="15.140625" style="48" bestFit="1" customWidth="1"/>
    <col min="3875" max="3875" width="17.5703125" style="48" bestFit="1" customWidth="1"/>
    <col min="3876" max="4096" width="9.140625" style="48"/>
    <col min="4097" max="4097" width="82.7109375" style="48" bestFit="1" customWidth="1"/>
    <col min="4098" max="4098" width="17.5703125" style="48" bestFit="1" customWidth="1"/>
    <col min="4099" max="4099" width="15.85546875" style="48" bestFit="1" customWidth="1"/>
    <col min="4100" max="4100" width="18.5703125" style="48" bestFit="1" customWidth="1"/>
    <col min="4101" max="4101" width="11.28515625" style="48" bestFit="1" customWidth="1"/>
    <col min="4102" max="4102" width="15.85546875" style="48" bestFit="1" customWidth="1"/>
    <col min="4103" max="4103" width="17.5703125" style="48" bestFit="1" customWidth="1"/>
    <col min="4104" max="4104" width="12.28515625" style="48" customWidth="1"/>
    <col min="4105" max="4105" width="15.140625" style="48" bestFit="1" customWidth="1"/>
    <col min="4106" max="4108" width="14.140625" style="48" bestFit="1" customWidth="1"/>
    <col min="4109" max="4109" width="12" style="48" bestFit="1" customWidth="1"/>
    <col min="4110" max="4110" width="12.7109375" style="48" bestFit="1" customWidth="1"/>
    <col min="4111" max="4111" width="14.140625" style="48" bestFit="1" customWidth="1"/>
    <col min="4112" max="4112" width="15.140625" style="48" bestFit="1" customWidth="1"/>
    <col min="4113" max="4115" width="10.7109375" style="48" bestFit="1" customWidth="1"/>
    <col min="4116" max="4116" width="15.140625" style="48" bestFit="1" customWidth="1"/>
    <col min="4117" max="4117" width="13.140625" style="48" bestFit="1" customWidth="1"/>
    <col min="4118" max="4118" width="15.140625" style="48" bestFit="1" customWidth="1"/>
    <col min="4119" max="4119" width="13.140625" style="48" bestFit="1" customWidth="1"/>
    <col min="4120" max="4121" width="12" style="48" bestFit="1" customWidth="1"/>
    <col min="4122" max="4124" width="10.28515625" style="48" bestFit="1" customWidth="1"/>
    <col min="4125" max="4125" width="11.28515625" style="48" bestFit="1" customWidth="1"/>
    <col min="4126" max="4126" width="10.5703125" style="48" bestFit="1" customWidth="1"/>
    <col min="4127" max="4128" width="13.140625" style="48" bestFit="1" customWidth="1"/>
    <col min="4129" max="4129" width="16.28515625" style="48" bestFit="1" customWidth="1"/>
    <col min="4130" max="4130" width="15.140625" style="48" bestFit="1" customWidth="1"/>
    <col min="4131" max="4131" width="17.5703125" style="48" bestFit="1" customWidth="1"/>
    <col min="4132" max="4352" width="9.140625" style="48"/>
    <col min="4353" max="4353" width="82.7109375" style="48" bestFit="1" customWidth="1"/>
    <col min="4354" max="4354" width="17.5703125" style="48" bestFit="1" customWidth="1"/>
    <col min="4355" max="4355" width="15.85546875" style="48" bestFit="1" customWidth="1"/>
    <col min="4356" max="4356" width="18.5703125" style="48" bestFit="1" customWidth="1"/>
    <col min="4357" max="4357" width="11.28515625" style="48" bestFit="1" customWidth="1"/>
    <col min="4358" max="4358" width="15.85546875" style="48" bestFit="1" customWidth="1"/>
    <col min="4359" max="4359" width="17.5703125" style="48" bestFit="1" customWidth="1"/>
    <col min="4360" max="4360" width="12.28515625" style="48" customWidth="1"/>
    <col min="4361" max="4361" width="15.140625" style="48" bestFit="1" customWidth="1"/>
    <col min="4362" max="4364" width="14.140625" style="48" bestFit="1" customWidth="1"/>
    <col min="4365" max="4365" width="12" style="48" bestFit="1" customWidth="1"/>
    <col min="4366" max="4366" width="12.7109375" style="48" bestFit="1" customWidth="1"/>
    <col min="4367" max="4367" width="14.140625" style="48" bestFit="1" customWidth="1"/>
    <col min="4368" max="4368" width="15.140625" style="48" bestFit="1" customWidth="1"/>
    <col min="4369" max="4371" width="10.7109375" style="48" bestFit="1" customWidth="1"/>
    <col min="4372" max="4372" width="15.140625" style="48" bestFit="1" customWidth="1"/>
    <col min="4373" max="4373" width="13.140625" style="48" bestFit="1" customWidth="1"/>
    <col min="4374" max="4374" width="15.140625" style="48" bestFit="1" customWidth="1"/>
    <col min="4375" max="4375" width="13.140625" style="48" bestFit="1" customWidth="1"/>
    <col min="4376" max="4377" width="12" style="48" bestFit="1" customWidth="1"/>
    <col min="4378" max="4380" width="10.28515625" style="48" bestFit="1" customWidth="1"/>
    <col min="4381" max="4381" width="11.28515625" style="48" bestFit="1" customWidth="1"/>
    <col min="4382" max="4382" width="10.5703125" style="48" bestFit="1" customWidth="1"/>
    <col min="4383" max="4384" width="13.140625" style="48" bestFit="1" customWidth="1"/>
    <col min="4385" max="4385" width="16.28515625" style="48" bestFit="1" customWidth="1"/>
    <col min="4386" max="4386" width="15.140625" style="48" bestFit="1" customWidth="1"/>
    <col min="4387" max="4387" width="17.5703125" style="48" bestFit="1" customWidth="1"/>
    <col min="4388" max="4608" width="9.140625" style="48"/>
    <col min="4609" max="4609" width="82.7109375" style="48" bestFit="1" customWidth="1"/>
    <col min="4610" max="4610" width="17.5703125" style="48" bestFit="1" customWidth="1"/>
    <col min="4611" max="4611" width="15.85546875" style="48" bestFit="1" customWidth="1"/>
    <col min="4612" max="4612" width="18.5703125" style="48" bestFit="1" customWidth="1"/>
    <col min="4613" max="4613" width="11.28515625" style="48" bestFit="1" customWidth="1"/>
    <col min="4614" max="4614" width="15.85546875" style="48" bestFit="1" customWidth="1"/>
    <col min="4615" max="4615" width="17.5703125" style="48" bestFit="1" customWidth="1"/>
    <col min="4616" max="4616" width="12.28515625" style="48" customWidth="1"/>
    <col min="4617" max="4617" width="15.140625" style="48" bestFit="1" customWidth="1"/>
    <col min="4618" max="4620" width="14.140625" style="48" bestFit="1" customWidth="1"/>
    <col min="4621" max="4621" width="12" style="48" bestFit="1" customWidth="1"/>
    <col min="4622" max="4622" width="12.7109375" style="48" bestFit="1" customWidth="1"/>
    <col min="4623" max="4623" width="14.140625" style="48" bestFit="1" customWidth="1"/>
    <col min="4624" max="4624" width="15.140625" style="48" bestFit="1" customWidth="1"/>
    <col min="4625" max="4627" width="10.7109375" style="48" bestFit="1" customWidth="1"/>
    <col min="4628" max="4628" width="15.140625" style="48" bestFit="1" customWidth="1"/>
    <col min="4629" max="4629" width="13.140625" style="48" bestFit="1" customWidth="1"/>
    <col min="4630" max="4630" width="15.140625" style="48" bestFit="1" customWidth="1"/>
    <col min="4631" max="4631" width="13.140625" style="48" bestFit="1" customWidth="1"/>
    <col min="4632" max="4633" width="12" style="48" bestFit="1" customWidth="1"/>
    <col min="4634" max="4636" width="10.28515625" style="48" bestFit="1" customWidth="1"/>
    <col min="4637" max="4637" width="11.28515625" style="48" bestFit="1" customWidth="1"/>
    <col min="4638" max="4638" width="10.5703125" style="48" bestFit="1" customWidth="1"/>
    <col min="4639" max="4640" width="13.140625" style="48" bestFit="1" customWidth="1"/>
    <col min="4641" max="4641" width="16.28515625" style="48" bestFit="1" customWidth="1"/>
    <col min="4642" max="4642" width="15.140625" style="48" bestFit="1" customWidth="1"/>
    <col min="4643" max="4643" width="17.5703125" style="48" bestFit="1" customWidth="1"/>
    <col min="4644" max="4864" width="9.140625" style="48"/>
    <col min="4865" max="4865" width="82.7109375" style="48" bestFit="1" customWidth="1"/>
    <col min="4866" max="4866" width="17.5703125" style="48" bestFit="1" customWidth="1"/>
    <col min="4867" max="4867" width="15.85546875" style="48" bestFit="1" customWidth="1"/>
    <col min="4868" max="4868" width="18.5703125" style="48" bestFit="1" customWidth="1"/>
    <col min="4869" max="4869" width="11.28515625" style="48" bestFit="1" customWidth="1"/>
    <col min="4870" max="4870" width="15.85546875" style="48" bestFit="1" customWidth="1"/>
    <col min="4871" max="4871" width="17.5703125" style="48" bestFit="1" customWidth="1"/>
    <col min="4872" max="4872" width="12.28515625" style="48" customWidth="1"/>
    <col min="4873" max="4873" width="15.140625" style="48" bestFit="1" customWidth="1"/>
    <col min="4874" max="4876" width="14.140625" style="48" bestFit="1" customWidth="1"/>
    <col min="4877" max="4877" width="12" style="48" bestFit="1" customWidth="1"/>
    <col min="4878" max="4878" width="12.7109375" style="48" bestFit="1" customWidth="1"/>
    <col min="4879" max="4879" width="14.140625" style="48" bestFit="1" customWidth="1"/>
    <col min="4880" max="4880" width="15.140625" style="48" bestFit="1" customWidth="1"/>
    <col min="4881" max="4883" width="10.7109375" style="48" bestFit="1" customWidth="1"/>
    <col min="4884" max="4884" width="15.140625" style="48" bestFit="1" customWidth="1"/>
    <col min="4885" max="4885" width="13.140625" style="48" bestFit="1" customWidth="1"/>
    <col min="4886" max="4886" width="15.140625" style="48" bestFit="1" customWidth="1"/>
    <col min="4887" max="4887" width="13.140625" style="48" bestFit="1" customWidth="1"/>
    <col min="4888" max="4889" width="12" style="48" bestFit="1" customWidth="1"/>
    <col min="4890" max="4892" width="10.28515625" style="48" bestFit="1" customWidth="1"/>
    <col min="4893" max="4893" width="11.28515625" style="48" bestFit="1" customWidth="1"/>
    <col min="4894" max="4894" width="10.5703125" style="48" bestFit="1" customWidth="1"/>
    <col min="4895" max="4896" width="13.140625" style="48" bestFit="1" customWidth="1"/>
    <col min="4897" max="4897" width="16.28515625" style="48" bestFit="1" customWidth="1"/>
    <col min="4898" max="4898" width="15.140625" style="48" bestFit="1" customWidth="1"/>
    <col min="4899" max="4899" width="17.5703125" style="48" bestFit="1" customWidth="1"/>
    <col min="4900" max="5120" width="9.140625" style="48"/>
    <col min="5121" max="5121" width="82.7109375" style="48" bestFit="1" customWidth="1"/>
    <col min="5122" max="5122" width="17.5703125" style="48" bestFit="1" customWidth="1"/>
    <col min="5123" max="5123" width="15.85546875" style="48" bestFit="1" customWidth="1"/>
    <col min="5124" max="5124" width="18.5703125" style="48" bestFit="1" customWidth="1"/>
    <col min="5125" max="5125" width="11.28515625" style="48" bestFit="1" customWidth="1"/>
    <col min="5126" max="5126" width="15.85546875" style="48" bestFit="1" customWidth="1"/>
    <col min="5127" max="5127" width="17.5703125" style="48" bestFit="1" customWidth="1"/>
    <col min="5128" max="5128" width="12.28515625" style="48" customWidth="1"/>
    <col min="5129" max="5129" width="15.140625" style="48" bestFit="1" customWidth="1"/>
    <col min="5130" max="5132" width="14.140625" style="48" bestFit="1" customWidth="1"/>
    <col min="5133" max="5133" width="12" style="48" bestFit="1" customWidth="1"/>
    <col min="5134" max="5134" width="12.7109375" style="48" bestFit="1" customWidth="1"/>
    <col min="5135" max="5135" width="14.140625" style="48" bestFit="1" customWidth="1"/>
    <col min="5136" max="5136" width="15.140625" style="48" bestFit="1" customWidth="1"/>
    <col min="5137" max="5139" width="10.7109375" style="48" bestFit="1" customWidth="1"/>
    <col min="5140" max="5140" width="15.140625" style="48" bestFit="1" customWidth="1"/>
    <col min="5141" max="5141" width="13.140625" style="48" bestFit="1" customWidth="1"/>
    <col min="5142" max="5142" width="15.140625" style="48" bestFit="1" customWidth="1"/>
    <col min="5143" max="5143" width="13.140625" style="48" bestFit="1" customWidth="1"/>
    <col min="5144" max="5145" width="12" style="48" bestFit="1" customWidth="1"/>
    <col min="5146" max="5148" width="10.28515625" style="48" bestFit="1" customWidth="1"/>
    <col min="5149" max="5149" width="11.28515625" style="48" bestFit="1" customWidth="1"/>
    <col min="5150" max="5150" width="10.5703125" style="48" bestFit="1" customWidth="1"/>
    <col min="5151" max="5152" width="13.140625" style="48" bestFit="1" customWidth="1"/>
    <col min="5153" max="5153" width="16.28515625" style="48" bestFit="1" customWidth="1"/>
    <col min="5154" max="5154" width="15.140625" style="48" bestFit="1" customWidth="1"/>
    <col min="5155" max="5155" width="17.5703125" style="48" bestFit="1" customWidth="1"/>
    <col min="5156" max="5376" width="9.140625" style="48"/>
    <col min="5377" max="5377" width="82.7109375" style="48" bestFit="1" customWidth="1"/>
    <col min="5378" max="5378" width="17.5703125" style="48" bestFit="1" customWidth="1"/>
    <col min="5379" max="5379" width="15.85546875" style="48" bestFit="1" customWidth="1"/>
    <col min="5380" max="5380" width="18.5703125" style="48" bestFit="1" customWidth="1"/>
    <col min="5381" max="5381" width="11.28515625" style="48" bestFit="1" customWidth="1"/>
    <col min="5382" max="5382" width="15.85546875" style="48" bestFit="1" customWidth="1"/>
    <col min="5383" max="5383" width="17.5703125" style="48" bestFit="1" customWidth="1"/>
    <col min="5384" max="5384" width="12.28515625" style="48" customWidth="1"/>
    <col min="5385" max="5385" width="15.140625" style="48" bestFit="1" customWidth="1"/>
    <col min="5386" max="5388" width="14.140625" style="48" bestFit="1" customWidth="1"/>
    <col min="5389" max="5389" width="12" style="48" bestFit="1" customWidth="1"/>
    <col min="5390" max="5390" width="12.7109375" style="48" bestFit="1" customWidth="1"/>
    <col min="5391" max="5391" width="14.140625" style="48" bestFit="1" customWidth="1"/>
    <col min="5392" max="5392" width="15.140625" style="48" bestFit="1" customWidth="1"/>
    <col min="5393" max="5395" width="10.7109375" style="48" bestFit="1" customWidth="1"/>
    <col min="5396" max="5396" width="15.140625" style="48" bestFit="1" customWidth="1"/>
    <col min="5397" max="5397" width="13.140625" style="48" bestFit="1" customWidth="1"/>
    <col min="5398" max="5398" width="15.140625" style="48" bestFit="1" customWidth="1"/>
    <col min="5399" max="5399" width="13.140625" style="48" bestFit="1" customWidth="1"/>
    <col min="5400" max="5401" width="12" style="48" bestFit="1" customWidth="1"/>
    <col min="5402" max="5404" width="10.28515625" style="48" bestFit="1" customWidth="1"/>
    <col min="5405" max="5405" width="11.28515625" style="48" bestFit="1" customWidth="1"/>
    <col min="5406" max="5406" width="10.5703125" style="48" bestFit="1" customWidth="1"/>
    <col min="5407" max="5408" width="13.140625" style="48" bestFit="1" customWidth="1"/>
    <col min="5409" max="5409" width="16.28515625" style="48" bestFit="1" customWidth="1"/>
    <col min="5410" max="5410" width="15.140625" style="48" bestFit="1" customWidth="1"/>
    <col min="5411" max="5411" width="17.5703125" style="48" bestFit="1" customWidth="1"/>
    <col min="5412" max="5632" width="9.140625" style="48"/>
    <col min="5633" max="5633" width="82.7109375" style="48" bestFit="1" customWidth="1"/>
    <col min="5634" max="5634" width="17.5703125" style="48" bestFit="1" customWidth="1"/>
    <col min="5635" max="5635" width="15.85546875" style="48" bestFit="1" customWidth="1"/>
    <col min="5636" max="5636" width="18.5703125" style="48" bestFit="1" customWidth="1"/>
    <col min="5637" max="5637" width="11.28515625" style="48" bestFit="1" customWidth="1"/>
    <col min="5638" max="5638" width="15.85546875" style="48" bestFit="1" customWidth="1"/>
    <col min="5639" max="5639" width="17.5703125" style="48" bestFit="1" customWidth="1"/>
    <col min="5640" max="5640" width="12.28515625" style="48" customWidth="1"/>
    <col min="5641" max="5641" width="15.140625" style="48" bestFit="1" customWidth="1"/>
    <col min="5642" max="5644" width="14.140625" style="48" bestFit="1" customWidth="1"/>
    <col min="5645" max="5645" width="12" style="48" bestFit="1" customWidth="1"/>
    <col min="5646" max="5646" width="12.7109375" style="48" bestFit="1" customWidth="1"/>
    <col min="5647" max="5647" width="14.140625" style="48" bestFit="1" customWidth="1"/>
    <col min="5648" max="5648" width="15.140625" style="48" bestFit="1" customWidth="1"/>
    <col min="5649" max="5651" width="10.7109375" style="48" bestFit="1" customWidth="1"/>
    <col min="5652" max="5652" width="15.140625" style="48" bestFit="1" customWidth="1"/>
    <col min="5653" max="5653" width="13.140625" style="48" bestFit="1" customWidth="1"/>
    <col min="5654" max="5654" width="15.140625" style="48" bestFit="1" customWidth="1"/>
    <col min="5655" max="5655" width="13.140625" style="48" bestFit="1" customWidth="1"/>
    <col min="5656" max="5657" width="12" style="48" bestFit="1" customWidth="1"/>
    <col min="5658" max="5660" width="10.28515625" style="48" bestFit="1" customWidth="1"/>
    <col min="5661" max="5661" width="11.28515625" style="48" bestFit="1" customWidth="1"/>
    <col min="5662" max="5662" width="10.5703125" style="48" bestFit="1" customWidth="1"/>
    <col min="5663" max="5664" width="13.140625" style="48" bestFit="1" customWidth="1"/>
    <col min="5665" max="5665" width="16.28515625" style="48" bestFit="1" customWidth="1"/>
    <col min="5666" max="5666" width="15.140625" style="48" bestFit="1" customWidth="1"/>
    <col min="5667" max="5667" width="17.5703125" style="48" bestFit="1" customWidth="1"/>
    <col min="5668" max="5888" width="9.140625" style="48"/>
    <col min="5889" max="5889" width="82.7109375" style="48" bestFit="1" customWidth="1"/>
    <col min="5890" max="5890" width="17.5703125" style="48" bestFit="1" customWidth="1"/>
    <col min="5891" max="5891" width="15.85546875" style="48" bestFit="1" customWidth="1"/>
    <col min="5892" max="5892" width="18.5703125" style="48" bestFit="1" customWidth="1"/>
    <col min="5893" max="5893" width="11.28515625" style="48" bestFit="1" customWidth="1"/>
    <col min="5894" max="5894" width="15.85546875" style="48" bestFit="1" customWidth="1"/>
    <col min="5895" max="5895" width="17.5703125" style="48" bestFit="1" customWidth="1"/>
    <col min="5896" max="5896" width="12.28515625" style="48" customWidth="1"/>
    <col min="5897" max="5897" width="15.140625" style="48" bestFit="1" customWidth="1"/>
    <col min="5898" max="5900" width="14.140625" style="48" bestFit="1" customWidth="1"/>
    <col min="5901" max="5901" width="12" style="48" bestFit="1" customWidth="1"/>
    <col min="5902" max="5902" width="12.7109375" style="48" bestFit="1" customWidth="1"/>
    <col min="5903" max="5903" width="14.140625" style="48" bestFit="1" customWidth="1"/>
    <col min="5904" max="5904" width="15.140625" style="48" bestFit="1" customWidth="1"/>
    <col min="5905" max="5907" width="10.7109375" style="48" bestFit="1" customWidth="1"/>
    <col min="5908" max="5908" width="15.140625" style="48" bestFit="1" customWidth="1"/>
    <col min="5909" max="5909" width="13.140625" style="48" bestFit="1" customWidth="1"/>
    <col min="5910" max="5910" width="15.140625" style="48" bestFit="1" customWidth="1"/>
    <col min="5911" max="5911" width="13.140625" style="48" bestFit="1" customWidth="1"/>
    <col min="5912" max="5913" width="12" style="48" bestFit="1" customWidth="1"/>
    <col min="5914" max="5916" width="10.28515625" style="48" bestFit="1" customWidth="1"/>
    <col min="5917" max="5917" width="11.28515625" style="48" bestFit="1" customWidth="1"/>
    <col min="5918" max="5918" width="10.5703125" style="48" bestFit="1" customWidth="1"/>
    <col min="5919" max="5920" width="13.140625" style="48" bestFit="1" customWidth="1"/>
    <col min="5921" max="5921" width="16.28515625" style="48" bestFit="1" customWidth="1"/>
    <col min="5922" max="5922" width="15.140625" style="48" bestFit="1" customWidth="1"/>
    <col min="5923" max="5923" width="17.5703125" style="48" bestFit="1" customWidth="1"/>
    <col min="5924" max="6144" width="9.140625" style="48"/>
    <col min="6145" max="6145" width="82.7109375" style="48" bestFit="1" customWidth="1"/>
    <col min="6146" max="6146" width="17.5703125" style="48" bestFit="1" customWidth="1"/>
    <col min="6147" max="6147" width="15.85546875" style="48" bestFit="1" customWidth="1"/>
    <col min="6148" max="6148" width="18.5703125" style="48" bestFit="1" customWidth="1"/>
    <col min="6149" max="6149" width="11.28515625" style="48" bestFit="1" customWidth="1"/>
    <col min="6150" max="6150" width="15.85546875" style="48" bestFit="1" customWidth="1"/>
    <col min="6151" max="6151" width="17.5703125" style="48" bestFit="1" customWidth="1"/>
    <col min="6152" max="6152" width="12.28515625" style="48" customWidth="1"/>
    <col min="6153" max="6153" width="15.140625" style="48" bestFit="1" customWidth="1"/>
    <col min="6154" max="6156" width="14.140625" style="48" bestFit="1" customWidth="1"/>
    <col min="6157" max="6157" width="12" style="48" bestFit="1" customWidth="1"/>
    <col min="6158" max="6158" width="12.7109375" style="48" bestFit="1" customWidth="1"/>
    <col min="6159" max="6159" width="14.140625" style="48" bestFit="1" customWidth="1"/>
    <col min="6160" max="6160" width="15.140625" style="48" bestFit="1" customWidth="1"/>
    <col min="6161" max="6163" width="10.7109375" style="48" bestFit="1" customWidth="1"/>
    <col min="6164" max="6164" width="15.140625" style="48" bestFit="1" customWidth="1"/>
    <col min="6165" max="6165" width="13.140625" style="48" bestFit="1" customWidth="1"/>
    <col min="6166" max="6166" width="15.140625" style="48" bestFit="1" customWidth="1"/>
    <col min="6167" max="6167" width="13.140625" style="48" bestFit="1" customWidth="1"/>
    <col min="6168" max="6169" width="12" style="48" bestFit="1" customWidth="1"/>
    <col min="6170" max="6172" width="10.28515625" style="48" bestFit="1" customWidth="1"/>
    <col min="6173" max="6173" width="11.28515625" style="48" bestFit="1" customWidth="1"/>
    <col min="6174" max="6174" width="10.5703125" style="48" bestFit="1" customWidth="1"/>
    <col min="6175" max="6176" width="13.140625" style="48" bestFit="1" customWidth="1"/>
    <col min="6177" max="6177" width="16.28515625" style="48" bestFit="1" customWidth="1"/>
    <col min="6178" max="6178" width="15.140625" style="48" bestFit="1" customWidth="1"/>
    <col min="6179" max="6179" width="17.5703125" style="48" bestFit="1" customWidth="1"/>
    <col min="6180" max="6400" width="9.140625" style="48"/>
    <col min="6401" max="6401" width="82.7109375" style="48" bestFit="1" customWidth="1"/>
    <col min="6402" max="6402" width="17.5703125" style="48" bestFit="1" customWidth="1"/>
    <col min="6403" max="6403" width="15.85546875" style="48" bestFit="1" customWidth="1"/>
    <col min="6404" max="6404" width="18.5703125" style="48" bestFit="1" customWidth="1"/>
    <col min="6405" max="6405" width="11.28515625" style="48" bestFit="1" customWidth="1"/>
    <col min="6406" max="6406" width="15.85546875" style="48" bestFit="1" customWidth="1"/>
    <col min="6407" max="6407" width="17.5703125" style="48" bestFit="1" customWidth="1"/>
    <col min="6408" max="6408" width="12.28515625" style="48" customWidth="1"/>
    <col min="6409" max="6409" width="15.140625" style="48" bestFit="1" customWidth="1"/>
    <col min="6410" max="6412" width="14.140625" style="48" bestFit="1" customWidth="1"/>
    <col min="6413" max="6413" width="12" style="48" bestFit="1" customWidth="1"/>
    <col min="6414" max="6414" width="12.7109375" style="48" bestFit="1" customWidth="1"/>
    <col min="6415" max="6415" width="14.140625" style="48" bestFit="1" customWidth="1"/>
    <col min="6416" max="6416" width="15.140625" style="48" bestFit="1" customWidth="1"/>
    <col min="6417" max="6419" width="10.7109375" style="48" bestFit="1" customWidth="1"/>
    <col min="6420" max="6420" width="15.140625" style="48" bestFit="1" customWidth="1"/>
    <col min="6421" max="6421" width="13.140625" style="48" bestFit="1" customWidth="1"/>
    <col min="6422" max="6422" width="15.140625" style="48" bestFit="1" customWidth="1"/>
    <col min="6423" max="6423" width="13.140625" style="48" bestFit="1" customWidth="1"/>
    <col min="6424" max="6425" width="12" style="48" bestFit="1" customWidth="1"/>
    <col min="6426" max="6428" width="10.28515625" style="48" bestFit="1" customWidth="1"/>
    <col min="6429" max="6429" width="11.28515625" style="48" bestFit="1" customWidth="1"/>
    <col min="6430" max="6430" width="10.5703125" style="48" bestFit="1" customWidth="1"/>
    <col min="6431" max="6432" width="13.140625" style="48" bestFit="1" customWidth="1"/>
    <col min="6433" max="6433" width="16.28515625" style="48" bestFit="1" customWidth="1"/>
    <col min="6434" max="6434" width="15.140625" style="48" bestFit="1" customWidth="1"/>
    <col min="6435" max="6435" width="17.5703125" style="48" bestFit="1" customWidth="1"/>
    <col min="6436" max="6656" width="9.140625" style="48"/>
    <col min="6657" max="6657" width="82.7109375" style="48" bestFit="1" customWidth="1"/>
    <col min="6658" max="6658" width="17.5703125" style="48" bestFit="1" customWidth="1"/>
    <col min="6659" max="6659" width="15.85546875" style="48" bestFit="1" customWidth="1"/>
    <col min="6660" max="6660" width="18.5703125" style="48" bestFit="1" customWidth="1"/>
    <col min="6661" max="6661" width="11.28515625" style="48" bestFit="1" customWidth="1"/>
    <col min="6662" max="6662" width="15.85546875" style="48" bestFit="1" customWidth="1"/>
    <col min="6663" max="6663" width="17.5703125" style="48" bestFit="1" customWidth="1"/>
    <col min="6664" max="6664" width="12.28515625" style="48" customWidth="1"/>
    <col min="6665" max="6665" width="15.140625" style="48" bestFit="1" customWidth="1"/>
    <col min="6666" max="6668" width="14.140625" style="48" bestFit="1" customWidth="1"/>
    <col min="6669" max="6669" width="12" style="48" bestFit="1" customWidth="1"/>
    <col min="6670" max="6670" width="12.7109375" style="48" bestFit="1" customWidth="1"/>
    <col min="6671" max="6671" width="14.140625" style="48" bestFit="1" customWidth="1"/>
    <col min="6672" max="6672" width="15.140625" style="48" bestFit="1" customWidth="1"/>
    <col min="6673" max="6675" width="10.7109375" style="48" bestFit="1" customWidth="1"/>
    <col min="6676" max="6676" width="15.140625" style="48" bestFit="1" customWidth="1"/>
    <col min="6677" max="6677" width="13.140625" style="48" bestFit="1" customWidth="1"/>
    <col min="6678" max="6678" width="15.140625" style="48" bestFit="1" customWidth="1"/>
    <col min="6679" max="6679" width="13.140625" style="48" bestFit="1" customWidth="1"/>
    <col min="6680" max="6681" width="12" style="48" bestFit="1" customWidth="1"/>
    <col min="6682" max="6684" width="10.28515625" style="48" bestFit="1" customWidth="1"/>
    <col min="6685" max="6685" width="11.28515625" style="48" bestFit="1" customWidth="1"/>
    <col min="6686" max="6686" width="10.5703125" style="48" bestFit="1" customWidth="1"/>
    <col min="6687" max="6688" width="13.140625" style="48" bestFit="1" customWidth="1"/>
    <col min="6689" max="6689" width="16.28515625" style="48" bestFit="1" customWidth="1"/>
    <col min="6690" max="6690" width="15.140625" style="48" bestFit="1" customWidth="1"/>
    <col min="6691" max="6691" width="17.5703125" style="48" bestFit="1" customWidth="1"/>
    <col min="6692" max="6912" width="9.140625" style="48"/>
    <col min="6913" max="6913" width="82.7109375" style="48" bestFit="1" customWidth="1"/>
    <col min="6914" max="6914" width="17.5703125" style="48" bestFit="1" customWidth="1"/>
    <col min="6915" max="6915" width="15.85546875" style="48" bestFit="1" customWidth="1"/>
    <col min="6916" max="6916" width="18.5703125" style="48" bestFit="1" customWidth="1"/>
    <col min="6917" max="6917" width="11.28515625" style="48" bestFit="1" customWidth="1"/>
    <col min="6918" max="6918" width="15.85546875" style="48" bestFit="1" customWidth="1"/>
    <col min="6919" max="6919" width="17.5703125" style="48" bestFit="1" customWidth="1"/>
    <col min="6920" max="6920" width="12.28515625" style="48" customWidth="1"/>
    <col min="6921" max="6921" width="15.140625" style="48" bestFit="1" customWidth="1"/>
    <col min="6922" max="6924" width="14.140625" style="48" bestFit="1" customWidth="1"/>
    <col min="6925" max="6925" width="12" style="48" bestFit="1" customWidth="1"/>
    <col min="6926" max="6926" width="12.7109375" style="48" bestFit="1" customWidth="1"/>
    <col min="6927" max="6927" width="14.140625" style="48" bestFit="1" customWidth="1"/>
    <col min="6928" max="6928" width="15.140625" style="48" bestFit="1" customWidth="1"/>
    <col min="6929" max="6931" width="10.7109375" style="48" bestFit="1" customWidth="1"/>
    <col min="6932" max="6932" width="15.140625" style="48" bestFit="1" customWidth="1"/>
    <col min="6933" max="6933" width="13.140625" style="48" bestFit="1" customWidth="1"/>
    <col min="6934" max="6934" width="15.140625" style="48" bestFit="1" customWidth="1"/>
    <col min="6935" max="6935" width="13.140625" style="48" bestFit="1" customWidth="1"/>
    <col min="6936" max="6937" width="12" style="48" bestFit="1" customWidth="1"/>
    <col min="6938" max="6940" width="10.28515625" style="48" bestFit="1" customWidth="1"/>
    <col min="6941" max="6941" width="11.28515625" style="48" bestFit="1" customWidth="1"/>
    <col min="6942" max="6942" width="10.5703125" style="48" bestFit="1" customWidth="1"/>
    <col min="6943" max="6944" width="13.140625" style="48" bestFit="1" customWidth="1"/>
    <col min="6945" max="6945" width="16.28515625" style="48" bestFit="1" customWidth="1"/>
    <col min="6946" max="6946" width="15.140625" style="48" bestFit="1" customWidth="1"/>
    <col min="6947" max="6947" width="17.5703125" style="48" bestFit="1" customWidth="1"/>
    <col min="6948" max="7168" width="9.140625" style="48"/>
    <col min="7169" max="7169" width="82.7109375" style="48" bestFit="1" customWidth="1"/>
    <col min="7170" max="7170" width="17.5703125" style="48" bestFit="1" customWidth="1"/>
    <col min="7171" max="7171" width="15.85546875" style="48" bestFit="1" customWidth="1"/>
    <col min="7172" max="7172" width="18.5703125" style="48" bestFit="1" customWidth="1"/>
    <col min="7173" max="7173" width="11.28515625" style="48" bestFit="1" customWidth="1"/>
    <col min="7174" max="7174" width="15.85546875" style="48" bestFit="1" customWidth="1"/>
    <col min="7175" max="7175" width="17.5703125" style="48" bestFit="1" customWidth="1"/>
    <col min="7176" max="7176" width="12.28515625" style="48" customWidth="1"/>
    <col min="7177" max="7177" width="15.140625" style="48" bestFit="1" customWidth="1"/>
    <col min="7178" max="7180" width="14.140625" style="48" bestFit="1" customWidth="1"/>
    <col min="7181" max="7181" width="12" style="48" bestFit="1" customWidth="1"/>
    <col min="7182" max="7182" width="12.7109375" style="48" bestFit="1" customWidth="1"/>
    <col min="7183" max="7183" width="14.140625" style="48" bestFit="1" customWidth="1"/>
    <col min="7184" max="7184" width="15.140625" style="48" bestFit="1" customWidth="1"/>
    <col min="7185" max="7187" width="10.7109375" style="48" bestFit="1" customWidth="1"/>
    <col min="7188" max="7188" width="15.140625" style="48" bestFit="1" customWidth="1"/>
    <col min="7189" max="7189" width="13.140625" style="48" bestFit="1" customWidth="1"/>
    <col min="7190" max="7190" width="15.140625" style="48" bestFit="1" customWidth="1"/>
    <col min="7191" max="7191" width="13.140625" style="48" bestFit="1" customWidth="1"/>
    <col min="7192" max="7193" width="12" style="48" bestFit="1" customWidth="1"/>
    <col min="7194" max="7196" width="10.28515625" style="48" bestFit="1" customWidth="1"/>
    <col min="7197" max="7197" width="11.28515625" style="48" bestFit="1" customWidth="1"/>
    <col min="7198" max="7198" width="10.5703125" style="48" bestFit="1" customWidth="1"/>
    <col min="7199" max="7200" width="13.140625" style="48" bestFit="1" customWidth="1"/>
    <col min="7201" max="7201" width="16.28515625" style="48" bestFit="1" customWidth="1"/>
    <col min="7202" max="7202" width="15.140625" style="48" bestFit="1" customWidth="1"/>
    <col min="7203" max="7203" width="17.5703125" style="48" bestFit="1" customWidth="1"/>
    <col min="7204" max="7424" width="9.140625" style="48"/>
    <col min="7425" max="7425" width="82.7109375" style="48" bestFit="1" customWidth="1"/>
    <col min="7426" max="7426" width="17.5703125" style="48" bestFit="1" customWidth="1"/>
    <col min="7427" max="7427" width="15.85546875" style="48" bestFit="1" customWidth="1"/>
    <col min="7428" max="7428" width="18.5703125" style="48" bestFit="1" customWidth="1"/>
    <col min="7429" max="7429" width="11.28515625" style="48" bestFit="1" customWidth="1"/>
    <col min="7430" max="7430" width="15.85546875" style="48" bestFit="1" customWidth="1"/>
    <col min="7431" max="7431" width="17.5703125" style="48" bestFit="1" customWidth="1"/>
    <col min="7432" max="7432" width="12.28515625" style="48" customWidth="1"/>
    <col min="7433" max="7433" width="15.140625" style="48" bestFit="1" customWidth="1"/>
    <col min="7434" max="7436" width="14.140625" style="48" bestFit="1" customWidth="1"/>
    <col min="7437" max="7437" width="12" style="48" bestFit="1" customWidth="1"/>
    <col min="7438" max="7438" width="12.7109375" style="48" bestFit="1" customWidth="1"/>
    <col min="7439" max="7439" width="14.140625" style="48" bestFit="1" customWidth="1"/>
    <col min="7440" max="7440" width="15.140625" style="48" bestFit="1" customWidth="1"/>
    <col min="7441" max="7443" width="10.7109375" style="48" bestFit="1" customWidth="1"/>
    <col min="7444" max="7444" width="15.140625" style="48" bestFit="1" customWidth="1"/>
    <col min="7445" max="7445" width="13.140625" style="48" bestFit="1" customWidth="1"/>
    <col min="7446" max="7446" width="15.140625" style="48" bestFit="1" customWidth="1"/>
    <col min="7447" max="7447" width="13.140625" style="48" bestFit="1" customWidth="1"/>
    <col min="7448" max="7449" width="12" style="48" bestFit="1" customWidth="1"/>
    <col min="7450" max="7452" width="10.28515625" style="48" bestFit="1" customWidth="1"/>
    <col min="7453" max="7453" width="11.28515625" style="48" bestFit="1" customWidth="1"/>
    <col min="7454" max="7454" width="10.5703125" style="48" bestFit="1" customWidth="1"/>
    <col min="7455" max="7456" width="13.140625" style="48" bestFit="1" customWidth="1"/>
    <col min="7457" max="7457" width="16.28515625" style="48" bestFit="1" customWidth="1"/>
    <col min="7458" max="7458" width="15.140625" style="48" bestFit="1" customWidth="1"/>
    <col min="7459" max="7459" width="17.5703125" style="48" bestFit="1" customWidth="1"/>
    <col min="7460" max="7680" width="9.140625" style="48"/>
    <col min="7681" max="7681" width="82.7109375" style="48" bestFit="1" customWidth="1"/>
    <col min="7682" max="7682" width="17.5703125" style="48" bestFit="1" customWidth="1"/>
    <col min="7683" max="7683" width="15.85546875" style="48" bestFit="1" customWidth="1"/>
    <col min="7684" max="7684" width="18.5703125" style="48" bestFit="1" customWidth="1"/>
    <col min="7685" max="7685" width="11.28515625" style="48" bestFit="1" customWidth="1"/>
    <col min="7686" max="7686" width="15.85546875" style="48" bestFit="1" customWidth="1"/>
    <col min="7687" max="7687" width="17.5703125" style="48" bestFit="1" customWidth="1"/>
    <col min="7688" max="7688" width="12.28515625" style="48" customWidth="1"/>
    <col min="7689" max="7689" width="15.140625" style="48" bestFit="1" customWidth="1"/>
    <col min="7690" max="7692" width="14.140625" style="48" bestFit="1" customWidth="1"/>
    <col min="7693" max="7693" width="12" style="48" bestFit="1" customWidth="1"/>
    <col min="7694" max="7694" width="12.7109375" style="48" bestFit="1" customWidth="1"/>
    <col min="7695" max="7695" width="14.140625" style="48" bestFit="1" customWidth="1"/>
    <col min="7696" max="7696" width="15.140625" style="48" bestFit="1" customWidth="1"/>
    <col min="7697" max="7699" width="10.7109375" style="48" bestFit="1" customWidth="1"/>
    <col min="7700" max="7700" width="15.140625" style="48" bestFit="1" customWidth="1"/>
    <col min="7701" max="7701" width="13.140625" style="48" bestFit="1" customWidth="1"/>
    <col min="7702" max="7702" width="15.140625" style="48" bestFit="1" customWidth="1"/>
    <col min="7703" max="7703" width="13.140625" style="48" bestFit="1" customWidth="1"/>
    <col min="7704" max="7705" width="12" style="48" bestFit="1" customWidth="1"/>
    <col min="7706" max="7708" width="10.28515625" style="48" bestFit="1" customWidth="1"/>
    <col min="7709" max="7709" width="11.28515625" style="48" bestFit="1" customWidth="1"/>
    <col min="7710" max="7710" width="10.5703125" style="48" bestFit="1" customWidth="1"/>
    <col min="7711" max="7712" width="13.140625" style="48" bestFit="1" customWidth="1"/>
    <col min="7713" max="7713" width="16.28515625" style="48" bestFit="1" customWidth="1"/>
    <col min="7714" max="7714" width="15.140625" style="48" bestFit="1" customWidth="1"/>
    <col min="7715" max="7715" width="17.5703125" style="48" bestFit="1" customWidth="1"/>
    <col min="7716" max="7936" width="9.140625" style="48"/>
    <col min="7937" max="7937" width="82.7109375" style="48" bestFit="1" customWidth="1"/>
    <col min="7938" max="7938" width="17.5703125" style="48" bestFit="1" customWidth="1"/>
    <col min="7939" max="7939" width="15.85546875" style="48" bestFit="1" customWidth="1"/>
    <col min="7940" max="7940" width="18.5703125" style="48" bestFit="1" customWidth="1"/>
    <col min="7941" max="7941" width="11.28515625" style="48" bestFit="1" customWidth="1"/>
    <col min="7942" max="7942" width="15.85546875" style="48" bestFit="1" customWidth="1"/>
    <col min="7943" max="7943" width="17.5703125" style="48" bestFit="1" customWidth="1"/>
    <col min="7944" max="7944" width="12.28515625" style="48" customWidth="1"/>
    <col min="7945" max="7945" width="15.140625" style="48" bestFit="1" customWidth="1"/>
    <col min="7946" max="7948" width="14.140625" style="48" bestFit="1" customWidth="1"/>
    <col min="7949" max="7949" width="12" style="48" bestFit="1" customWidth="1"/>
    <col min="7950" max="7950" width="12.7109375" style="48" bestFit="1" customWidth="1"/>
    <col min="7951" max="7951" width="14.140625" style="48" bestFit="1" customWidth="1"/>
    <col min="7952" max="7952" width="15.140625" style="48" bestFit="1" customWidth="1"/>
    <col min="7953" max="7955" width="10.7109375" style="48" bestFit="1" customWidth="1"/>
    <col min="7956" max="7956" width="15.140625" style="48" bestFit="1" customWidth="1"/>
    <col min="7957" max="7957" width="13.140625" style="48" bestFit="1" customWidth="1"/>
    <col min="7958" max="7958" width="15.140625" style="48" bestFit="1" customWidth="1"/>
    <col min="7959" max="7959" width="13.140625" style="48" bestFit="1" customWidth="1"/>
    <col min="7960" max="7961" width="12" style="48" bestFit="1" customWidth="1"/>
    <col min="7962" max="7964" width="10.28515625" style="48" bestFit="1" customWidth="1"/>
    <col min="7965" max="7965" width="11.28515625" style="48" bestFit="1" customWidth="1"/>
    <col min="7966" max="7966" width="10.5703125" style="48" bestFit="1" customWidth="1"/>
    <col min="7967" max="7968" width="13.140625" style="48" bestFit="1" customWidth="1"/>
    <col min="7969" max="7969" width="16.28515625" style="48" bestFit="1" customWidth="1"/>
    <col min="7970" max="7970" width="15.140625" style="48" bestFit="1" customWidth="1"/>
    <col min="7971" max="7971" width="17.5703125" style="48" bestFit="1" customWidth="1"/>
    <col min="7972" max="8192" width="9.140625" style="48"/>
    <col min="8193" max="8193" width="82.7109375" style="48" bestFit="1" customWidth="1"/>
    <col min="8194" max="8194" width="17.5703125" style="48" bestFit="1" customWidth="1"/>
    <col min="8195" max="8195" width="15.85546875" style="48" bestFit="1" customWidth="1"/>
    <col min="8196" max="8196" width="18.5703125" style="48" bestFit="1" customWidth="1"/>
    <col min="8197" max="8197" width="11.28515625" style="48" bestFit="1" customWidth="1"/>
    <col min="8198" max="8198" width="15.85546875" style="48" bestFit="1" customWidth="1"/>
    <col min="8199" max="8199" width="17.5703125" style="48" bestFit="1" customWidth="1"/>
    <col min="8200" max="8200" width="12.28515625" style="48" customWidth="1"/>
    <col min="8201" max="8201" width="15.140625" style="48" bestFit="1" customWidth="1"/>
    <col min="8202" max="8204" width="14.140625" style="48" bestFit="1" customWidth="1"/>
    <col min="8205" max="8205" width="12" style="48" bestFit="1" customWidth="1"/>
    <col min="8206" max="8206" width="12.7109375" style="48" bestFit="1" customWidth="1"/>
    <col min="8207" max="8207" width="14.140625" style="48" bestFit="1" customWidth="1"/>
    <col min="8208" max="8208" width="15.140625" style="48" bestFit="1" customWidth="1"/>
    <col min="8209" max="8211" width="10.7109375" style="48" bestFit="1" customWidth="1"/>
    <col min="8212" max="8212" width="15.140625" style="48" bestFit="1" customWidth="1"/>
    <col min="8213" max="8213" width="13.140625" style="48" bestFit="1" customWidth="1"/>
    <col min="8214" max="8214" width="15.140625" style="48" bestFit="1" customWidth="1"/>
    <col min="8215" max="8215" width="13.140625" style="48" bestFit="1" customWidth="1"/>
    <col min="8216" max="8217" width="12" style="48" bestFit="1" customWidth="1"/>
    <col min="8218" max="8220" width="10.28515625" style="48" bestFit="1" customWidth="1"/>
    <col min="8221" max="8221" width="11.28515625" style="48" bestFit="1" customWidth="1"/>
    <col min="8222" max="8222" width="10.5703125" style="48" bestFit="1" customWidth="1"/>
    <col min="8223" max="8224" width="13.140625" style="48" bestFit="1" customWidth="1"/>
    <col min="8225" max="8225" width="16.28515625" style="48" bestFit="1" customWidth="1"/>
    <col min="8226" max="8226" width="15.140625" style="48" bestFit="1" customWidth="1"/>
    <col min="8227" max="8227" width="17.5703125" style="48" bestFit="1" customWidth="1"/>
    <col min="8228" max="8448" width="9.140625" style="48"/>
    <col min="8449" max="8449" width="82.7109375" style="48" bestFit="1" customWidth="1"/>
    <col min="8450" max="8450" width="17.5703125" style="48" bestFit="1" customWidth="1"/>
    <col min="8451" max="8451" width="15.85546875" style="48" bestFit="1" customWidth="1"/>
    <col min="8452" max="8452" width="18.5703125" style="48" bestFit="1" customWidth="1"/>
    <col min="8453" max="8453" width="11.28515625" style="48" bestFit="1" customWidth="1"/>
    <col min="8454" max="8454" width="15.85546875" style="48" bestFit="1" customWidth="1"/>
    <col min="8455" max="8455" width="17.5703125" style="48" bestFit="1" customWidth="1"/>
    <col min="8456" max="8456" width="12.28515625" style="48" customWidth="1"/>
    <col min="8457" max="8457" width="15.140625" style="48" bestFit="1" customWidth="1"/>
    <col min="8458" max="8460" width="14.140625" style="48" bestFit="1" customWidth="1"/>
    <col min="8461" max="8461" width="12" style="48" bestFit="1" customWidth="1"/>
    <col min="8462" max="8462" width="12.7109375" style="48" bestFit="1" customWidth="1"/>
    <col min="8463" max="8463" width="14.140625" style="48" bestFit="1" customWidth="1"/>
    <col min="8464" max="8464" width="15.140625" style="48" bestFit="1" customWidth="1"/>
    <col min="8465" max="8467" width="10.7109375" style="48" bestFit="1" customWidth="1"/>
    <col min="8468" max="8468" width="15.140625" style="48" bestFit="1" customWidth="1"/>
    <col min="8469" max="8469" width="13.140625" style="48" bestFit="1" customWidth="1"/>
    <col min="8470" max="8470" width="15.140625" style="48" bestFit="1" customWidth="1"/>
    <col min="8471" max="8471" width="13.140625" style="48" bestFit="1" customWidth="1"/>
    <col min="8472" max="8473" width="12" style="48" bestFit="1" customWidth="1"/>
    <col min="8474" max="8476" width="10.28515625" style="48" bestFit="1" customWidth="1"/>
    <col min="8477" max="8477" width="11.28515625" style="48" bestFit="1" customWidth="1"/>
    <col min="8478" max="8478" width="10.5703125" style="48" bestFit="1" customWidth="1"/>
    <col min="8479" max="8480" width="13.140625" style="48" bestFit="1" customWidth="1"/>
    <col min="8481" max="8481" width="16.28515625" style="48" bestFit="1" customWidth="1"/>
    <col min="8482" max="8482" width="15.140625" style="48" bestFit="1" customWidth="1"/>
    <col min="8483" max="8483" width="17.5703125" style="48" bestFit="1" customWidth="1"/>
    <col min="8484" max="8704" width="9.140625" style="48"/>
    <col min="8705" max="8705" width="82.7109375" style="48" bestFit="1" customWidth="1"/>
    <col min="8706" max="8706" width="17.5703125" style="48" bestFit="1" customWidth="1"/>
    <col min="8707" max="8707" width="15.85546875" style="48" bestFit="1" customWidth="1"/>
    <col min="8708" max="8708" width="18.5703125" style="48" bestFit="1" customWidth="1"/>
    <col min="8709" max="8709" width="11.28515625" style="48" bestFit="1" customWidth="1"/>
    <col min="8710" max="8710" width="15.85546875" style="48" bestFit="1" customWidth="1"/>
    <col min="8711" max="8711" width="17.5703125" style="48" bestFit="1" customWidth="1"/>
    <col min="8712" max="8712" width="12.28515625" style="48" customWidth="1"/>
    <col min="8713" max="8713" width="15.140625" style="48" bestFit="1" customWidth="1"/>
    <col min="8714" max="8716" width="14.140625" style="48" bestFit="1" customWidth="1"/>
    <col min="8717" max="8717" width="12" style="48" bestFit="1" customWidth="1"/>
    <col min="8718" max="8718" width="12.7109375" style="48" bestFit="1" customWidth="1"/>
    <col min="8719" max="8719" width="14.140625" style="48" bestFit="1" customWidth="1"/>
    <col min="8720" max="8720" width="15.140625" style="48" bestFit="1" customWidth="1"/>
    <col min="8721" max="8723" width="10.7109375" style="48" bestFit="1" customWidth="1"/>
    <col min="8724" max="8724" width="15.140625" style="48" bestFit="1" customWidth="1"/>
    <col min="8725" max="8725" width="13.140625" style="48" bestFit="1" customWidth="1"/>
    <col min="8726" max="8726" width="15.140625" style="48" bestFit="1" customWidth="1"/>
    <col min="8727" max="8727" width="13.140625" style="48" bestFit="1" customWidth="1"/>
    <col min="8728" max="8729" width="12" style="48" bestFit="1" customWidth="1"/>
    <col min="8730" max="8732" width="10.28515625" style="48" bestFit="1" customWidth="1"/>
    <col min="8733" max="8733" width="11.28515625" style="48" bestFit="1" customWidth="1"/>
    <col min="8734" max="8734" width="10.5703125" style="48" bestFit="1" customWidth="1"/>
    <col min="8735" max="8736" width="13.140625" style="48" bestFit="1" customWidth="1"/>
    <col min="8737" max="8737" width="16.28515625" style="48" bestFit="1" customWidth="1"/>
    <col min="8738" max="8738" width="15.140625" style="48" bestFit="1" customWidth="1"/>
    <col min="8739" max="8739" width="17.5703125" style="48" bestFit="1" customWidth="1"/>
    <col min="8740" max="8960" width="9.140625" style="48"/>
    <col min="8961" max="8961" width="82.7109375" style="48" bestFit="1" customWidth="1"/>
    <col min="8962" max="8962" width="17.5703125" style="48" bestFit="1" customWidth="1"/>
    <col min="8963" max="8963" width="15.85546875" style="48" bestFit="1" customWidth="1"/>
    <col min="8964" max="8964" width="18.5703125" style="48" bestFit="1" customWidth="1"/>
    <col min="8965" max="8965" width="11.28515625" style="48" bestFit="1" customWidth="1"/>
    <col min="8966" max="8966" width="15.85546875" style="48" bestFit="1" customWidth="1"/>
    <col min="8967" max="8967" width="17.5703125" style="48" bestFit="1" customWidth="1"/>
    <col min="8968" max="8968" width="12.28515625" style="48" customWidth="1"/>
    <col min="8969" max="8969" width="15.140625" style="48" bestFit="1" customWidth="1"/>
    <col min="8970" max="8972" width="14.140625" style="48" bestFit="1" customWidth="1"/>
    <col min="8973" max="8973" width="12" style="48" bestFit="1" customWidth="1"/>
    <col min="8974" max="8974" width="12.7109375" style="48" bestFit="1" customWidth="1"/>
    <col min="8975" max="8975" width="14.140625" style="48" bestFit="1" customWidth="1"/>
    <col min="8976" max="8976" width="15.140625" style="48" bestFit="1" customWidth="1"/>
    <col min="8977" max="8979" width="10.7109375" style="48" bestFit="1" customWidth="1"/>
    <col min="8980" max="8980" width="15.140625" style="48" bestFit="1" customWidth="1"/>
    <col min="8981" max="8981" width="13.140625" style="48" bestFit="1" customWidth="1"/>
    <col min="8982" max="8982" width="15.140625" style="48" bestFit="1" customWidth="1"/>
    <col min="8983" max="8983" width="13.140625" style="48" bestFit="1" customWidth="1"/>
    <col min="8984" max="8985" width="12" style="48" bestFit="1" customWidth="1"/>
    <col min="8986" max="8988" width="10.28515625" style="48" bestFit="1" customWidth="1"/>
    <col min="8989" max="8989" width="11.28515625" style="48" bestFit="1" customWidth="1"/>
    <col min="8990" max="8990" width="10.5703125" style="48" bestFit="1" customWidth="1"/>
    <col min="8991" max="8992" width="13.140625" style="48" bestFit="1" customWidth="1"/>
    <col min="8993" max="8993" width="16.28515625" style="48" bestFit="1" customWidth="1"/>
    <col min="8994" max="8994" width="15.140625" style="48" bestFit="1" customWidth="1"/>
    <col min="8995" max="8995" width="17.5703125" style="48" bestFit="1" customWidth="1"/>
    <col min="8996" max="9216" width="9.140625" style="48"/>
    <col min="9217" max="9217" width="82.7109375" style="48" bestFit="1" customWidth="1"/>
    <col min="9218" max="9218" width="17.5703125" style="48" bestFit="1" customWidth="1"/>
    <col min="9219" max="9219" width="15.85546875" style="48" bestFit="1" customWidth="1"/>
    <col min="9220" max="9220" width="18.5703125" style="48" bestFit="1" customWidth="1"/>
    <col min="9221" max="9221" width="11.28515625" style="48" bestFit="1" customWidth="1"/>
    <col min="9222" max="9222" width="15.85546875" style="48" bestFit="1" customWidth="1"/>
    <col min="9223" max="9223" width="17.5703125" style="48" bestFit="1" customWidth="1"/>
    <col min="9224" max="9224" width="12.28515625" style="48" customWidth="1"/>
    <col min="9225" max="9225" width="15.140625" style="48" bestFit="1" customWidth="1"/>
    <col min="9226" max="9228" width="14.140625" style="48" bestFit="1" customWidth="1"/>
    <col min="9229" max="9229" width="12" style="48" bestFit="1" customWidth="1"/>
    <col min="9230" max="9230" width="12.7109375" style="48" bestFit="1" customWidth="1"/>
    <col min="9231" max="9231" width="14.140625" style="48" bestFit="1" customWidth="1"/>
    <col min="9232" max="9232" width="15.140625" style="48" bestFit="1" customWidth="1"/>
    <col min="9233" max="9235" width="10.7109375" style="48" bestFit="1" customWidth="1"/>
    <col min="9236" max="9236" width="15.140625" style="48" bestFit="1" customWidth="1"/>
    <col min="9237" max="9237" width="13.140625" style="48" bestFit="1" customWidth="1"/>
    <col min="9238" max="9238" width="15.140625" style="48" bestFit="1" customWidth="1"/>
    <col min="9239" max="9239" width="13.140625" style="48" bestFit="1" customWidth="1"/>
    <col min="9240" max="9241" width="12" style="48" bestFit="1" customWidth="1"/>
    <col min="9242" max="9244" width="10.28515625" style="48" bestFit="1" customWidth="1"/>
    <col min="9245" max="9245" width="11.28515625" style="48" bestFit="1" customWidth="1"/>
    <col min="9246" max="9246" width="10.5703125" style="48" bestFit="1" customWidth="1"/>
    <col min="9247" max="9248" width="13.140625" style="48" bestFit="1" customWidth="1"/>
    <col min="9249" max="9249" width="16.28515625" style="48" bestFit="1" customWidth="1"/>
    <col min="9250" max="9250" width="15.140625" style="48" bestFit="1" customWidth="1"/>
    <col min="9251" max="9251" width="17.5703125" style="48" bestFit="1" customWidth="1"/>
    <col min="9252" max="9472" width="9.140625" style="48"/>
    <col min="9473" max="9473" width="82.7109375" style="48" bestFit="1" customWidth="1"/>
    <col min="9474" max="9474" width="17.5703125" style="48" bestFit="1" customWidth="1"/>
    <col min="9475" max="9475" width="15.85546875" style="48" bestFit="1" customWidth="1"/>
    <col min="9476" max="9476" width="18.5703125" style="48" bestFit="1" customWidth="1"/>
    <col min="9477" max="9477" width="11.28515625" style="48" bestFit="1" customWidth="1"/>
    <col min="9478" max="9478" width="15.85546875" style="48" bestFit="1" customWidth="1"/>
    <col min="9479" max="9479" width="17.5703125" style="48" bestFit="1" customWidth="1"/>
    <col min="9480" max="9480" width="12.28515625" style="48" customWidth="1"/>
    <col min="9481" max="9481" width="15.140625" style="48" bestFit="1" customWidth="1"/>
    <col min="9482" max="9484" width="14.140625" style="48" bestFit="1" customWidth="1"/>
    <col min="9485" max="9485" width="12" style="48" bestFit="1" customWidth="1"/>
    <col min="9486" max="9486" width="12.7109375" style="48" bestFit="1" customWidth="1"/>
    <col min="9487" max="9487" width="14.140625" style="48" bestFit="1" customWidth="1"/>
    <col min="9488" max="9488" width="15.140625" style="48" bestFit="1" customWidth="1"/>
    <col min="9489" max="9491" width="10.7109375" style="48" bestFit="1" customWidth="1"/>
    <col min="9492" max="9492" width="15.140625" style="48" bestFit="1" customWidth="1"/>
    <col min="9493" max="9493" width="13.140625" style="48" bestFit="1" customWidth="1"/>
    <col min="9494" max="9494" width="15.140625" style="48" bestFit="1" customWidth="1"/>
    <col min="9495" max="9495" width="13.140625" style="48" bestFit="1" customWidth="1"/>
    <col min="9496" max="9497" width="12" style="48" bestFit="1" customWidth="1"/>
    <col min="9498" max="9500" width="10.28515625" style="48" bestFit="1" customWidth="1"/>
    <col min="9501" max="9501" width="11.28515625" style="48" bestFit="1" customWidth="1"/>
    <col min="9502" max="9502" width="10.5703125" style="48" bestFit="1" customWidth="1"/>
    <col min="9503" max="9504" width="13.140625" style="48" bestFit="1" customWidth="1"/>
    <col min="9505" max="9505" width="16.28515625" style="48" bestFit="1" customWidth="1"/>
    <col min="9506" max="9506" width="15.140625" style="48" bestFit="1" customWidth="1"/>
    <col min="9507" max="9507" width="17.5703125" style="48" bestFit="1" customWidth="1"/>
    <col min="9508" max="9728" width="9.140625" style="48"/>
    <col min="9729" max="9729" width="82.7109375" style="48" bestFit="1" customWidth="1"/>
    <col min="9730" max="9730" width="17.5703125" style="48" bestFit="1" customWidth="1"/>
    <col min="9731" max="9731" width="15.85546875" style="48" bestFit="1" customWidth="1"/>
    <col min="9732" max="9732" width="18.5703125" style="48" bestFit="1" customWidth="1"/>
    <col min="9733" max="9733" width="11.28515625" style="48" bestFit="1" customWidth="1"/>
    <col min="9734" max="9734" width="15.85546875" style="48" bestFit="1" customWidth="1"/>
    <col min="9735" max="9735" width="17.5703125" style="48" bestFit="1" customWidth="1"/>
    <col min="9736" max="9736" width="12.28515625" style="48" customWidth="1"/>
    <col min="9737" max="9737" width="15.140625" style="48" bestFit="1" customWidth="1"/>
    <col min="9738" max="9740" width="14.140625" style="48" bestFit="1" customWidth="1"/>
    <col min="9741" max="9741" width="12" style="48" bestFit="1" customWidth="1"/>
    <col min="9742" max="9742" width="12.7109375" style="48" bestFit="1" customWidth="1"/>
    <col min="9743" max="9743" width="14.140625" style="48" bestFit="1" customWidth="1"/>
    <col min="9744" max="9744" width="15.140625" style="48" bestFit="1" customWidth="1"/>
    <col min="9745" max="9747" width="10.7109375" style="48" bestFit="1" customWidth="1"/>
    <col min="9748" max="9748" width="15.140625" style="48" bestFit="1" customWidth="1"/>
    <col min="9749" max="9749" width="13.140625" style="48" bestFit="1" customWidth="1"/>
    <col min="9750" max="9750" width="15.140625" style="48" bestFit="1" customWidth="1"/>
    <col min="9751" max="9751" width="13.140625" style="48" bestFit="1" customWidth="1"/>
    <col min="9752" max="9753" width="12" style="48" bestFit="1" customWidth="1"/>
    <col min="9754" max="9756" width="10.28515625" style="48" bestFit="1" customWidth="1"/>
    <col min="9757" max="9757" width="11.28515625" style="48" bestFit="1" customWidth="1"/>
    <col min="9758" max="9758" width="10.5703125" style="48" bestFit="1" customWidth="1"/>
    <col min="9759" max="9760" width="13.140625" style="48" bestFit="1" customWidth="1"/>
    <col min="9761" max="9761" width="16.28515625" style="48" bestFit="1" customWidth="1"/>
    <col min="9762" max="9762" width="15.140625" style="48" bestFit="1" customWidth="1"/>
    <col min="9763" max="9763" width="17.5703125" style="48" bestFit="1" customWidth="1"/>
    <col min="9764" max="9984" width="9.140625" style="48"/>
    <col min="9985" max="9985" width="82.7109375" style="48" bestFit="1" customWidth="1"/>
    <col min="9986" max="9986" width="17.5703125" style="48" bestFit="1" customWidth="1"/>
    <col min="9987" max="9987" width="15.85546875" style="48" bestFit="1" customWidth="1"/>
    <col min="9988" max="9988" width="18.5703125" style="48" bestFit="1" customWidth="1"/>
    <col min="9989" max="9989" width="11.28515625" style="48" bestFit="1" customWidth="1"/>
    <col min="9990" max="9990" width="15.85546875" style="48" bestFit="1" customWidth="1"/>
    <col min="9991" max="9991" width="17.5703125" style="48" bestFit="1" customWidth="1"/>
    <col min="9992" max="9992" width="12.28515625" style="48" customWidth="1"/>
    <col min="9993" max="9993" width="15.140625" style="48" bestFit="1" customWidth="1"/>
    <col min="9994" max="9996" width="14.140625" style="48" bestFit="1" customWidth="1"/>
    <col min="9997" max="9997" width="12" style="48" bestFit="1" customWidth="1"/>
    <col min="9998" max="9998" width="12.7109375" style="48" bestFit="1" customWidth="1"/>
    <col min="9999" max="9999" width="14.140625" style="48" bestFit="1" customWidth="1"/>
    <col min="10000" max="10000" width="15.140625" style="48" bestFit="1" customWidth="1"/>
    <col min="10001" max="10003" width="10.7109375" style="48" bestFit="1" customWidth="1"/>
    <col min="10004" max="10004" width="15.140625" style="48" bestFit="1" customWidth="1"/>
    <col min="10005" max="10005" width="13.140625" style="48" bestFit="1" customWidth="1"/>
    <col min="10006" max="10006" width="15.140625" style="48" bestFit="1" customWidth="1"/>
    <col min="10007" max="10007" width="13.140625" style="48" bestFit="1" customWidth="1"/>
    <col min="10008" max="10009" width="12" style="48" bestFit="1" customWidth="1"/>
    <col min="10010" max="10012" width="10.28515625" style="48" bestFit="1" customWidth="1"/>
    <col min="10013" max="10013" width="11.28515625" style="48" bestFit="1" customWidth="1"/>
    <col min="10014" max="10014" width="10.5703125" style="48" bestFit="1" customWidth="1"/>
    <col min="10015" max="10016" width="13.140625" style="48" bestFit="1" customWidth="1"/>
    <col min="10017" max="10017" width="16.28515625" style="48" bestFit="1" customWidth="1"/>
    <col min="10018" max="10018" width="15.140625" style="48" bestFit="1" customWidth="1"/>
    <col min="10019" max="10019" width="17.5703125" style="48" bestFit="1" customWidth="1"/>
    <col min="10020" max="10240" width="9.140625" style="48"/>
    <col min="10241" max="10241" width="82.7109375" style="48" bestFit="1" customWidth="1"/>
    <col min="10242" max="10242" width="17.5703125" style="48" bestFit="1" customWidth="1"/>
    <col min="10243" max="10243" width="15.85546875" style="48" bestFit="1" customWidth="1"/>
    <col min="10244" max="10244" width="18.5703125" style="48" bestFit="1" customWidth="1"/>
    <col min="10245" max="10245" width="11.28515625" style="48" bestFit="1" customWidth="1"/>
    <col min="10246" max="10246" width="15.85546875" style="48" bestFit="1" customWidth="1"/>
    <col min="10247" max="10247" width="17.5703125" style="48" bestFit="1" customWidth="1"/>
    <col min="10248" max="10248" width="12.28515625" style="48" customWidth="1"/>
    <col min="10249" max="10249" width="15.140625" style="48" bestFit="1" customWidth="1"/>
    <col min="10250" max="10252" width="14.140625" style="48" bestFit="1" customWidth="1"/>
    <col min="10253" max="10253" width="12" style="48" bestFit="1" customWidth="1"/>
    <col min="10254" max="10254" width="12.7109375" style="48" bestFit="1" customWidth="1"/>
    <col min="10255" max="10255" width="14.140625" style="48" bestFit="1" customWidth="1"/>
    <col min="10256" max="10256" width="15.140625" style="48" bestFit="1" customWidth="1"/>
    <col min="10257" max="10259" width="10.7109375" style="48" bestFit="1" customWidth="1"/>
    <col min="10260" max="10260" width="15.140625" style="48" bestFit="1" customWidth="1"/>
    <col min="10261" max="10261" width="13.140625" style="48" bestFit="1" customWidth="1"/>
    <col min="10262" max="10262" width="15.140625" style="48" bestFit="1" customWidth="1"/>
    <col min="10263" max="10263" width="13.140625" style="48" bestFit="1" customWidth="1"/>
    <col min="10264" max="10265" width="12" style="48" bestFit="1" customWidth="1"/>
    <col min="10266" max="10268" width="10.28515625" style="48" bestFit="1" customWidth="1"/>
    <col min="10269" max="10269" width="11.28515625" style="48" bestFit="1" customWidth="1"/>
    <col min="10270" max="10270" width="10.5703125" style="48" bestFit="1" customWidth="1"/>
    <col min="10271" max="10272" width="13.140625" style="48" bestFit="1" customWidth="1"/>
    <col min="10273" max="10273" width="16.28515625" style="48" bestFit="1" customWidth="1"/>
    <col min="10274" max="10274" width="15.140625" style="48" bestFit="1" customWidth="1"/>
    <col min="10275" max="10275" width="17.5703125" style="48" bestFit="1" customWidth="1"/>
    <col min="10276" max="10496" width="9.140625" style="48"/>
    <col min="10497" max="10497" width="82.7109375" style="48" bestFit="1" customWidth="1"/>
    <col min="10498" max="10498" width="17.5703125" style="48" bestFit="1" customWidth="1"/>
    <col min="10499" max="10499" width="15.85546875" style="48" bestFit="1" customWidth="1"/>
    <col min="10500" max="10500" width="18.5703125" style="48" bestFit="1" customWidth="1"/>
    <col min="10501" max="10501" width="11.28515625" style="48" bestFit="1" customWidth="1"/>
    <col min="10502" max="10502" width="15.85546875" style="48" bestFit="1" customWidth="1"/>
    <col min="10503" max="10503" width="17.5703125" style="48" bestFit="1" customWidth="1"/>
    <col min="10504" max="10504" width="12.28515625" style="48" customWidth="1"/>
    <col min="10505" max="10505" width="15.140625" style="48" bestFit="1" customWidth="1"/>
    <col min="10506" max="10508" width="14.140625" style="48" bestFit="1" customWidth="1"/>
    <col min="10509" max="10509" width="12" style="48" bestFit="1" customWidth="1"/>
    <col min="10510" max="10510" width="12.7109375" style="48" bestFit="1" customWidth="1"/>
    <col min="10511" max="10511" width="14.140625" style="48" bestFit="1" customWidth="1"/>
    <col min="10512" max="10512" width="15.140625" style="48" bestFit="1" customWidth="1"/>
    <col min="10513" max="10515" width="10.7109375" style="48" bestFit="1" customWidth="1"/>
    <col min="10516" max="10516" width="15.140625" style="48" bestFit="1" customWidth="1"/>
    <col min="10517" max="10517" width="13.140625" style="48" bestFit="1" customWidth="1"/>
    <col min="10518" max="10518" width="15.140625" style="48" bestFit="1" customWidth="1"/>
    <col min="10519" max="10519" width="13.140625" style="48" bestFit="1" customWidth="1"/>
    <col min="10520" max="10521" width="12" style="48" bestFit="1" customWidth="1"/>
    <col min="10522" max="10524" width="10.28515625" style="48" bestFit="1" customWidth="1"/>
    <col min="10525" max="10525" width="11.28515625" style="48" bestFit="1" customWidth="1"/>
    <col min="10526" max="10526" width="10.5703125" style="48" bestFit="1" customWidth="1"/>
    <col min="10527" max="10528" width="13.140625" style="48" bestFit="1" customWidth="1"/>
    <col min="10529" max="10529" width="16.28515625" style="48" bestFit="1" customWidth="1"/>
    <col min="10530" max="10530" width="15.140625" style="48" bestFit="1" customWidth="1"/>
    <col min="10531" max="10531" width="17.5703125" style="48" bestFit="1" customWidth="1"/>
    <col min="10532" max="10752" width="9.140625" style="48"/>
    <col min="10753" max="10753" width="82.7109375" style="48" bestFit="1" customWidth="1"/>
    <col min="10754" max="10754" width="17.5703125" style="48" bestFit="1" customWidth="1"/>
    <col min="10755" max="10755" width="15.85546875" style="48" bestFit="1" customWidth="1"/>
    <col min="10756" max="10756" width="18.5703125" style="48" bestFit="1" customWidth="1"/>
    <col min="10757" max="10757" width="11.28515625" style="48" bestFit="1" customWidth="1"/>
    <col min="10758" max="10758" width="15.85546875" style="48" bestFit="1" customWidth="1"/>
    <col min="10759" max="10759" width="17.5703125" style="48" bestFit="1" customWidth="1"/>
    <col min="10760" max="10760" width="12.28515625" style="48" customWidth="1"/>
    <col min="10761" max="10761" width="15.140625" style="48" bestFit="1" customWidth="1"/>
    <col min="10762" max="10764" width="14.140625" style="48" bestFit="1" customWidth="1"/>
    <col min="10765" max="10765" width="12" style="48" bestFit="1" customWidth="1"/>
    <col min="10766" max="10766" width="12.7109375" style="48" bestFit="1" customWidth="1"/>
    <col min="10767" max="10767" width="14.140625" style="48" bestFit="1" customWidth="1"/>
    <col min="10768" max="10768" width="15.140625" style="48" bestFit="1" customWidth="1"/>
    <col min="10769" max="10771" width="10.7109375" style="48" bestFit="1" customWidth="1"/>
    <col min="10772" max="10772" width="15.140625" style="48" bestFit="1" customWidth="1"/>
    <col min="10773" max="10773" width="13.140625" style="48" bestFit="1" customWidth="1"/>
    <col min="10774" max="10774" width="15.140625" style="48" bestFit="1" customWidth="1"/>
    <col min="10775" max="10775" width="13.140625" style="48" bestFit="1" customWidth="1"/>
    <col min="10776" max="10777" width="12" style="48" bestFit="1" customWidth="1"/>
    <col min="10778" max="10780" width="10.28515625" style="48" bestFit="1" customWidth="1"/>
    <col min="10781" max="10781" width="11.28515625" style="48" bestFit="1" customWidth="1"/>
    <col min="10782" max="10782" width="10.5703125" style="48" bestFit="1" customWidth="1"/>
    <col min="10783" max="10784" width="13.140625" style="48" bestFit="1" customWidth="1"/>
    <col min="10785" max="10785" width="16.28515625" style="48" bestFit="1" customWidth="1"/>
    <col min="10786" max="10786" width="15.140625" style="48" bestFit="1" customWidth="1"/>
    <col min="10787" max="10787" width="17.5703125" style="48" bestFit="1" customWidth="1"/>
    <col min="10788" max="11008" width="9.140625" style="48"/>
    <col min="11009" max="11009" width="82.7109375" style="48" bestFit="1" customWidth="1"/>
    <col min="11010" max="11010" width="17.5703125" style="48" bestFit="1" customWidth="1"/>
    <col min="11011" max="11011" width="15.85546875" style="48" bestFit="1" customWidth="1"/>
    <col min="11012" max="11012" width="18.5703125" style="48" bestFit="1" customWidth="1"/>
    <col min="11013" max="11013" width="11.28515625" style="48" bestFit="1" customWidth="1"/>
    <col min="11014" max="11014" width="15.85546875" style="48" bestFit="1" customWidth="1"/>
    <col min="11015" max="11015" width="17.5703125" style="48" bestFit="1" customWidth="1"/>
    <col min="11016" max="11016" width="12.28515625" style="48" customWidth="1"/>
    <col min="11017" max="11017" width="15.140625" style="48" bestFit="1" customWidth="1"/>
    <col min="11018" max="11020" width="14.140625" style="48" bestFit="1" customWidth="1"/>
    <col min="11021" max="11021" width="12" style="48" bestFit="1" customWidth="1"/>
    <col min="11022" max="11022" width="12.7109375" style="48" bestFit="1" customWidth="1"/>
    <col min="11023" max="11023" width="14.140625" style="48" bestFit="1" customWidth="1"/>
    <col min="11024" max="11024" width="15.140625" style="48" bestFit="1" customWidth="1"/>
    <col min="11025" max="11027" width="10.7109375" style="48" bestFit="1" customWidth="1"/>
    <col min="11028" max="11028" width="15.140625" style="48" bestFit="1" customWidth="1"/>
    <col min="11029" max="11029" width="13.140625" style="48" bestFit="1" customWidth="1"/>
    <col min="11030" max="11030" width="15.140625" style="48" bestFit="1" customWidth="1"/>
    <col min="11031" max="11031" width="13.140625" style="48" bestFit="1" customWidth="1"/>
    <col min="11032" max="11033" width="12" style="48" bestFit="1" customWidth="1"/>
    <col min="11034" max="11036" width="10.28515625" style="48" bestFit="1" customWidth="1"/>
    <col min="11037" max="11037" width="11.28515625" style="48" bestFit="1" customWidth="1"/>
    <col min="11038" max="11038" width="10.5703125" style="48" bestFit="1" customWidth="1"/>
    <col min="11039" max="11040" width="13.140625" style="48" bestFit="1" customWidth="1"/>
    <col min="11041" max="11041" width="16.28515625" style="48" bestFit="1" customWidth="1"/>
    <col min="11042" max="11042" width="15.140625" style="48" bestFit="1" customWidth="1"/>
    <col min="11043" max="11043" width="17.5703125" style="48" bestFit="1" customWidth="1"/>
    <col min="11044" max="11264" width="9.140625" style="48"/>
    <col min="11265" max="11265" width="82.7109375" style="48" bestFit="1" customWidth="1"/>
    <col min="11266" max="11266" width="17.5703125" style="48" bestFit="1" customWidth="1"/>
    <col min="11267" max="11267" width="15.85546875" style="48" bestFit="1" customWidth="1"/>
    <col min="11268" max="11268" width="18.5703125" style="48" bestFit="1" customWidth="1"/>
    <col min="11269" max="11269" width="11.28515625" style="48" bestFit="1" customWidth="1"/>
    <col min="11270" max="11270" width="15.85546875" style="48" bestFit="1" customWidth="1"/>
    <col min="11271" max="11271" width="17.5703125" style="48" bestFit="1" customWidth="1"/>
    <col min="11272" max="11272" width="12.28515625" style="48" customWidth="1"/>
    <col min="11273" max="11273" width="15.140625" style="48" bestFit="1" customWidth="1"/>
    <col min="11274" max="11276" width="14.140625" style="48" bestFit="1" customWidth="1"/>
    <col min="11277" max="11277" width="12" style="48" bestFit="1" customWidth="1"/>
    <col min="11278" max="11278" width="12.7109375" style="48" bestFit="1" customWidth="1"/>
    <col min="11279" max="11279" width="14.140625" style="48" bestFit="1" customWidth="1"/>
    <col min="11280" max="11280" width="15.140625" style="48" bestFit="1" customWidth="1"/>
    <col min="11281" max="11283" width="10.7109375" style="48" bestFit="1" customWidth="1"/>
    <col min="11284" max="11284" width="15.140625" style="48" bestFit="1" customWidth="1"/>
    <col min="11285" max="11285" width="13.140625" style="48" bestFit="1" customWidth="1"/>
    <col min="11286" max="11286" width="15.140625" style="48" bestFit="1" customWidth="1"/>
    <col min="11287" max="11287" width="13.140625" style="48" bestFit="1" customWidth="1"/>
    <col min="11288" max="11289" width="12" style="48" bestFit="1" customWidth="1"/>
    <col min="11290" max="11292" width="10.28515625" style="48" bestFit="1" customWidth="1"/>
    <col min="11293" max="11293" width="11.28515625" style="48" bestFit="1" customWidth="1"/>
    <col min="11294" max="11294" width="10.5703125" style="48" bestFit="1" customWidth="1"/>
    <col min="11295" max="11296" width="13.140625" style="48" bestFit="1" customWidth="1"/>
    <col min="11297" max="11297" width="16.28515625" style="48" bestFit="1" customWidth="1"/>
    <col min="11298" max="11298" width="15.140625" style="48" bestFit="1" customWidth="1"/>
    <col min="11299" max="11299" width="17.5703125" style="48" bestFit="1" customWidth="1"/>
    <col min="11300" max="11520" width="9.140625" style="48"/>
    <col min="11521" max="11521" width="82.7109375" style="48" bestFit="1" customWidth="1"/>
    <col min="11522" max="11522" width="17.5703125" style="48" bestFit="1" customWidth="1"/>
    <col min="11523" max="11523" width="15.85546875" style="48" bestFit="1" customWidth="1"/>
    <col min="11524" max="11524" width="18.5703125" style="48" bestFit="1" customWidth="1"/>
    <col min="11525" max="11525" width="11.28515625" style="48" bestFit="1" customWidth="1"/>
    <col min="11526" max="11526" width="15.85546875" style="48" bestFit="1" customWidth="1"/>
    <col min="11527" max="11527" width="17.5703125" style="48" bestFit="1" customWidth="1"/>
    <col min="11528" max="11528" width="12.28515625" style="48" customWidth="1"/>
    <col min="11529" max="11529" width="15.140625" style="48" bestFit="1" customWidth="1"/>
    <col min="11530" max="11532" width="14.140625" style="48" bestFit="1" customWidth="1"/>
    <col min="11533" max="11533" width="12" style="48" bestFit="1" customWidth="1"/>
    <col min="11534" max="11534" width="12.7109375" style="48" bestFit="1" customWidth="1"/>
    <col min="11535" max="11535" width="14.140625" style="48" bestFit="1" customWidth="1"/>
    <col min="11536" max="11536" width="15.140625" style="48" bestFit="1" customWidth="1"/>
    <col min="11537" max="11539" width="10.7109375" style="48" bestFit="1" customWidth="1"/>
    <col min="11540" max="11540" width="15.140625" style="48" bestFit="1" customWidth="1"/>
    <col min="11541" max="11541" width="13.140625" style="48" bestFit="1" customWidth="1"/>
    <col min="11542" max="11542" width="15.140625" style="48" bestFit="1" customWidth="1"/>
    <col min="11543" max="11543" width="13.140625" style="48" bestFit="1" customWidth="1"/>
    <col min="11544" max="11545" width="12" style="48" bestFit="1" customWidth="1"/>
    <col min="11546" max="11548" width="10.28515625" style="48" bestFit="1" customWidth="1"/>
    <col min="11549" max="11549" width="11.28515625" style="48" bestFit="1" customWidth="1"/>
    <col min="11550" max="11550" width="10.5703125" style="48" bestFit="1" customWidth="1"/>
    <col min="11551" max="11552" width="13.140625" style="48" bestFit="1" customWidth="1"/>
    <col min="11553" max="11553" width="16.28515625" style="48" bestFit="1" customWidth="1"/>
    <col min="11554" max="11554" width="15.140625" style="48" bestFit="1" customWidth="1"/>
    <col min="11555" max="11555" width="17.5703125" style="48" bestFit="1" customWidth="1"/>
    <col min="11556" max="11776" width="9.140625" style="48"/>
    <col min="11777" max="11777" width="82.7109375" style="48" bestFit="1" customWidth="1"/>
    <col min="11778" max="11778" width="17.5703125" style="48" bestFit="1" customWidth="1"/>
    <col min="11779" max="11779" width="15.85546875" style="48" bestFit="1" customWidth="1"/>
    <col min="11780" max="11780" width="18.5703125" style="48" bestFit="1" customWidth="1"/>
    <col min="11781" max="11781" width="11.28515625" style="48" bestFit="1" customWidth="1"/>
    <col min="11782" max="11782" width="15.85546875" style="48" bestFit="1" customWidth="1"/>
    <col min="11783" max="11783" width="17.5703125" style="48" bestFit="1" customWidth="1"/>
    <col min="11784" max="11784" width="12.28515625" style="48" customWidth="1"/>
    <col min="11785" max="11785" width="15.140625" style="48" bestFit="1" customWidth="1"/>
    <col min="11786" max="11788" width="14.140625" style="48" bestFit="1" customWidth="1"/>
    <col min="11789" max="11789" width="12" style="48" bestFit="1" customWidth="1"/>
    <col min="11790" max="11790" width="12.7109375" style="48" bestFit="1" customWidth="1"/>
    <col min="11791" max="11791" width="14.140625" style="48" bestFit="1" customWidth="1"/>
    <col min="11792" max="11792" width="15.140625" style="48" bestFit="1" customWidth="1"/>
    <col min="11793" max="11795" width="10.7109375" style="48" bestFit="1" customWidth="1"/>
    <col min="11796" max="11796" width="15.140625" style="48" bestFit="1" customWidth="1"/>
    <col min="11797" max="11797" width="13.140625" style="48" bestFit="1" customWidth="1"/>
    <col min="11798" max="11798" width="15.140625" style="48" bestFit="1" customWidth="1"/>
    <col min="11799" max="11799" width="13.140625" style="48" bestFit="1" customWidth="1"/>
    <col min="11800" max="11801" width="12" style="48" bestFit="1" customWidth="1"/>
    <col min="11802" max="11804" width="10.28515625" style="48" bestFit="1" customWidth="1"/>
    <col min="11805" max="11805" width="11.28515625" style="48" bestFit="1" customWidth="1"/>
    <col min="11806" max="11806" width="10.5703125" style="48" bestFit="1" customWidth="1"/>
    <col min="11807" max="11808" width="13.140625" style="48" bestFit="1" customWidth="1"/>
    <col min="11809" max="11809" width="16.28515625" style="48" bestFit="1" customWidth="1"/>
    <col min="11810" max="11810" width="15.140625" style="48" bestFit="1" customWidth="1"/>
    <col min="11811" max="11811" width="17.5703125" style="48" bestFit="1" customWidth="1"/>
    <col min="11812" max="12032" width="9.140625" style="48"/>
    <col min="12033" max="12033" width="82.7109375" style="48" bestFit="1" customWidth="1"/>
    <col min="12034" max="12034" width="17.5703125" style="48" bestFit="1" customWidth="1"/>
    <col min="12035" max="12035" width="15.85546875" style="48" bestFit="1" customWidth="1"/>
    <col min="12036" max="12036" width="18.5703125" style="48" bestFit="1" customWidth="1"/>
    <col min="12037" max="12037" width="11.28515625" style="48" bestFit="1" customWidth="1"/>
    <col min="12038" max="12038" width="15.85546875" style="48" bestFit="1" customWidth="1"/>
    <col min="12039" max="12039" width="17.5703125" style="48" bestFit="1" customWidth="1"/>
    <col min="12040" max="12040" width="12.28515625" style="48" customWidth="1"/>
    <col min="12041" max="12041" width="15.140625" style="48" bestFit="1" customWidth="1"/>
    <col min="12042" max="12044" width="14.140625" style="48" bestFit="1" customWidth="1"/>
    <col min="12045" max="12045" width="12" style="48" bestFit="1" customWidth="1"/>
    <col min="12046" max="12046" width="12.7109375" style="48" bestFit="1" customWidth="1"/>
    <col min="12047" max="12047" width="14.140625" style="48" bestFit="1" customWidth="1"/>
    <col min="12048" max="12048" width="15.140625" style="48" bestFit="1" customWidth="1"/>
    <col min="12049" max="12051" width="10.7109375" style="48" bestFit="1" customWidth="1"/>
    <col min="12052" max="12052" width="15.140625" style="48" bestFit="1" customWidth="1"/>
    <col min="12053" max="12053" width="13.140625" style="48" bestFit="1" customWidth="1"/>
    <col min="12054" max="12054" width="15.140625" style="48" bestFit="1" customWidth="1"/>
    <col min="12055" max="12055" width="13.140625" style="48" bestFit="1" customWidth="1"/>
    <col min="12056" max="12057" width="12" style="48" bestFit="1" customWidth="1"/>
    <col min="12058" max="12060" width="10.28515625" style="48" bestFit="1" customWidth="1"/>
    <col min="12061" max="12061" width="11.28515625" style="48" bestFit="1" customWidth="1"/>
    <col min="12062" max="12062" width="10.5703125" style="48" bestFit="1" customWidth="1"/>
    <col min="12063" max="12064" width="13.140625" style="48" bestFit="1" customWidth="1"/>
    <col min="12065" max="12065" width="16.28515625" style="48" bestFit="1" customWidth="1"/>
    <col min="12066" max="12066" width="15.140625" style="48" bestFit="1" customWidth="1"/>
    <col min="12067" max="12067" width="17.5703125" style="48" bestFit="1" customWidth="1"/>
    <col min="12068" max="12288" width="9.140625" style="48"/>
    <col min="12289" max="12289" width="82.7109375" style="48" bestFit="1" customWidth="1"/>
    <col min="12290" max="12290" width="17.5703125" style="48" bestFit="1" customWidth="1"/>
    <col min="12291" max="12291" width="15.85546875" style="48" bestFit="1" customWidth="1"/>
    <col min="12292" max="12292" width="18.5703125" style="48" bestFit="1" customWidth="1"/>
    <col min="12293" max="12293" width="11.28515625" style="48" bestFit="1" customWidth="1"/>
    <col min="12294" max="12294" width="15.85546875" style="48" bestFit="1" customWidth="1"/>
    <col min="12295" max="12295" width="17.5703125" style="48" bestFit="1" customWidth="1"/>
    <col min="12296" max="12296" width="12.28515625" style="48" customWidth="1"/>
    <col min="12297" max="12297" width="15.140625" style="48" bestFit="1" customWidth="1"/>
    <col min="12298" max="12300" width="14.140625" style="48" bestFit="1" customWidth="1"/>
    <col min="12301" max="12301" width="12" style="48" bestFit="1" customWidth="1"/>
    <col min="12302" max="12302" width="12.7109375" style="48" bestFit="1" customWidth="1"/>
    <col min="12303" max="12303" width="14.140625" style="48" bestFit="1" customWidth="1"/>
    <col min="12304" max="12304" width="15.140625" style="48" bestFit="1" customWidth="1"/>
    <col min="12305" max="12307" width="10.7109375" style="48" bestFit="1" customWidth="1"/>
    <col min="12308" max="12308" width="15.140625" style="48" bestFit="1" customWidth="1"/>
    <col min="12309" max="12309" width="13.140625" style="48" bestFit="1" customWidth="1"/>
    <col min="12310" max="12310" width="15.140625" style="48" bestFit="1" customWidth="1"/>
    <col min="12311" max="12311" width="13.140625" style="48" bestFit="1" customWidth="1"/>
    <col min="12312" max="12313" width="12" style="48" bestFit="1" customWidth="1"/>
    <col min="12314" max="12316" width="10.28515625" style="48" bestFit="1" customWidth="1"/>
    <col min="12317" max="12317" width="11.28515625" style="48" bestFit="1" customWidth="1"/>
    <col min="12318" max="12318" width="10.5703125" style="48" bestFit="1" customWidth="1"/>
    <col min="12319" max="12320" width="13.140625" style="48" bestFit="1" customWidth="1"/>
    <col min="12321" max="12321" width="16.28515625" style="48" bestFit="1" customWidth="1"/>
    <col min="12322" max="12322" width="15.140625" style="48" bestFit="1" customWidth="1"/>
    <col min="12323" max="12323" width="17.5703125" style="48" bestFit="1" customWidth="1"/>
    <col min="12324" max="12544" width="9.140625" style="48"/>
    <col min="12545" max="12545" width="82.7109375" style="48" bestFit="1" customWidth="1"/>
    <col min="12546" max="12546" width="17.5703125" style="48" bestFit="1" customWidth="1"/>
    <col min="12547" max="12547" width="15.85546875" style="48" bestFit="1" customWidth="1"/>
    <col min="12548" max="12548" width="18.5703125" style="48" bestFit="1" customWidth="1"/>
    <col min="12549" max="12549" width="11.28515625" style="48" bestFit="1" customWidth="1"/>
    <col min="12550" max="12550" width="15.85546875" style="48" bestFit="1" customWidth="1"/>
    <col min="12551" max="12551" width="17.5703125" style="48" bestFit="1" customWidth="1"/>
    <col min="12552" max="12552" width="12.28515625" style="48" customWidth="1"/>
    <col min="12553" max="12553" width="15.140625" style="48" bestFit="1" customWidth="1"/>
    <col min="12554" max="12556" width="14.140625" style="48" bestFit="1" customWidth="1"/>
    <col min="12557" max="12557" width="12" style="48" bestFit="1" customWidth="1"/>
    <col min="12558" max="12558" width="12.7109375" style="48" bestFit="1" customWidth="1"/>
    <col min="12559" max="12559" width="14.140625" style="48" bestFit="1" customWidth="1"/>
    <col min="12560" max="12560" width="15.140625" style="48" bestFit="1" customWidth="1"/>
    <col min="12561" max="12563" width="10.7109375" style="48" bestFit="1" customWidth="1"/>
    <col min="12564" max="12564" width="15.140625" style="48" bestFit="1" customWidth="1"/>
    <col min="12565" max="12565" width="13.140625" style="48" bestFit="1" customWidth="1"/>
    <col min="12566" max="12566" width="15.140625" style="48" bestFit="1" customWidth="1"/>
    <col min="12567" max="12567" width="13.140625" style="48" bestFit="1" customWidth="1"/>
    <col min="12568" max="12569" width="12" style="48" bestFit="1" customWidth="1"/>
    <col min="12570" max="12572" width="10.28515625" style="48" bestFit="1" customWidth="1"/>
    <col min="12573" max="12573" width="11.28515625" style="48" bestFit="1" customWidth="1"/>
    <col min="12574" max="12574" width="10.5703125" style="48" bestFit="1" customWidth="1"/>
    <col min="12575" max="12576" width="13.140625" style="48" bestFit="1" customWidth="1"/>
    <col min="12577" max="12577" width="16.28515625" style="48" bestFit="1" customWidth="1"/>
    <col min="12578" max="12578" width="15.140625" style="48" bestFit="1" customWidth="1"/>
    <col min="12579" max="12579" width="17.5703125" style="48" bestFit="1" customWidth="1"/>
    <col min="12580" max="12800" width="9.140625" style="48"/>
    <col min="12801" max="12801" width="82.7109375" style="48" bestFit="1" customWidth="1"/>
    <col min="12802" max="12802" width="17.5703125" style="48" bestFit="1" customWidth="1"/>
    <col min="12803" max="12803" width="15.85546875" style="48" bestFit="1" customWidth="1"/>
    <col min="12804" max="12804" width="18.5703125" style="48" bestFit="1" customWidth="1"/>
    <col min="12805" max="12805" width="11.28515625" style="48" bestFit="1" customWidth="1"/>
    <col min="12806" max="12806" width="15.85546875" style="48" bestFit="1" customWidth="1"/>
    <col min="12807" max="12807" width="17.5703125" style="48" bestFit="1" customWidth="1"/>
    <col min="12808" max="12808" width="12.28515625" style="48" customWidth="1"/>
    <col min="12809" max="12809" width="15.140625" style="48" bestFit="1" customWidth="1"/>
    <col min="12810" max="12812" width="14.140625" style="48" bestFit="1" customWidth="1"/>
    <col min="12813" max="12813" width="12" style="48" bestFit="1" customWidth="1"/>
    <col min="12814" max="12814" width="12.7109375" style="48" bestFit="1" customWidth="1"/>
    <col min="12815" max="12815" width="14.140625" style="48" bestFit="1" customWidth="1"/>
    <col min="12816" max="12816" width="15.140625" style="48" bestFit="1" customWidth="1"/>
    <col min="12817" max="12819" width="10.7109375" style="48" bestFit="1" customWidth="1"/>
    <col min="12820" max="12820" width="15.140625" style="48" bestFit="1" customWidth="1"/>
    <col min="12821" max="12821" width="13.140625" style="48" bestFit="1" customWidth="1"/>
    <col min="12822" max="12822" width="15.140625" style="48" bestFit="1" customWidth="1"/>
    <col min="12823" max="12823" width="13.140625" style="48" bestFit="1" customWidth="1"/>
    <col min="12824" max="12825" width="12" style="48" bestFit="1" customWidth="1"/>
    <col min="12826" max="12828" width="10.28515625" style="48" bestFit="1" customWidth="1"/>
    <col min="12829" max="12829" width="11.28515625" style="48" bestFit="1" customWidth="1"/>
    <col min="12830" max="12830" width="10.5703125" style="48" bestFit="1" customWidth="1"/>
    <col min="12831" max="12832" width="13.140625" style="48" bestFit="1" customWidth="1"/>
    <col min="12833" max="12833" width="16.28515625" style="48" bestFit="1" customWidth="1"/>
    <col min="12834" max="12834" width="15.140625" style="48" bestFit="1" customWidth="1"/>
    <col min="12835" max="12835" width="17.5703125" style="48" bestFit="1" customWidth="1"/>
    <col min="12836" max="13056" width="9.140625" style="48"/>
    <col min="13057" max="13057" width="82.7109375" style="48" bestFit="1" customWidth="1"/>
    <col min="13058" max="13058" width="17.5703125" style="48" bestFit="1" customWidth="1"/>
    <col min="13059" max="13059" width="15.85546875" style="48" bestFit="1" customWidth="1"/>
    <col min="13060" max="13060" width="18.5703125" style="48" bestFit="1" customWidth="1"/>
    <col min="13061" max="13061" width="11.28515625" style="48" bestFit="1" customWidth="1"/>
    <col min="13062" max="13062" width="15.85546875" style="48" bestFit="1" customWidth="1"/>
    <col min="13063" max="13063" width="17.5703125" style="48" bestFit="1" customWidth="1"/>
    <col min="13064" max="13064" width="12.28515625" style="48" customWidth="1"/>
    <col min="13065" max="13065" width="15.140625" style="48" bestFit="1" customWidth="1"/>
    <col min="13066" max="13068" width="14.140625" style="48" bestFit="1" customWidth="1"/>
    <col min="13069" max="13069" width="12" style="48" bestFit="1" customWidth="1"/>
    <col min="13070" max="13070" width="12.7109375" style="48" bestFit="1" customWidth="1"/>
    <col min="13071" max="13071" width="14.140625" style="48" bestFit="1" customWidth="1"/>
    <col min="13072" max="13072" width="15.140625" style="48" bestFit="1" customWidth="1"/>
    <col min="13073" max="13075" width="10.7109375" style="48" bestFit="1" customWidth="1"/>
    <col min="13076" max="13076" width="15.140625" style="48" bestFit="1" customWidth="1"/>
    <col min="13077" max="13077" width="13.140625" style="48" bestFit="1" customWidth="1"/>
    <col min="13078" max="13078" width="15.140625" style="48" bestFit="1" customWidth="1"/>
    <col min="13079" max="13079" width="13.140625" style="48" bestFit="1" customWidth="1"/>
    <col min="13080" max="13081" width="12" style="48" bestFit="1" customWidth="1"/>
    <col min="13082" max="13084" width="10.28515625" style="48" bestFit="1" customWidth="1"/>
    <col min="13085" max="13085" width="11.28515625" style="48" bestFit="1" customWidth="1"/>
    <col min="13086" max="13086" width="10.5703125" style="48" bestFit="1" customWidth="1"/>
    <col min="13087" max="13088" width="13.140625" style="48" bestFit="1" customWidth="1"/>
    <col min="13089" max="13089" width="16.28515625" style="48" bestFit="1" customWidth="1"/>
    <col min="13090" max="13090" width="15.140625" style="48" bestFit="1" customWidth="1"/>
    <col min="13091" max="13091" width="17.5703125" style="48" bestFit="1" customWidth="1"/>
    <col min="13092" max="13312" width="9.140625" style="48"/>
    <col min="13313" max="13313" width="82.7109375" style="48" bestFit="1" customWidth="1"/>
    <col min="13314" max="13314" width="17.5703125" style="48" bestFit="1" customWidth="1"/>
    <col min="13315" max="13315" width="15.85546875" style="48" bestFit="1" customWidth="1"/>
    <col min="13316" max="13316" width="18.5703125" style="48" bestFit="1" customWidth="1"/>
    <col min="13317" max="13317" width="11.28515625" style="48" bestFit="1" customWidth="1"/>
    <col min="13318" max="13318" width="15.85546875" style="48" bestFit="1" customWidth="1"/>
    <col min="13319" max="13319" width="17.5703125" style="48" bestFit="1" customWidth="1"/>
    <col min="13320" max="13320" width="12.28515625" style="48" customWidth="1"/>
    <col min="13321" max="13321" width="15.140625" style="48" bestFit="1" customWidth="1"/>
    <col min="13322" max="13324" width="14.140625" style="48" bestFit="1" customWidth="1"/>
    <col min="13325" max="13325" width="12" style="48" bestFit="1" customWidth="1"/>
    <col min="13326" max="13326" width="12.7109375" style="48" bestFit="1" customWidth="1"/>
    <col min="13327" max="13327" width="14.140625" style="48" bestFit="1" customWidth="1"/>
    <col min="13328" max="13328" width="15.140625" style="48" bestFit="1" customWidth="1"/>
    <col min="13329" max="13331" width="10.7109375" style="48" bestFit="1" customWidth="1"/>
    <col min="13332" max="13332" width="15.140625" style="48" bestFit="1" customWidth="1"/>
    <col min="13333" max="13333" width="13.140625" style="48" bestFit="1" customWidth="1"/>
    <col min="13334" max="13334" width="15.140625" style="48" bestFit="1" customWidth="1"/>
    <col min="13335" max="13335" width="13.140625" style="48" bestFit="1" customWidth="1"/>
    <col min="13336" max="13337" width="12" style="48" bestFit="1" customWidth="1"/>
    <col min="13338" max="13340" width="10.28515625" style="48" bestFit="1" customWidth="1"/>
    <col min="13341" max="13341" width="11.28515625" style="48" bestFit="1" customWidth="1"/>
    <col min="13342" max="13342" width="10.5703125" style="48" bestFit="1" customWidth="1"/>
    <col min="13343" max="13344" width="13.140625" style="48" bestFit="1" customWidth="1"/>
    <col min="13345" max="13345" width="16.28515625" style="48" bestFit="1" customWidth="1"/>
    <col min="13346" max="13346" width="15.140625" style="48" bestFit="1" customWidth="1"/>
    <col min="13347" max="13347" width="17.5703125" style="48" bestFit="1" customWidth="1"/>
    <col min="13348" max="13568" width="9.140625" style="48"/>
    <col min="13569" max="13569" width="82.7109375" style="48" bestFit="1" customWidth="1"/>
    <col min="13570" max="13570" width="17.5703125" style="48" bestFit="1" customWidth="1"/>
    <col min="13571" max="13571" width="15.85546875" style="48" bestFit="1" customWidth="1"/>
    <col min="13572" max="13572" width="18.5703125" style="48" bestFit="1" customWidth="1"/>
    <col min="13573" max="13573" width="11.28515625" style="48" bestFit="1" customWidth="1"/>
    <col min="13574" max="13574" width="15.85546875" style="48" bestFit="1" customWidth="1"/>
    <col min="13575" max="13575" width="17.5703125" style="48" bestFit="1" customWidth="1"/>
    <col min="13576" max="13576" width="12.28515625" style="48" customWidth="1"/>
    <col min="13577" max="13577" width="15.140625" style="48" bestFit="1" customWidth="1"/>
    <col min="13578" max="13580" width="14.140625" style="48" bestFit="1" customWidth="1"/>
    <col min="13581" max="13581" width="12" style="48" bestFit="1" customWidth="1"/>
    <col min="13582" max="13582" width="12.7109375" style="48" bestFit="1" customWidth="1"/>
    <col min="13583" max="13583" width="14.140625" style="48" bestFit="1" customWidth="1"/>
    <col min="13584" max="13584" width="15.140625" style="48" bestFit="1" customWidth="1"/>
    <col min="13585" max="13587" width="10.7109375" style="48" bestFit="1" customWidth="1"/>
    <col min="13588" max="13588" width="15.140625" style="48" bestFit="1" customWidth="1"/>
    <col min="13589" max="13589" width="13.140625" style="48" bestFit="1" customWidth="1"/>
    <col min="13590" max="13590" width="15.140625" style="48" bestFit="1" customWidth="1"/>
    <col min="13591" max="13591" width="13.140625" style="48" bestFit="1" customWidth="1"/>
    <col min="13592" max="13593" width="12" style="48" bestFit="1" customWidth="1"/>
    <col min="13594" max="13596" width="10.28515625" style="48" bestFit="1" customWidth="1"/>
    <col min="13597" max="13597" width="11.28515625" style="48" bestFit="1" customWidth="1"/>
    <col min="13598" max="13598" width="10.5703125" style="48" bestFit="1" customWidth="1"/>
    <col min="13599" max="13600" width="13.140625" style="48" bestFit="1" customWidth="1"/>
    <col min="13601" max="13601" width="16.28515625" style="48" bestFit="1" customWidth="1"/>
    <col min="13602" max="13602" width="15.140625" style="48" bestFit="1" customWidth="1"/>
    <col min="13603" max="13603" width="17.5703125" style="48" bestFit="1" customWidth="1"/>
    <col min="13604" max="13824" width="9.140625" style="48"/>
    <col min="13825" max="13825" width="82.7109375" style="48" bestFit="1" customWidth="1"/>
    <col min="13826" max="13826" width="17.5703125" style="48" bestFit="1" customWidth="1"/>
    <col min="13827" max="13827" width="15.85546875" style="48" bestFit="1" customWidth="1"/>
    <col min="13828" max="13828" width="18.5703125" style="48" bestFit="1" customWidth="1"/>
    <col min="13829" max="13829" width="11.28515625" style="48" bestFit="1" customWidth="1"/>
    <col min="13830" max="13830" width="15.85546875" style="48" bestFit="1" customWidth="1"/>
    <col min="13831" max="13831" width="17.5703125" style="48" bestFit="1" customWidth="1"/>
    <col min="13832" max="13832" width="12.28515625" style="48" customWidth="1"/>
    <col min="13833" max="13833" width="15.140625" style="48" bestFit="1" customWidth="1"/>
    <col min="13834" max="13836" width="14.140625" style="48" bestFit="1" customWidth="1"/>
    <col min="13837" max="13837" width="12" style="48" bestFit="1" customWidth="1"/>
    <col min="13838" max="13838" width="12.7109375" style="48" bestFit="1" customWidth="1"/>
    <col min="13839" max="13839" width="14.140625" style="48" bestFit="1" customWidth="1"/>
    <col min="13840" max="13840" width="15.140625" style="48" bestFit="1" customWidth="1"/>
    <col min="13841" max="13843" width="10.7109375" style="48" bestFit="1" customWidth="1"/>
    <col min="13844" max="13844" width="15.140625" style="48" bestFit="1" customWidth="1"/>
    <col min="13845" max="13845" width="13.140625" style="48" bestFit="1" customWidth="1"/>
    <col min="13846" max="13846" width="15.140625" style="48" bestFit="1" customWidth="1"/>
    <col min="13847" max="13847" width="13.140625" style="48" bestFit="1" customWidth="1"/>
    <col min="13848" max="13849" width="12" style="48" bestFit="1" customWidth="1"/>
    <col min="13850" max="13852" width="10.28515625" style="48" bestFit="1" customWidth="1"/>
    <col min="13853" max="13853" width="11.28515625" style="48" bestFit="1" customWidth="1"/>
    <col min="13854" max="13854" width="10.5703125" style="48" bestFit="1" customWidth="1"/>
    <col min="13855" max="13856" width="13.140625" style="48" bestFit="1" customWidth="1"/>
    <col min="13857" max="13857" width="16.28515625" style="48" bestFit="1" customWidth="1"/>
    <col min="13858" max="13858" width="15.140625" style="48" bestFit="1" customWidth="1"/>
    <col min="13859" max="13859" width="17.5703125" style="48" bestFit="1" customWidth="1"/>
    <col min="13860" max="14080" width="9.140625" style="48"/>
    <col min="14081" max="14081" width="82.7109375" style="48" bestFit="1" customWidth="1"/>
    <col min="14082" max="14082" width="17.5703125" style="48" bestFit="1" customWidth="1"/>
    <col min="14083" max="14083" width="15.85546875" style="48" bestFit="1" customWidth="1"/>
    <col min="14084" max="14084" width="18.5703125" style="48" bestFit="1" customWidth="1"/>
    <col min="14085" max="14085" width="11.28515625" style="48" bestFit="1" customWidth="1"/>
    <col min="14086" max="14086" width="15.85546875" style="48" bestFit="1" customWidth="1"/>
    <col min="14087" max="14087" width="17.5703125" style="48" bestFit="1" customWidth="1"/>
    <col min="14088" max="14088" width="12.28515625" style="48" customWidth="1"/>
    <col min="14089" max="14089" width="15.140625" style="48" bestFit="1" customWidth="1"/>
    <col min="14090" max="14092" width="14.140625" style="48" bestFit="1" customWidth="1"/>
    <col min="14093" max="14093" width="12" style="48" bestFit="1" customWidth="1"/>
    <col min="14094" max="14094" width="12.7109375" style="48" bestFit="1" customWidth="1"/>
    <col min="14095" max="14095" width="14.140625" style="48" bestFit="1" customWidth="1"/>
    <col min="14096" max="14096" width="15.140625" style="48" bestFit="1" customWidth="1"/>
    <col min="14097" max="14099" width="10.7109375" style="48" bestFit="1" customWidth="1"/>
    <col min="14100" max="14100" width="15.140625" style="48" bestFit="1" customWidth="1"/>
    <col min="14101" max="14101" width="13.140625" style="48" bestFit="1" customWidth="1"/>
    <col min="14102" max="14102" width="15.140625" style="48" bestFit="1" customWidth="1"/>
    <col min="14103" max="14103" width="13.140625" style="48" bestFit="1" customWidth="1"/>
    <col min="14104" max="14105" width="12" style="48" bestFit="1" customWidth="1"/>
    <col min="14106" max="14108" width="10.28515625" style="48" bestFit="1" customWidth="1"/>
    <col min="14109" max="14109" width="11.28515625" style="48" bestFit="1" customWidth="1"/>
    <col min="14110" max="14110" width="10.5703125" style="48" bestFit="1" customWidth="1"/>
    <col min="14111" max="14112" width="13.140625" style="48" bestFit="1" customWidth="1"/>
    <col min="14113" max="14113" width="16.28515625" style="48" bestFit="1" customWidth="1"/>
    <col min="14114" max="14114" width="15.140625" style="48" bestFit="1" customWidth="1"/>
    <col min="14115" max="14115" width="17.5703125" style="48" bestFit="1" customWidth="1"/>
    <col min="14116" max="14336" width="9.140625" style="48"/>
    <col min="14337" max="14337" width="82.7109375" style="48" bestFit="1" customWidth="1"/>
    <col min="14338" max="14338" width="17.5703125" style="48" bestFit="1" customWidth="1"/>
    <col min="14339" max="14339" width="15.85546875" style="48" bestFit="1" customWidth="1"/>
    <col min="14340" max="14340" width="18.5703125" style="48" bestFit="1" customWidth="1"/>
    <col min="14341" max="14341" width="11.28515625" style="48" bestFit="1" customWidth="1"/>
    <col min="14342" max="14342" width="15.85546875" style="48" bestFit="1" customWidth="1"/>
    <col min="14343" max="14343" width="17.5703125" style="48" bestFit="1" customWidth="1"/>
    <col min="14344" max="14344" width="12.28515625" style="48" customWidth="1"/>
    <col min="14345" max="14345" width="15.140625" style="48" bestFit="1" customWidth="1"/>
    <col min="14346" max="14348" width="14.140625" style="48" bestFit="1" customWidth="1"/>
    <col min="14349" max="14349" width="12" style="48" bestFit="1" customWidth="1"/>
    <col min="14350" max="14350" width="12.7109375" style="48" bestFit="1" customWidth="1"/>
    <col min="14351" max="14351" width="14.140625" style="48" bestFit="1" customWidth="1"/>
    <col min="14352" max="14352" width="15.140625" style="48" bestFit="1" customWidth="1"/>
    <col min="14353" max="14355" width="10.7109375" style="48" bestFit="1" customWidth="1"/>
    <col min="14356" max="14356" width="15.140625" style="48" bestFit="1" customWidth="1"/>
    <col min="14357" max="14357" width="13.140625" style="48" bestFit="1" customWidth="1"/>
    <col min="14358" max="14358" width="15.140625" style="48" bestFit="1" customWidth="1"/>
    <col min="14359" max="14359" width="13.140625" style="48" bestFit="1" customWidth="1"/>
    <col min="14360" max="14361" width="12" style="48" bestFit="1" customWidth="1"/>
    <col min="14362" max="14364" width="10.28515625" style="48" bestFit="1" customWidth="1"/>
    <col min="14365" max="14365" width="11.28515625" style="48" bestFit="1" customWidth="1"/>
    <col min="14366" max="14366" width="10.5703125" style="48" bestFit="1" customWidth="1"/>
    <col min="14367" max="14368" width="13.140625" style="48" bestFit="1" customWidth="1"/>
    <col min="14369" max="14369" width="16.28515625" style="48" bestFit="1" customWidth="1"/>
    <col min="14370" max="14370" width="15.140625" style="48" bestFit="1" customWidth="1"/>
    <col min="14371" max="14371" width="17.5703125" style="48" bestFit="1" customWidth="1"/>
    <col min="14372" max="14592" width="9.140625" style="48"/>
    <col min="14593" max="14593" width="82.7109375" style="48" bestFit="1" customWidth="1"/>
    <col min="14594" max="14594" width="17.5703125" style="48" bestFit="1" customWidth="1"/>
    <col min="14595" max="14595" width="15.85546875" style="48" bestFit="1" customWidth="1"/>
    <col min="14596" max="14596" width="18.5703125" style="48" bestFit="1" customWidth="1"/>
    <col min="14597" max="14597" width="11.28515625" style="48" bestFit="1" customWidth="1"/>
    <col min="14598" max="14598" width="15.85546875" style="48" bestFit="1" customWidth="1"/>
    <col min="14599" max="14599" width="17.5703125" style="48" bestFit="1" customWidth="1"/>
    <col min="14600" max="14600" width="12.28515625" style="48" customWidth="1"/>
    <col min="14601" max="14601" width="15.140625" style="48" bestFit="1" customWidth="1"/>
    <col min="14602" max="14604" width="14.140625" style="48" bestFit="1" customWidth="1"/>
    <col min="14605" max="14605" width="12" style="48" bestFit="1" customWidth="1"/>
    <col min="14606" max="14606" width="12.7109375" style="48" bestFit="1" customWidth="1"/>
    <col min="14607" max="14607" width="14.140625" style="48" bestFit="1" customWidth="1"/>
    <col min="14608" max="14608" width="15.140625" style="48" bestFit="1" customWidth="1"/>
    <col min="14609" max="14611" width="10.7109375" style="48" bestFit="1" customWidth="1"/>
    <col min="14612" max="14612" width="15.140625" style="48" bestFit="1" customWidth="1"/>
    <col min="14613" max="14613" width="13.140625" style="48" bestFit="1" customWidth="1"/>
    <col min="14614" max="14614" width="15.140625" style="48" bestFit="1" customWidth="1"/>
    <col min="14615" max="14615" width="13.140625" style="48" bestFit="1" customWidth="1"/>
    <col min="14616" max="14617" width="12" style="48" bestFit="1" customWidth="1"/>
    <col min="14618" max="14620" width="10.28515625" style="48" bestFit="1" customWidth="1"/>
    <col min="14621" max="14621" width="11.28515625" style="48" bestFit="1" customWidth="1"/>
    <col min="14622" max="14622" width="10.5703125" style="48" bestFit="1" customWidth="1"/>
    <col min="14623" max="14624" width="13.140625" style="48" bestFit="1" customWidth="1"/>
    <col min="14625" max="14625" width="16.28515625" style="48" bestFit="1" customWidth="1"/>
    <col min="14626" max="14626" width="15.140625" style="48" bestFit="1" customWidth="1"/>
    <col min="14627" max="14627" width="17.5703125" style="48" bestFit="1" customWidth="1"/>
    <col min="14628" max="14848" width="9.140625" style="48"/>
    <col min="14849" max="14849" width="82.7109375" style="48" bestFit="1" customWidth="1"/>
    <col min="14850" max="14850" width="17.5703125" style="48" bestFit="1" customWidth="1"/>
    <col min="14851" max="14851" width="15.85546875" style="48" bestFit="1" customWidth="1"/>
    <col min="14852" max="14852" width="18.5703125" style="48" bestFit="1" customWidth="1"/>
    <col min="14853" max="14853" width="11.28515625" style="48" bestFit="1" customWidth="1"/>
    <col min="14854" max="14854" width="15.85546875" style="48" bestFit="1" customWidth="1"/>
    <col min="14855" max="14855" width="17.5703125" style="48" bestFit="1" customWidth="1"/>
    <col min="14856" max="14856" width="12.28515625" style="48" customWidth="1"/>
    <col min="14857" max="14857" width="15.140625" style="48" bestFit="1" customWidth="1"/>
    <col min="14858" max="14860" width="14.140625" style="48" bestFit="1" customWidth="1"/>
    <col min="14861" max="14861" width="12" style="48" bestFit="1" customWidth="1"/>
    <col min="14862" max="14862" width="12.7109375" style="48" bestFit="1" customWidth="1"/>
    <col min="14863" max="14863" width="14.140625" style="48" bestFit="1" customWidth="1"/>
    <col min="14864" max="14864" width="15.140625" style="48" bestFit="1" customWidth="1"/>
    <col min="14865" max="14867" width="10.7109375" style="48" bestFit="1" customWidth="1"/>
    <col min="14868" max="14868" width="15.140625" style="48" bestFit="1" customWidth="1"/>
    <col min="14869" max="14869" width="13.140625" style="48" bestFit="1" customWidth="1"/>
    <col min="14870" max="14870" width="15.140625" style="48" bestFit="1" customWidth="1"/>
    <col min="14871" max="14871" width="13.140625" style="48" bestFit="1" customWidth="1"/>
    <col min="14872" max="14873" width="12" style="48" bestFit="1" customWidth="1"/>
    <col min="14874" max="14876" width="10.28515625" style="48" bestFit="1" customWidth="1"/>
    <col min="14877" max="14877" width="11.28515625" style="48" bestFit="1" customWidth="1"/>
    <col min="14878" max="14878" width="10.5703125" style="48" bestFit="1" customWidth="1"/>
    <col min="14879" max="14880" width="13.140625" style="48" bestFit="1" customWidth="1"/>
    <col min="14881" max="14881" width="16.28515625" style="48" bestFit="1" customWidth="1"/>
    <col min="14882" max="14882" width="15.140625" style="48" bestFit="1" customWidth="1"/>
    <col min="14883" max="14883" width="17.5703125" style="48" bestFit="1" customWidth="1"/>
    <col min="14884" max="15104" width="9.140625" style="48"/>
    <col min="15105" max="15105" width="82.7109375" style="48" bestFit="1" customWidth="1"/>
    <col min="15106" max="15106" width="17.5703125" style="48" bestFit="1" customWidth="1"/>
    <col min="15107" max="15107" width="15.85546875" style="48" bestFit="1" customWidth="1"/>
    <col min="15108" max="15108" width="18.5703125" style="48" bestFit="1" customWidth="1"/>
    <col min="15109" max="15109" width="11.28515625" style="48" bestFit="1" customWidth="1"/>
    <col min="15110" max="15110" width="15.85546875" style="48" bestFit="1" customWidth="1"/>
    <col min="15111" max="15111" width="17.5703125" style="48" bestFit="1" customWidth="1"/>
    <col min="15112" max="15112" width="12.28515625" style="48" customWidth="1"/>
    <col min="15113" max="15113" width="15.140625" style="48" bestFit="1" customWidth="1"/>
    <col min="15114" max="15116" width="14.140625" style="48" bestFit="1" customWidth="1"/>
    <col min="15117" max="15117" width="12" style="48" bestFit="1" customWidth="1"/>
    <col min="15118" max="15118" width="12.7109375" style="48" bestFit="1" customWidth="1"/>
    <col min="15119" max="15119" width="14.140625" style="48" bestFit="1" customWidth="1"/>
    <col min="15120" max="15120" width="15.140625" style="48" bestFit="1" customWidth="1"/>
    <col min="15121" max="15123" width="10.7109375" style="48" bestFit="1" customWidth="1"/>
    <col min="15124" max="15124" width="15.140625" style="48" bestFit="1" customWidth="1"/>
    <col min="15125" max="15125" width="13.140625" style="48" bestFit="1" customWidth="1"/>
    <col min="15126" max="15126" width="15.140625" style="48" bestFit="1" customWidth="1"/>
    <col min="15127" max="15127" width="13.140625" style="48" bestFit="1" customWidth="1"/>
    <col min="15128" max="15129" width="12" style="48" bestFit="1" customWidth="1"/>
    <col min="15130" max="15132" width="10.28515625" style="48" bestFit="1" customWidth="1"/>
    <col min="15133" max="15133" width="11.28515625" style="48" bestFit="1" customWidth="1"/>
    <col min="15134" max="15134" width="10.5703125" style="48" bestFit="1" customWidth="1"/>
    <col min="15135" max="15136" width="13.140625" style="48" bestFit="1" customWidth="1"/>
    <col min="15137" max="15137" width="16.28515625" style="48" bestFit="1" customWidth="1"/>
    <col min="15138" max="15138" width="15.140625" style="48" bestFit="1" customWidth="1"/>
    <col min="15139" max="15139" width="17.5703125" style="48" bestFit="1" customWidth="1"/>
    <col min="15140" max="15360" width="9.140625" style="48"/>
    <col min="15361" max="15361" width="82.7109375" style="48" bestFit="1" customWidth="1"/>
    <col min="15362" max="15362" width="17.5703125" style="48" bestFit="1" customWidth="1"/>
    <col min="15363" max="15363" width="15.85546875" style="48" bestFit="1" customWidth="1"/>
    <col min="15364" max="15364" width="18.5703125" style="48" bestFit="1" customWidth="1"/>
    <col min="15365" max="15365" width="11.28515625" style="48" bestFit="1" customWidth="1"/>
    <col min="15366" max="15366" width="15.85546875" style="48" bestFit="1" customWidth="1"/>
    <col min="15367" max="15367" width="17.5703125" style="48" bestFit="1" customWidth="1"/>
    <col min="15368" max="15368" width="12.28515625" style="48" customWidth="1"/>
    <col min="15369" max="15369" width="15.140625" style="48" bestFit="1" customWidth="1"/>
    <col min="15370" max="15372" width="14.140625" style="48" bestFit="1" customWidth="1"/>
    <col min="15373" max="15373" width="12" style="48" bestFit="1" customWidth="1"/>
    <col min="15374" max="15374" width="12.7109375" style="48" bestFit="1" customWidth="1"/>
    <col min="15375" max="15375" width="14.140625" style="48" bestFit="1" customWidth="1"/>
    <col min="15376" max="15376" width="15.140625" style="48" bestFit="1" customWidth="1"/>
    <col min="15377" max="15379" width="10.7109375" style="48" bestFit="1" customWidth="1"/>
    <col min="15380" max="15380" width="15.140625" style="48" bestFit="1" customWidth="1"/>
    <col min="15381" max="15381" width="13.140625" style="48" bestFit="1" customWidth="1"/>
    <col min="15382" max="15382" width="15.140625" style="48" bestFit="1" customWidth="1"/>
    <col min="15383" max="15383" width="13.140625" style="48" bestFit="1" customWidth="1"/>
    <col min="15384" max="15385" width="12" style="48" bestFit="1" customWidth="1"/>
    <col min="15386" max="15388" width="10.28515625" style="48" bestFit="1" customWidth="1"/>
    <col min="15389" max="15389" width="11.28515625" style="48" bestFit="1" customWidth="1"/>
    <col min="15390" max="15390" width="10.5703125" style="48" bestFit="1" customWidth="1"/>
    <col min="15391" max="15392" width="13.140625" style="48" bestFit="1" customWidth="1"/>
    <col min="15393" max="15393" width="16.28515625" style="48" bestFit="1" customWidth="1"/>
    <col min="15394" max="15394" width="15.140625" style="48" bestFit="1" customWidth="1"/>
    <col min="15395" max="15395" width="17.5703125" style="48" bestFit="1" customWidth="1"/>
    <col min="15396" max="15616" width="9.140625" style="48"/>
    <col min="15617" max="15617" width="82.7109375" style="48" bestFit="1" customWidth="1"/>
    <col min="15618" max="15618" width="17.5703125" style="48" bestFit="1" customWidth="1"/>
    <col min="15619" max="15619" width="15.85546875" style="48" bestFit="1" customWidth="1"/>
    <col min="15620" max="15620" width="18.5703125" style="48" bestFit="1" customWidth="1"/>
    <col min="15621" max="15621" width="11.28515625" style="48" bestFit="1" customWidth="1"/>
    <col min="15622" max="15622" width="15.85546875" style="48" bestFit="1" customWidth="1"/>
    <col min="15623" max="15623" width="17.5703125" style="48" bestFit="1" customWidth="1"/>
    <col min="15624" max="15624" width="12.28515625" style="48" customWidth="1"/>
    <col min="15625" max="15625" width="15.140625" style="48" bestFit="1" customWidth="1"/>
    <col min="15626" max="15628" width="14.140625" style="48" bestFit="1" customWidth="1"/>
    <col min="15629" max="15629" width="12" style="48" bestFit="1" customWidth="1"/>
    <col min="15630" max="15630" width="12.7109375" style="48" bestFit="1" customWidth="1"/>
    <col min="15631" max="15631" width="14.140625" style="48" bestFit="1" customWidth="1"/>
    <col min="15632" max="15632" width="15.140625" style="48" bestFit="1" customWidth="1"/>
    <col min="15633" max="15635" width="10.7109375" style="48" bestFit="1" customWidth="1"/>
    <col min="15636" max="15636" width="15.140625" style="48" bestFit="1" customWidth="1"/>
    <col min="15637" max="15637" width="13.140625" style="48" bestFit="1" customWidth="1"/>
    <col min="15638" max="15638" width="15.140625" style="48" bestFit="1" customWidth="1"/>
    <col min="15639" max="15639" width="13.140625" style="48" bestFit="1" customWidth="1"/>
    <col min="15640" max="15641" width="12" style="48" bestFit="1" customWidth="1"/>
    <col min="15642" max="15644" width="10.28515625" style="48" bestFit="1" customWidth="1"/>
    <col min="15645" max="15645" width="11.28515625" style="48" bestFit="1" customWidth="1"/>
    <col min="15646" max="15646" width="10.5703125" style="48" bestFit="1" customWidth="1"/>
    <col min="15647" max="15648" width="13.140625" style="48" bestFit="1" customWidth="1"/>
    <col min="15649" max="15649" width="16.28515625" style="48" bestFit="1" customWidth="1"/>
    <col min="15650" max="15650" width="15.140625" style="48" bestFit="1" customWidth="1"/>
    <col min="15651" max="15651" width="17.5703125" style="48" bestFit="1" customWidth="1"/>
    <col min="15652" max="15872" width="9.140625" style="48"/>
    <col min="15873" max="15873" width="82.7109375" style="48" bestFit="1" customWidth="1"/>
    <col min="15874" max="15874" width="17.5703125" style="48" bestFit="1" customWidth="1"/>
    <col min="15875" max="15875" width="15.85546875" style="48" bestFit="1" customWidth="1"/>
    <col min="15876" max="15876" width="18.5703125" style="48" bestFit="1" customWidth="1"/>
    <col min="15877" max="15877" width="11.28515625" style="48" bestFit="1" customWidth="1"/>
    <col min="15878" max="15878" width="15.85546875" style="48" bestFit="1" customWidth="1"/>
    <col min="15879" max="15879" width="17.5703125" style="48" bestFit="1" customWidth="1"/>
    <col min="15880" max="15880" width="12.28515625" style="48" customWidth="1"/>
    <col min="15881" max="15881" width="15.140625" style="48" bestFit="1" customWidth="1"/>
    <col min="15882" max="15884" width="14.140625" style="48" bestFit="1" customWidth="1"/>
    <col min="15885" max="15885" width="12" style="48" bestFit="1" customWidth="1"/>
    <col min="15886" max="15886" width="12.7109375" style="48" bestFit="1" customWidth="1"/>
    <col min="15887" max="15887" width="14.140625" style="48" bestFit="1" customWidth="1"/>
    <col min="15888" max="15888" width="15.140625" style="48" bestFit="1" customWidth="1"/>
    <col min="15889" max="15891" width="10.7109375" style="48" bestFit="1" customWidth="1"/>
    <col min="15892" max="15892" width="15.140625" style="48" bestFit="1" customWidth="1"/>
    <col min="15893" max="15893" width="13.140625" style="48" bestFit="1" customWidth="1"/>
    <col min="15894" max="15894" width="15.140625" style="48" bestFit="1" customWidth="1"/>
    <col min="15895" max="15895" width="13.140625" style="48" bestFit="1" customWidth="1"/>
    <col min="15896" max="15897" width="12" style="48" bestFit="1" customWidth="1"/>
    <col min="15898" max="15900" width="10.28515625" style="48" bestFit="1" customWidth="1"/>
    <col min="15901" max="15901" width="11.28515625" style="48" bestFit="1" customWidth="1"/>
    <col min="15902" max="15902" width="10.5703125" style="48" bestFit="1" customWidth="1"/>
    <col min="15903" max="15904" width="13.140625" style="48" bestFit="1" customWidth="1"/>
    <col min="15905" max="15905" width="16.28515625" style="48" bestFit="1" customWidth="1"/>
    <col min="15906" max="15906" width="15.140625" style="48" bestFit="1" customWidth="1"/>
    <col min="15907" max="15907" width="17.5703125" style="48" bestFit="1" customWidth="1"/>
    <col min="15908" max="16128" width="9.140625" style="48"/>
    <col min="16129" max="16129" width="82.7109375" style="48" bestFit="1" customWidth="1"/>
    <col min="16130" max="16130" width="17.5703125" style="48" bestFit="1" customWidth="1"/>
    <col min="16131" max="16131" width="15.85546875" style="48" bestFit="1" customWidth="1"/>
    <col min="16132" max="16132" width="18.5703125" style="48" bestFit="1" customWidth="1"/>
    <col min="16133" max="16133" width="11.28515625" style="48" bestFit="1" customWidth="1"/>
    <col min="16134" max="16134" width="15.85546875" style="48" bestFit="1" customWidth="1"/>
    <col min="16135" max="16135" width="17.5703125" style="48" bestFit="1" customWidth="1"/>
    <col min="16136" max="16136" width="12.28515625" style="48" customWidth="1"/>
    <col min="16137" max="16137" width="15.140625" style="48" bestFit="1" customWidth="1"/>
    <col min="16138" max="16140" width="14.140625" style="48" bestFit="1" customWidth="1"/>
    <col min="16141" max="16141" width="12" style="48" bestFit="1" customWidth="1"/>
    <col min="16142" max="16142" width="12.7109375" style="48" bestFit="1" customWidth="1"/>
    <col min="16143" max="16143" width="14.140625" style="48" bestFit="1" customWidth="1"/>
    <col min="16144" max="16144" width="15.140625" style="48" bestFit="1" customWidth="1"/>
    <col min="16145" max="16147" width="10.7109375" style="48" bestFit="1" customWidth="1"/>
    <col min="16148" max="16148" width="15.140625" style="48" bestFit="1" customWidth="1"/>
    <col min="16149" max="16149" width="13.140625" style="48" bestFit="1" customWidth="1"/>
    <col min="16150" max="16150" width="15.140625" style="48" bestFit="1" customWidth="1"/>
    <col min="16151" max="16151" width="13.140625" style="48" bestFit="1" customWidth="1"/>
    <col min="16152" max="16153" width="12" style="48" bestFit="1" customWidth="1"/>
    <col min="16154" max="16156" width="10.28515625" style="48" bestFit="1" customWidth="1"/>
    <col min="16157" max="16157" width="11.28515625" style="48" bestFit="1" customWidth="1"/>
    <col min="16158" max="16158" width="10.5703125" style="48" bestFit="1" customWidth="1"/>
    <col min="16159" max="16160" width="13.140625" style="48" bestFit="1" customWidth="1"/>
    <col min="16161" max="16161" width="16.28515625" style="48" bestFit="1" customWidth="1"/>
    <col min="16162" max="16162" width="15.140625" style="48" bestFit="1" customWidth="1"/>
    <col min="16163" max="16163" width="17.5703125" style="48" bestFit="1" customWidth="1"/>
    <col min="16164" max="16384" width="9.140625" style="48"/>
  </cols>
  <sheetData>
    <row r="1" spans="1:35" ht="20.25" x14ac:dyDescent="0.25">
      <c r="A1" s="145" t="s">
        <v>36</v>
      </c>
      <c r="C1" s="52"/>
      <c r="O1" s="48"/>
      <c r="W1" s="146"/>
      <c r="Z1" s="147"/>
    </row>
    <row r="2" spans="1:35" ht="15.75" x14ac:dyDescent="0.25">
      <c r="A2" s="148" t="s">
        <v>146</v>
      </c>
      <c r="O2" s="48"/>
      <c r="Z2" s="149"/>
    </row>
    <row r="3" spans="1:35" x14ac:dyDescent="0.2">
      <c r="A3" s="48" t="s">
        <v>38</v>
      </c>
      <c r="O3" s="48"/>
    </row>
    <row r="4" spans="1:35" x14ac:dyDescent="0.2">
      <c r="O4" s="48"/>
    </row>
    <row r="5" spans="1:35" ht="198.75" customHeight="1" thickBot="1" x14ac:dyDescent="0.25">
      <c r="A5" s="150" t="s">
        <v>98</v>
      </c>
      <c r="B5" s="151"/>
      <c r="C5" s="152" t="s">
        <v>147</v>
      </c>
      <c r="D5" s="152" t="s">
        <v>148</v>
      </c>
      <c r="E5" s="152" t="s">
        <v>149</v>
      </c>
      <c r="F5" s="153"/>
      <c r="G5" s="154"/>
      <c r="H5" s="152" t="s">
        <v>150</v>
      </c>
      <c r="I5" s="152" t="s">
        <v>151</v>
      </c>
      <c r="J5" s="152" t="s">
        <v>152</v>
      </c>
      <c r="K5" s="152" t="s">
        <v>153</v>
      </c>
      <c r="L5" s="152" t="s">
        <v>369</v>
      </c>
      <c r="M5" s="152" t="s">
        <v>154</v>
      </c>
      <c r="N5" s="152" t="s">
        <v>155</v>
      </c>
      <c r="O5" s="152" t="s">
        <v>156</v>
      </c>
      <c r="P5" s="152" t="s">
        <v>157</v>
      </c>
      <c r="Q5" s="152" t="s">
        <v>158</v>
      </c>
      <c r="R5" s="152" t="s">
        <v>159</v>
      </c>
      <c r="S5" s="152" t="s">
        <v>160</v>
      </c>
      <c r="T5" s="152" t="s">
        <v>161</v>
      </c>
      <c r="U5" s="152" t="s">
        <v>162</v>
      </c>
      <c r="V5" s="152" t="s">
        <v>163</v>
      </c>
      <c r="W5" s="152" t="s">
        <v>370</v>
      </c>
      <c r="X5" s="152" t="s">
        <v>371</v>
      </c>
      <c r="Y5" s="152" t="s">
        <v>372</v>
      </c>
      <c r="Z5" s="152" t="s">
        <v>164</v>
      </c>
      <c r="AA5" s="152" t="s">
        <v>165</v>
      </c>
      <c r="AB5" s="152" t="s">
        <v>166</v>
      </c>
      <c r="AC5" s="152" t="s">
        <v>167</v>
      </c>
      <c r="AD5" s="155" t="s">
        <v>168</v>
      </c>
      <c r="AE5" s="155" t="s">
        <v>169</v>
      </c>
      <c r="AF5" s="155" t="s">
        <v>170</v>
      </c>
      <c r="AG5" s="156"/>
      <c r="AH5" s="157"/>
      <c r="AI5" s="158"/>
    </row>
    <row r="6" spans="1:35" ht="15" x14ac:dyDescent="0.25">
      <c r="A6" s="159"/>
      <c r="B6" s="160" t="s">
        <v>171</v>
      </c>
      <c r="C6" s="161"/>
      <c r="D6" s="161"/>
      <c r="E6" s="161"/>
      <c r="F6" s="162" t="s">
        <v>172</v>
      </c>
      <c r="G6" s="163" t="s">
        <v>173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 t="s">
        <v>172</v>
      </c>
      <c r="AH6" s="163" t="s">
        <v>174</v>
      </c>
      <c r="AI6" s="164" t="s">
        <v>175</v>
      </c>
    </row>
    <row r="7" spans="1:35" ht="15" x14ac:dyDescent="0.25">
      <c r="A7" s="159"/>
      <c r="B7" s="160" t="s">
        <v>176</v>
      </c>
      <c r="C7" s="161">
        <v>1</v>
      </c>
      <c r="D7" s="161">
        <v>2</v>
      </c>
      <c r="E7" s="161">
        <v>3</v>
      </c>
      <c r="F7" s="162" t="s">
        <v>177</v>
      </c>
      <c r="G7" s="163" t="s">
        <v>178</v>
      </c>
      <c r="H7" s="161">
        <v>4</v>
      </c>
      <c r="I7" s="161">
        <v>5</v>
      </c>
      <c r="J7" s="161">
        <v>6</v>
      </c>
      <c r="K7" s="161">
        <v>7</v>
      </c>
      <c r="L7" s="161">
        <v>8</v>
      </c>
      <c r="M7" s="161">
        <v>9</v>
      </c>
      <c r="N7" s="161">
        <v>10</v>
      </c>
      <c r="O7" s="161">
        <v>11</v>
      </c>
      <c r="P7" s="161">
        <v>12</v>
      </c>
      <c r="Q7" s="161">
        <v>13</v>
      </c>
      <c r="R7" s="161">
        <v>14</v>
      </c>
      <c r="S7" s="161">
        <v>15</v>
      </c>
      <c r="T7" s="161">
        <v>16</v>
      </c>
      <c r="U7" s="161">
        <v>17</v>
      </c>
      <c r="V7" s="161">
        <v>18</v>
      </c>
      <c r="W7" s="161">
        <v>19</v>
      </c>
      <c r="X7" s="161">
        <v>20</v>
      </c>
      <c r="Y7" s="161">
        <v>21</v>
      </c>
      <c r="Z7" s="161">
        <v>22</v>
      </c>
      <c r="AA7" s="161">
        <v>23</v>
      </c>
      <c r="AB7" s="161">
        <v>24</v>
      </c>
      <c r="AC7" s="161">
        <v>25</v>
      </c>
      <c r="AD7" s="161">
        <v>26</v>
      </c>
      <c r="AE7" s="161">
        <v>27</v>
      </c>
      <c r="AF7" s="161">
        <v>28</v>
      </c>
      <c r="AG7" s="162" t="s">
        <v>179</v>
      </c>
      <c r="AH7" s="163" t="s">
        <v>180</v>
      </c>
      <c r="AI7" s="164" t="s">
        <v>181</v>
      </c>
    </row>
    <row r="8" spans="1:35" ht="15.75" thickBot="1" x14ac:dyDescent="0.3">
      <c r="A8" s="159"/>
      <c r="B8" s="160"/>
      <c r="C8" s="161"/>
      <c r="D8" s="161"/>
      <c r="E8" s="161"/>
      <c r="F8" s="162" t="s">
        <v>182</v>
      </c>
      <c r="G8" s="163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2">
        <v>2016</v>
      </c>
      <c r="AH8" s="163" t="s">
        <v>183</v>
      </c>
      <c r="AI8" s="164">
        <v>2016</v>
      </c>
    </row>
    <row r="9" spans="1:35" ht="15" x14ac:dyDescent="0.25">
      <c r="A9" s="165" t="s">
        <v>184</v>
      </c>
      <c r="B9" s="166"/>
      <c r="C9" s="167"/>
      <c r="D9" s="167"/>
      <c r="E9" s="167"/>
      <c r="F9" s="168"/>
      <c r="G9" s="168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9"/>
      <c r="AH9" s="168"/>
      <c r="AI9" s="170"/>
    </row>
    <row r="10" spans="1:35" ht="15.75" x14ac:dyDescent="0.2">
      <c r="A10" s="171" t="s">
        <v>185</v>
      </c>
      <c r="B10" s="172">
        <v>135904523416</v>
      </c>
      <c r="C10" s="173">
        <v>-7097828724</v>
      </c>
      <c r="D10" s="173">
        <v>676000000</v>
      </c>
      <c r="E10" s="173"/>
      <c r="F10" s="172">
        <v>-6421828724</v>
      </c>
      <c r="G10" s="172">
        <v>129482694692</v>
      </c>
      <c r="H10" s="173"/>
      <c r="I10" s="173">
        <v>1324692900</v>
      </c>
      <c r="J10" s="173">
        <v>-400000000</v>
      </c>
      <c r="K10" s="173">
        <v>-356527602</v>
      </c>
      <c r="L10" s="173">
        <v>-800000000</v>
      </c>
      <c r="M10" s="173">
        <v>10000000</v>
      </c>
      <c r="N10" s="173">
        <v>-37454000</v>
      </c>
      <c r="O10" s="173">
        <v>-360000000</v>
      </c>
      <c r="P10" s="173">
        <v>2505719037</v>
      </c>
      <c r="Q10" s="173">
        <v>3720641</v>
      </c>
      <c r="R10" s="173">
        <v>6150793</v>
      </c>
      <c r="S10" s="173">
        <v>9580344</v>
      </c>
      <c r="T10" s="173">
        <v>8028941585</v>
      </c>
      <c r="U10" s="173">
        <v>500000000</v>
      </c>
      <c r="V10" s="173">
        <v>1561787456</v>
      </c>
      <c r="W10" s="173">
        <v>319539021</v>
      </c>
      <c r="X10" s="173">
        <v>80000000</v>
      </c>
      <c r="Y10" s="173">
        <v>40000000</v>
      </c>
      <c r="Z10" s="173"/>
      <c r="AA10" s="173"/>
      <c r="AB10" s="173"/>
      <c r="AC10" s="173"/>
      <c r="AD10" s="173"/>
      <c r="AE10" s="173">
        <v>200000000</v>
      </c>
      <c r="AF10" s="173">
        <v>250000000</v>
      </c>
      <c r="AG10" s="174">
        <v>12886150175</v>
      </c>
      <c r="AH10" s="172">
        <v>6464321451</v>
      </c>
      <c r="AI10" s="175">
        <v>141918844867</v>
      </c>
    </row>
    <row r="11" spans="1:35" ht="15" x14ac:dyDescent="0.25">
      <c r="A11" s="176" t="s">
        <v>186</v>
      </c>
      <c r="B11" s="177"/>
      <c r="C11" s="178"/>
      <c r="D11" s="178"/>
      <c r="E11" s="178"/>
      <c r="F11" s="177"/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9"/>
      <c r="AH11" s="177"/>
      <c r="AI11" s="180"/>
    </row>
    <row r="12" spans="1:35" s="183" customFormat="1" ht="15" x14ac:dyDescent="0.25">
      <c r="A12" s="181" t="s">
        <v>187</v>
      </c>
      <c r="B12" s="177">
        <v>38718397100</v>
      </c>
      <c r="C12" s="182">
        <v>-5963046000</v>
      </c>
      <c r="D12" s="182"/>
      <c r="E12" s="182"/>
      <c r="F12" s="177">
        <v>-5963046000</v>
      </c>
      <c r="G12" s="177">
        <v>32755351100</v>
      </c>
      <c r="H12" s="182"/>
      <c r="I12" s="182">
        <v>1324692900</v>
      </c>
      <c r="J12" s="182">
        <v>-400000000</v>
      </c>
      <c r="K12" s="182">
        <v>-355725020</v>
      </c>
      <c r="L12" s="182">
        <v>-800000000</v>
      </c>
      <c r="M12" s="182"/>
      <c r="N12" s="182"/>
      <c r="O12" s="182"/>
      <c r="P12" s="182"/>
      <c r="Q12" s="182"/>
      <c r="R12" s="182"/>
      <c r="S12" s="182"/>
      <c r="T12" s="182">
        <v>3394000000</v>
      </c>
      <c r="U12" s="182"/>
      <c r="V12" s="182"/>
      <c r="W12" s="182">
        <v>15965</v>
      </c>
      <c r="X12" s="182"/>
      <c r="Y12" s="182"/>
      <c r="Z12" s="182"/>
      <c r="AA12" s="182"/>
      <c r="AB12" s="182"/>
      <c r="AC12" s="182"/>
      <c r="AD12" s="182"/>
      <c r="AE12" s="182">
        <v>200000000</v>
      </c>
      <c r="AF12" s="182"/>
      <c r="AG12" s="179">
        <v>3362983845</v>
      </c>
      <c r="AH12" s="177">
        <v>-2800062155</v>
      </c>
      <c r="AI12" s="180">
        <v>36118334945</v>
      </c>
    </row>
    <row r="13" spans="1:35" ht="15" x14ac:dyDescent="0.25">
      <c r="A13" s="184" t="s">
        <v>188</v>
      </c>
      <c r="B13" s="185">
        <v>21491733845</v>
      </c>
      <c r="C13" s="186"/>
      <c r="D13" s="186"/>
      <c r="E13" s="186"/>
      <c r="F13" s="185"/>
      <c r="G13" s="185">
        <v>21491733845</v>
      </c>
      <c r="H13" s="186">
        <v>241068155</v>
      </c>
      <c r="I13" s="186"/>
      <c r="J13" s="186">
        <v>-400000000</v>
      </c>
      <c r="K13" s="186">
        <v>-355725020</v>
      </c>
      <c r="L13" s="186">
        <v>-800000000</v>
      </c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>
        <v>200000000</v>
      </c>
      <c r="AF13" s="186"/>
      <c r="AG13" s="187">
        <v>-1114656865</v>
      </c>
      <c r="AH13" s="185">
        <v>-1314656865</v>
      </c>
      <c r="AI13" s="188">
        <v>20377076980</v>
      </c>
    </row>
    <row r="14" spans="1:35" ht="15" x14ac:dyDescent="0.25">
      <c r="A14" s="184" t="s">
        <v>189</v>
      </c>
      <c r="B14" s="185">
        <v>4286253000</v>
      </c>
      <c r="C14" s="186"/>
      <c r="D14" s="186"/>
      <c r="E14" s="186"/>
      <c r="F14" s="185"/>
      <c r="G14" s="185">
        <v>4286253000</v>
      </c>
      <c r="H14" s="186"/>
      <c r="I14" s="186"/>
      <c r="J14" s="186">
        <v>-400000000</v>
      </c>
      <c r="K14" s="186">
        <v>-287535252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7">
        <v>-687535252</v>
      </c>
      <c r="AH14" s="185">
        <v>-687535252</v>
      </c>
      <c r="AI14" s="188">
        <v>3598717748</v>
      </c>
    </row>
    <row r="15" spans="1:35" ht="15" x14ac:dyDescent="0.25">
      <c r="A15" s="184" t="s">
        <v>190</v>
      </c>
      <c r="B15" s="185">
        <v>17205480845</v>
      </c>
      <c r="C15" s="186"/>
      <c r="D15" s="186"/>
      <c r="E15" s="186"/>
      <c r="F15" s="185"/>
      <c r="G15" s="185">
        <v>17205480845</v>
      </c>
      <c r="H15" s="186">
        <v>241068155</v>
      </c>
      <c r="I15" s="186"/>
      <c r="J15" s="186"/>
      <c r="K15" s="186">
        <v>-68189768</v>
      </c>
      <c r="L15" s="186">
        <v>-800000000</v>
      </c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>
        <v>200000000</v>
      </c>
      <c r="AF15" s="186"/>
      <c r="AG15" s="187">
        <v>-427121613</v>
      </c>
      <c r="AH15" s="185">
        <v>-627121613</v>
      </c>
      <c r="AI15" s="188">
        <v>16778359232</v>
      </c>
    </row>
    <row r="16" spans="1:35" ht="15" x14ac:dyDescent="0.25">
      <c r="A16" s="184" t="s">
        <v>191</v>
      </c>
      <c r="B16" s="185">
        <v>17226663255</v>
      </c>
      <c r="C16" s="186">
        <v>-5963046000</v>
      </c>
      <c r="D16" s="186"/>
      <c r="E16" s="186"/>
      <c r="F16" s="185">
        <v>-5963046000</v>
      </c>
      <c r="G16" s="185">
        <v>11263617255</v>
      </c>
      <c r="H16" s="186">
        <v>-241068155</v>
      </c>
      <c r="I16" s="186">
        <v>1324692900</v>
      </c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>
        <v>3394000000</v>
      </c>
      <c r="U16" s="186"/>
      <c r="V16" s="186"/>
      <c r="W16" s="186">
        <v>15965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7">
        <v>4477640710</v>
      </c>
      <c r="AH16" s="185">
        <v>-1485405290</v>
      </c>
      <c r="AI16" s="188">
        <v>15741257965</v>
      </c>
    </row>
    <row r="17" spans="1:35" s="183" customFormat="1" ht="15" x14ac:dyDescent="0.25">
      <c r="A17" s="181" t="s">
        <v>192</v>
      </c>
      <c r="B17" s="177">
        <v>90194342853</v>
      </c>
      <c r="C17" s="182"/>
      <c r="D17" s="182">
        <v>676000000</v>
      </c>
      <c r="E17" s="182">
        <v>-3974000</v>
      </c>
      <c r="F17" s="177">
        <v>672026000</v>
      </c>
      <c r="G17" s="177">
        <v>90866368853</v>
      </c>
      <c r="H17" s="182"/>
      <c r="I17" s="182"/>
      <c r="J17" s="182"/>
      <c r="K17" s="182"/>
      <c r="L17" s="182"/>
      <c r="M17" s="182"/>
      <c r="N17" s="182">
        <v>-37454000</v>
      </c>
      <c r="O17" s="182">
        <v>-360000000</v>
      </c>
      <c r="P17" s="182">
        <v>2472163279</v>
      </c>
      <c r="Q17" s="182"/>
      <c r="R17" s="182"/>
      <c r="S17" s="182"/>
      <c r="T17" s="182"/>
      <c r="U17" s="182"/>
      <c r="V17" s="182">
        <v>1561787456</v>
      </c>
      <c r="W17" s="182">
        <v>316068871</v>
      </c>
      <c r="X17" s="182">
        <v>80000000</v>
      </c>
      <c r="Y17" s="182">
        <v>40000000</v>
      </c>
      <c r="Z17" s="182"/>
      <c r="AA17" s="182">
        <v>-6658393</v>
      </c>
      <c r="AB17" s="182"/>
      <c r="AC17" s="182"/>
      <c r="AD17" s="182"/>
      <c r="AE17" s="182"/>
      <c r="AF17" s="182"/>
      <c r="AG17" s="179">
        <v>4065907213</v>
      </c>
      <c r="AH17" s="177">
        <v>4737933213</v>
      </c>
      <c r="AI17" s="180">
        <v>94932276066</v>
      </c>
    </row>
    <row r="18" spans="1:35" ht="15" x14ac:dyDescent="0.25">
      <c r="A18" s="184" t="s">
        <v>193</v>
      </c>
      <c r="B18" s="185">
        <v>87939436332</v>
      </c>
      <c r="C18" s="186"/>
      <c r="D18" s="186">
        <v>676000000</v>
      </c>
      <c r="E18" s="186">
        <v>-27468000</v>
      </c>
      <c r="F18" s="185">
        <v>648532000</v>
      </c>
      <c r="G18" s="185">
        <v>88587968332</v>
      </c>
      <c r="H18" s="186"/>
      <c r="I18" s="186"/>
      <c r="J18" s="186"/>
      <c r="K18" s="186"/>
      <c r="L18" s="186"/>
      <c r="M18" s="186"/>
      <c r="N18" s="186">
        <v>-37454000</v>
      </c>
      <c r="O18" s="186">
        <v>-360000000</v>
      </c>
      <c r="P18" s="186">
        <v>2416287385</v>
      </c>
      <c r="Q18" s="186"/>
      <c r="R18" s="186"/>
      <c r="S18" s="186"/>
      <c r="T18" s="186"/>
      <c r="U18" s="186"/>
      <c r="V18" s="186">
        <v>1561787456</v>
      </c>
      <c r="W18" s="186">
        <v>309032440</v>
      </c>
      <c r="X18" s="186">
        <v>80000000</v>
      </c>
      <c r="Y18" s="186">
        <v>40000000</v>
      </c>
      <c r="Z18" s="186"/>
      <c r="AA18" s="186">
        <v>-6658393</v>
      </c>
      <c r="AB18" s="186"/>
      <c r="AC18" s="186"/>
      <c r="AD18" s="186"/>
      <c r="AE18" s="186"/>
      <c r="AF18" s="186"/>
      <c r="AG18" s="187">
        <v>4002994888</v>
      </c>
      <c r="AH18" s="185">
        <v>4651526888</v>
      </c>
      <c r="AI18" s="188">
        <v>92590963220</v>
      </c>
    </row>
    <row r="19" spans="1:35" ht="15" x14ac:dyDescent="0.25">
      <c r="A19" s="184" t="s">
        <v>194</v>
      </c>
      <c r="B19" s="185">
        <v>588000000</v>
      </c>
      <c r="C19" s="186"/>
      <c r="D19" s="186">
        <v>0</v>
      </c>
      <c r="E19" s="186"/>
      <c r="F19" s="185"/>
      <c r="G19" s="185">
        <v>588000000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>
        <v>1890525</v>
      </c>
      <c r="X19" s="186"/>
      <c r="Y19" s="186"/>
      <c r="Z19" s="186"/>
      <c r="AA19" s="186"/>
      <c r="AB19" s="186"/>
      <c r="AC19" s="186"/>
      <c r="AD19" s="186"/>
      <c r="AE19" s="186"/>
      <c r="AF19" s="186"/>
      <c r="AG19" s="187">
        <v>1890525</v>
      </c>
      <c r="AH19" s="185">
        <v>1890525</v>
      </c>
      <c r="AI19" s="188">
        <v>589890525</v>
      </c>
    </row>
    <row r="20" spans="1:35" ht="15" x14ac:dyDescent="0.25">
      <c r="A20" s="184" t="s">
        <v>195</v>
      </c>
      <c r="B20" s="185">
        <v>87035928332</v>
      </c>
      <c r="C20" s="186"/>
      <c r="D20" s="186">
        <v>676000000</v>
      </c>
      <c r="E20" s="186">
        <v>-23494000</v>
      </c>
      <c r="F20" s="185">
        <v>652506000</v>
      </c>
      <c r="G20" s="185">
        <v>87688434332</v>
      </c>
      <c r="H20" s="186"/>
      <c r="I20" s="186"/>
      <c r="J20" s="186"/>
      <c r="K20" s="186"/>
      <c r="L20" s="186"/>
      <c r="M20" s="186"/>
      <c r="N20" s="186">
        <v>-37454000</v>
      </c>
      <c r="O20" s="186">
        <v>-360000000</v>
      </c>
      <c r="P20" s="186">
        <v>2416287385</v>
      </c>
      <c r="Q20" s="186"/>
      <c r="R20" s="186"/>
      <c r="S20" s="186"/>
      <c r="T20" s="186"/>
      <c r="U20" s="186"/>
      <c r="V20" s="186">
        <v>1561787456</v>
      </c>
      <c r="W20" s="186">
        <v>307141615</v>
      </c>
      <c r="X20" s="186">
        <v>80000000</v>
      </c>
      <c r="Y20" s="186">
        <v>40000000</v>
      </c>
      <c r="Z20" s="186"/>
      <c r="AA20" s="186">
        <v>-6658393</v>
      </c>
      <c r="AB20" s="186"/>
      <c r="AC20" s="186"/>
      <c r="AD20" s="186"/>
      <c r="AE20" s="186"/>
      <c r="AF20" s="186"/>
      <c r="AG20" s="187">
        <v>4001104063</v>
      </c>
      <c r="AH20" s="185">
        <v>4653610063</v>
      </c>
      <c r="AI20" s="188">
        <v>91689538395</v>
      </c>
    </row>
    <row r="21" spans="1:35" ht="15" x14ac:dyDescent="0.25">
      <c r="A21" s="184" t="s">
        <v>196</v>
      </c>
      <c r="B21" s="185">
        <v>315508000</v>
      </c>
      <c r="C21" s="186"/>
      <c r="D21" s="186"/>
      <c r="E21" s="186">
        <v>-3974000</v>
      </c>
      <c r="F21" s="185">
        <v>-3974000</v>
      </c>
      <c r="G21" s="185">
        <v>311534000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>
        <v>300</v>
      </c>
      <c r="X21" s="186"/>
      <c r="Y21" s="186"/>
      <c r="Z21" s="186"/>
      <c r="AA21" s="186"/>
      <c r="AB21" s="186"/>
      <c r="AC21" s="186"/>
      <c r="AD21" s="186"/>
      <c r="AE21" s="186"/>
      <c r="AF21" s="186"/>
      <c r="AG21" s="187">
        <v>300</v>
      </c>
      <c r="AH21" s="185">
        <v>-3973700</v>
      </c>
      <c r="AI21" s="188">
        <v>311534300</v>
      </c>
    </row>
    <row r="22" spans="1:35" ht="15" x14ac:dyDescent="0.25">
      <c r="A22" s="184" t="s">
        <v>197</v>
      </c>
      <c r="B22" s="185">
        <v>2254906521</v>
      </c>
      <c r="C22" s="186"/>
      <c r="D22" s="186"/>
      <c r="E22" s="186">
        <v>23494000</v>
      </c>
      <c r="F22" s="185">
        <v>23494000</v>
      </c>
      <c r="G22" s="185">
        <v>2278400521</v>
      </c>
      <c r="H22" s="186"/>
      <c r="I22" s="186"/>
      <c r="J22" s="186"/>
      <c r="K22" s="186"/>
      <c r="L22" s="186"/>
      <c r="M22" s="186"/>
      <c r="N22" s="186"/>
      <c r="O22" s="186"/>
      <c r="P22" s="186">
        <v>55875894</v>
      </c>
      <c r="Q22" s="186"/>
      <c r="R22" s="186"/>
      <c r="S22" s="186"/>
      <c r="T22" s="186"/>
      <c r="U22" s="186"/>
      <c r="V22" s="186"/>
      <c r="W22" s="186">
        <v>7036431</v>
      </c>
      <c r="X22" s="186"/>
      <c r="Y22" s="186"/>
      <c r="Z22" s="186"/>
      <c r="AA22" s="186"/>
      <c r="AB22" s="186"/>
      <c r="AC22" s="186"/>
      <c r="AD22" s="186"/>
      <c r="AE22" s="186"/>
      <c r="AF22" s="186"/>
      <c r="AG22" s="187">
        <v>62912325</v>
      </c>
      <c r="AH22" s="185">
        <v>86406325</v>
      </c>
      <c r="AI22" s="188">
        <v>2341312846</v>
      </c>
    </row>
    <row r="23" spans="1:35" ht="15" x14ac:dyDescent="0.25">
      <c r="A23" s="184" t="s">
        <v>198</v>
      </c>
      <c r="B23" s="185">
        <v>2163906521</v>
      </c>
      <c r="C23" s="186"/>
      <c r="D23" s="186"/>
      <c r="E23" s="186">
        <v>23494000</v>
      </c>
      <c r="F23" s="185">
        <v>23494000</v>
      </c>
      <c r="G23" s="185">
        <v>2187400521</v>
      </c>
      <c r="H23" s="186"/>
      <c r="I23" s="186"/>
      <c r="J23" s="186"/>
      <c r="K23" s="186"/>
      <c r="L23" s="186"/>
      <c r="M23" s="186"/>
      <c r="N23" s="186"/>
      <c r="O23" s="186"/>
      <c r="P23" s="186">
        <v>55875894</v>
      </c>
      <c r="Q23" s="186"/>
      <c r="R23" s="186"/>
      <c r="S23" s="186"/>
      <c r="T23" s="186"/>
      <c r="U23" s="186"/>
      <c r="V23" s="186"/>
      <c r="W23" s="186">
        <v>7036431</v>
      </c>
      <c r="X23" s="186"/>
      <c r="Y23" s="186"/>
      <c r="Z23" s="186"/>
      <c r="AA23" s="186"/>
      <c r="AB23" s="186"/>
      <c r="AC23" s="186"/>
      <c r="AD23" s="186"/>
      <c r="AE23" s="186"/>
      <c r="AF23" s="186"/>
      <c r="AG23" s="187">
        <v>62912325</v>
      </c>
      <c r="AH23" s="185">
        <v>86406325</v>
      </c>
      <c r="AI23" s="188">
        <v>2250312846</v>
      </c>
    </row>
    <row r="24" spans="1:35" ht="15" x14ac:dyDescent="0.25">
      <c r="A24" s="184" t="s">
        <v>199</v>
      </c>
      <c r="B24" s="185">
        <v>91000000</v>
      </c>
      <c r="C24" s="186"/>
      <c r="D24" s="186"/>
      <c r="E24" s="186"/>
      <c r="F24" s="185"/>
      <c r="G24" s="185">
        <v>91000000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7">
        <v>0</v>
      </c>
      <c r="AH24" s="185">
        <v>0</v>
      </c>
      <c r="AI24" s="188">
        <v>91000000</v>
      </c>
    </row>
    <row r="25" spans="1:35" s="183" customFormat="1" ht="15" x14ac:dyDescent="0.25">
      <c r="A25" s="181" t="s">
        <v>200</v>
      </c>
      <c r="B25" s="177">
        <v>206073000</v>
      </c>
      <c r="C25" s="182"/>
      <c r="D25" s="182"/>
      <c r="E25" s="182">
        <v>3974000</v>
      </c>
      <c r="F25" s="177">
        <v>3974000</v>
      </c>
      <c r="G25" s="177">
        <v>210047000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>
        <v>6000</v>
      </c>
      <c r="X25" s="182"/>
      <c r="Y25" s="182"/>
      <c r="Z25" s="182">
        <v>5000000</v>
      </c>
      <c r="AA25" s="182"/>
      <c r="AB25" s="182"/>
      <c r="AC25" s="182"/>
      <c r="AD25" s="182"/>
      <c r="AE25" s="182"/>
      <c r="AF25" s="182"/>
      <c r="AG25" s="179">
        <v>5006000</v>
      </c>
      <c r="AH25" s="177">
        <v>8980000</v>
      </c>
      <c r="AI25" s="180">
        <v>215053000</v>
      </c>
    </row>
    <row r="26" spans="1:35" ht="15" x14ac:dyDescent="0.25">
      <c r="A26" s="184" t="s">
        <v>201</v>
      </c>
      <c r="B26" s="185">
        <v>173784000</v>
      </c>
      <c r="C26" s="186"/>
      <c r="D26" s="186"/>
      <c r="E26" s="186">
        <v>3974000</v>
      </c>
      <c r="F26" s="185">
        <v>3974000</v>
      </c>
      <c r="G26" s="185">
        <v>177758000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>
        <v>6000</v>
      </c>
      <c r="X26" s="186"/>
      <c r="Y26" s="186"/>
      <c r="Z26" s="186">
        <v>5000000</v>
      </c>
      <c r="AA26" s="186"/>
      <c r="AB26" s="186"/>
      <c r="AC26" s="186"/>
      <c r="AD26" s="186"/>
      <c r="AE26" s="186"/>
      <c r="AF26" s="186"/>
      <c r="AG26" s="187">
        <v>5006000</v>
      </c>
      <c r="AH26" s="185">
        <v>8980000</v>
      </c>
      <c r="AI26" s="188">
        <v>182764000</v>
      </c>
    </row>
    <row r="27" spans="1:35" ht="15" x14ac:dyDescent="0.25">
      <c r="A27" s="184" t="s">
        <v>202</v>
      </c>
      <c r="B27" s="185">
        <v>32289000</v>
      </c>
      <c r="C27" s="186"/>
      <c r="D27" s="186"/>
      <c r="E27" s="186"/>
      <c r="F27" s="185"/>
      <c r="G27" s="185">
        <v>32289000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7">
        <v>0</v>
      </c>
      <c r="AH27" s="185">
        <v>0</v>
      </c>
      <c r="AI27" s="188">
        <v>32289000</v>
      </c>
    </row>
    <row r="28" spans="1:35" s="183" customFormat="1" ht="15" x14ac:dyDescent="0.25">
      <c r="A28" s="181" t="s">
        <v>203</v>
      </c>
      <c r="B28" s="177">
        <v>2981136340</v>
      </c>
      <c r="C28" s="182"/>
      <c r="D28" s="182"/>
      <c r="E28" s="182"/>
      <c r="F28" s="177"/>
      <c r="G28" s="177">
        <v>2981136340</v>
      </c>
      <c r="H28" s="182"/>
      <c r="I28" s="182"/>
      <c r="J28" s="182"/>
      <c r="K28" s="182"/>
      <c r="L28" s="182"/>
      <c r="M28" s="182"/>
      <c r="N28" s="182"/>
      <c r="O28" s="182"/>
      <c r="P28" s="182">
        <v>1658504</v>
      </c>
      <c r="Q28" s="182"/>
      <c r="R28" s="182"/>
      <c r="S28" s="182"/>
      <c r="T28" s="182"/>
      <c r="U28" s="182">
        <v>500000000</v>
      </c>
      <c r="V28" s="182"/>
      <c r="W28" s="182">
        <v>197914</v>
      </c>
      <c r="X28" s="182"/>
      <c r="Y28" s="182"/>
      <c r="Z28" s="182"/>
      <c r="AA28" s="182"/>
      <c r="AB28" s="182"/>
      <c r="AC28" s="182"/>
      <c r="AD28" s="182"/>
      <c r="AE28" s="182"/>
      <c r="AF28" s="182">
        <v>250000000</v>
      </c>
      <c r="AG28" s="179">
        <v>751856418</v>
      </c>
      <c r="AH28" s="177">
        <v>751856418</v>
      </c>
      <c r="AI28" s="180">
        <v>3732992758</v>
      </c>
    </row>
    <row r="29" spans="1:35" ht="15" x14ac:dyDescent="0.25">
      <c r="A29" s="184" t="s">
        <v>204</v>
      </c>
      <c r="B29" s="185">
        <v>1063512340</v>
      </c>
      <c r="C29" s="186"/>
      <c r="D29" s="186"/>
      <c r="E29" s="186"/>
      <c r="F29" s="185"/>
      <c r="G29" s="185">
        <v>1063512340</v>
      </c>
      <c r="H29" s="186"/>
      <c r="I29" s="186"/>
      <c r="J29" s="186"/>
      <c r="K29" s="186"/>
      <c r="L29" s="186"/>
      <c r="M29" s="186"/>
      <c r="N29" s="186"/>
      <c r="O29" s="186"/>
      <c r="P29" s="186">
        <v>1658504</v>
      </c>
      <c r="Q29" s="186"/>
      <c r="R29" s="186"/>
      <c r="S29" s="186"/>
      <c r="T29" s="186"/>
      <c r="U29" s="186"/>
      <c r="V29" s="186"/>
      <c r="W29" s="186">
        <v>197914</v>
      </c>
      <c r="X29" s="186"/>
      <c r="Y29" s="186"/>
      <c r="Z29" s="186"/>
      <c r="AA29" s="186"/>
      <c r="AB29" s="186"/>
      <c r="AC29" s="186">
        <v>-28476050</v>
      </c>
      <c r="AD29" s="186"/>
      <c r="AE29" s="186"/>
      <c r="AF29" s="186"/>
      <c r="AG29" s="187">
        <v>-26619632</v>
      </c>
      <c r="AH29" s="185">
        <v>-26619632</v>
      </c>
      <c r="AI29" s="188">
        <v>1036892708</v>
      </c>
    </row>
    <row r="30" spans="1:35" ht="15" x14ac:dyDescent="0.25">
      <c r="A30" s="184" t="s">
        <v>205</v>
      </c>
      <c r="B30" s="185">
        <v>681909350</v>
      </c>
      <c r="C30" s="186"/>
      <c r="D30" s="186"/>
      <c r="E30" s="186"/>
      <c r="F30" s="185"/>
      <c r="G30" s="185">
        <v>681909350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>
        <v>-43909350</v>
      </c>
      <c r="AD30" s="186"/>
      <c r="AE30" s="186"/>
      <c r="AF30" s="186"/>
      <c r="AG30" s="187">
        <v>-43909350</v>
      </c>
      <c r="AH30" s="185">
        <v>-43909350</v>
      </c>
      <c r="AI30" s="188">
        <v>638000000</v>
      </c>
    </row>
    <row r="31" spans="1:35" ht="15" x14ac:dyDescent="0.25">
      <c r="A31" s="184" t="s">
        <v>206</v>
      </c>
      <c r="B31" s="185">
        <v>381602990</v>
      </c>
      <c r="C31" s="186"/>
      <c r="D31" s="186"/>
      <c r="E31" s="186"/>
      <c r="F31" s="185"/>
      <c r="G31" s="185">
        <v>381602990</v>
      </c>
      <c r="H31" s="186"/>
      <c r="I31" s="186"/>
      <c r="J31" s="186"/>
      <c r="K31" s="186"/>
      <c r="L31" s="186"/>
      <c r="M31" s="186"/>
      <c r="N31" s="186"/>
      <c r="O31" s="186"/>
      <c r="P31" s="186">
        <v>1658504</v>
      </c>
      <c r="Q31" s="186"/>
      <c r="R31" s="186"/>
      <c r="S31" s="186"/>
      <c r="T31" s="186"/>
      <c r="U31" s="186"/>
      <c r="V31" s="186"/>
      <c r="W31" s="186">
        <v>197914</v>
      </c>
      <c r="X31" s="186"/>
      <c r="Y31" s="186"/>
      <c r="Z31" s="186"/>
      <c r="AA31" s="186"/>
      <c r="AB31" s="186"/>
      <c r="AC31" s="186">
        <v>15433300</v>
      </c>
      <c r="AD31" s="186"/>
      <c r="AE31" s="186"/>
      <c r="AF31" s="186"/>
      <c r="AG31" s="187">
        <v>17289718</v>
      </c>
      <c r="AH31" s="185">
        <v>17289718</v>
      </c>
      <c r="AI31" s="188">
        <v>398892708</v>
      </c>
    </row>
    <row r="32" spans="1:35" ht="15" x14ac:dyDescent="0.25">
      <c r="A32" s="184" t="s">
        <v>207</v>
      </c>
      <c r="B32" s="185">
        <v>1917624000</v>
      </c>
      <c r="C32" s="186"/>
      <c r="D32" s="186"/>
      <c r="E32" s="186"/>
      <c r="F32" s="185"/>
      <c r="G32" s="185">
        <v>1917624000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>
        <v>500000000</v>
      </c>
      <c r="V32" s="186"/>
      <c r="W32" s="186"/>
      <c r="X32" s="186"/>
      <c r="Y32" s="186"/>
      <c r="Z32" s="186"/>
      <c r="AA32" s="186"/>
      <c r="AB32" s="186"/>
      <c r="AC32" s="186">
        <v>28476050</v>
      </c>
      <c r="AD32" s="186"/>
      <c r="AE32" s="186"/>
      <c r="AF32" s="186">
        <v>250000000</v>
      </c>
      <c r="AG32" s="187">
        <v>778476050</v>
      </c>
      <c r="AH32" s="185">
        <v>778476050</v>
      </c>
      <c r="AI32" s="188">
        <v>2696100050</v>
      </c>
    </row>
    <row r="33" spans="1:35" ht="15" x14ac:dyDescent="0.25">
      <c r="A33" s="184" t="s">
        <v>208</v>
      </c>
      <c r="B33" s="185">
        <v>1917624000</v>
      </c>
      <c r="C33" s="186"/>
      <c r="D33" s="186"/>
      <c r="E33" s="186"/>
      <c r="F33" s="185"/>
      <c r="G33" s="185">
        <v>1917624000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>
        <v>500000000</v>
      </c>
      <c r="V33" s="186"/>
      <c r="W33" s="186"/>
      <c r="X33" s="186"/>
      <c r="Y33" s="186"/>
      <c r="Z33" s="186"/>
      <c r="AA33" s="186"/>
      <c r="AB33" s="186"/>
      <c r="AC33" s="186">
        <v>28476050</v>
      </c>
      <c r="AD33" s="186"/>
      <c r="AE33" s="186"/>
      <c r="AF33" s="186">
        <v>250000000</v>
      </c>
      <c r="AG33" s="187">
        <v>528476050</v>
      </c>
      <c r="AH33" s="185">
        <v>528476050</v>
      </c>
      <c r="AI33" s="188">
        <v>2696100050</v>
      </c>
    </row>
    <row r="34" spans="1:35" s="183" customFormat="1" ht="15" x14ac:dyDescent="0.25">
      <c r="A34" s="181" t="s">
        <v>209</v>
      </c>
      <c r="B34" s="177">
        <v>2188186515</v>
      </c>
      <c r="C34" s="182">
        <v>-1134782724</v>
      </c>
      <c r="D34" s="182"/>
      <c r="E34" s="182"/>
      <c r="F34" s="177">
        <v>-1134782724</v>
      </c>
      <c r="G34" s="177">
        <v>1053403791</v>
      </c>
      <c r="H34" s="182"/>
      <c r="I34" s="182"/>
      <c r="J34" s="182"/>
      <c r="K34" s="182"/>
      <c r="L34" s="182"/>
      <c r="M34" s="182"/>
      <c r="N34" s="182"/>
      <c r="O34" s="182"/>
      <c r="P34" s="182">
        <v>85000</v>
      </c>
      <c r="Q34" s="182"/>
      <c r="R34" s="182"/>
      <c r="S34" s="182"/>
      <c r="T34" s="182">
        <v>4634941585</v>
      </c>
      <c r="U34" s="182"/>
      <c r="V34" s="182"/>
      <c r="W34" s="182">
        <v>289580</v>
      </c>
      <c r="X34" s="182"/>
      <c r="Y34" s="182"/>
      <c r="Z34" s="182">
        <v>-5000000</v>
      </c>
      <c r="AA34" s="182"/>
      <c r="AB34" s="182">
        <v>-9500000</v>
      </c>
      <c r="AC34" s="182"/>
      <c r="AD34" s="182"/>
      <c r="AE34" s="182"/>
      <c r="AF34" s="182"/>
      <c r="AG34" s="179">
        <v>4620816165</v>
      </c>
      <c r="AH34" s="177">
        <v>3486033441</v>
      </c>
      <c r="AI34" s="180">
        <v>5674219956</v>
      </c>
    </row>
    <row r="35" spans="1:35" s="183" customFormat="1" ht="15" x14ac:dyDescent="0.25">
      <c r="A35" s="181" t="s">
        <v>210</v>
      </c>
      <c r="B35" s="177">
        <v>1616387608</v>
      </c>
      <c r="C35" s="182"/>
      <c r="D35" s="182"/>
      <c r="E35" s="182"/>
      <c r="F35" s="177"/>
      <c r="G35" s="177">
        <v>1616387608</v>
      </c>
      <c r="H35" s="182"/>
      <c r="I35" s="182"/>
      <c r="J35" s="182"/>
      <c r="K35" s="182">
        <v>-802582</v>
      </c>
      <c r="L35" s="182"/>
      <c r="M35" s="182">
        <v>10000000</v>
      </c>
      <c r="N35" s="182"/>
      <c r="O35" s="182"/>
      <c r="P35" s="182">
        <v>31812254</v>
      </c>
      <c r="Q35" s="182">
        <v>3720641</v>
      </c>
      <c r="R35" s="182">
        <v>6150793</v>
      </c>
      <c r="S35" s="182">
        <v>9580344</v>
      </c>
      <c r="T35" s="182"/>
      <c r="U35" s="182"/>
      <c r="V35" s="182"/>
      <c r="W35" s="182">
        <v>2960691</v>
      </c>
      <c r="X35" s="182"/>
      <c r="Y35" s="182"/>
      <c r="Z35" s="182"/>
      <c r="AA35" s="182">
        <v>6658393</v>
      </c>
      <c r="AB35" s="182">
        <v>9500000</v>
      </c>
      <c r="AC35" s="182"/>
      <c r="AD35" s="182"/>
      <c r="AE35" s="182"/>
      <c r="AF35" s="182"/>
      <c r="AG35" s="179">
        <v>79580534</v>
      </c>
      <c r="AH35" s="177">
        <v>79580534</v>
      </c>
      <c r="AI35" s="180">
        <v>1695968142</v>
      </c>
    </row>
    <row r="36" spans="1:35" ht="15" x14ac:dyDescent="0.25">
      <c r="A36" s="189" t="s">
        <v>211</v>
      </c>
      <c r="B36" s="177"/>
      <c r="C36" s="190"/>
      <c r="D36" s="190"/>
      <c r="E36" s="190"/>
      <c r="F36" s="177"/>
      <c r="G36" s="177"/>
      <c r="H36" s="190"/>
      <c r="I36" s="190"/>
      <c r="J36" s="190"/>
      <c r="K36" s="190">
        <v>0</v>
      </c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79"/>
      <c r="AH36" s="177"/>
      <c r="AI36" s="180"/>
    </row>
    <row r="37" spans="1:35" ht="15" x14ac:dyDescent="0.25">
      <c r="A37" s="184" t="s">
        <v>85</v>
      </c>
      <c r="B37" s="185">
        <v>3352130000</v>
      </c>
      <c r="C37" s="191"/>
      <c r="D37" s="186"/>
      <c r="E37" s="186"/>
      <c r="F37" s="185"/>
      <c r="G37" s="185">
        <v>3352130000</v>
      </c>
      <c r="H37" s="186"/>
      <c r="I37" s="186"/>
      <c r="J37" s="186">
        <v>-400000000</v>
      </c>
      <c r="K37" s="186">
        <v>-288166182</v>
      </c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>
        <v>25194000</v>
      </c>
      <c r="AE37" s="186"/>
      <c r="AF37" s="186">
        <v>250000000</v>
      </c>
      <c r="AG37" s="187">
        <v>-412972182</v>
      </c>
      <c r="AH37" s="185">
        <v>-412972182</v>
      </c>
      <c r="AI37" s="188">
        <v>2939157818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50" fitToWidth="0" orientation="landscape" r:id="rId1"/>
  <headerFooter alignWithMargins="0">
    <oddHeader>&amp;RKapitola A
&amp;"-,Tučné"Tabulka č. 3b/str&amp;P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T42" sqref="T42"/>
    </sheetView>
  </sheetViews>
  <sheetFormatPr defaultRowHeight="12.75" x14ac:dyDescent="0.2"/>
  <cols>
    <col min="1" max="1" width="71.28515625" style="192" customWidth="1"/>
    <col min="2" max="2" width="15.85546875" style="192" hidden="1" customWidth="1"/>
    <col min="3" max="3" width="15.5703125" style="192" hidden="1" customWidth="1"/>
    <col min="4" max="4" width="15" style="192" hidden="1" customWidth="1"/>
    <col min="5" max="7" width="15.42578125" style="192" hidden="1" customWidth="1"/>
    <col min="8" max="8" width="15.28515625" style="192" hidden="1" customWidth="1"/>
    <col min="9" max="9" width="14.5703125" style="192" hidden="1" customWidth="1"/>
    <col min="10" max="11" width="15.5703125" style="192" customWidth="1"/>
    <col min="12" max="17" width="18.140625" style="192" customWidth="1"/>
    <col min="18" max="256" width="9.140625" style="192"/>
    <col min="257" max="257" width="71.28515625" style="192" customWidth="1"/>
    <col min="258" max="265" width="0" style="192" hidden="1" customWidth="1"/>
    <col min="266" max="267" width="15.5703125" style="192" customWidth="1"/>
    <col min="268" max="273" width="18.140625" style="192" customWidth="1"/>
    <col min="274" max="512" width="9.140625" style="192"/>
    <col min="513" max="513" width="71.28515625" style="192" customWidth="1"/>
    <col min="514" max="521" width="0" style="192" hidden="1" customWidth="1"/>
    <col min="522" max="523" width="15.5703125" style="192" customWidth="1"/>
    <col min="524" max="529" width="18.140625" style="192" customWidth="1"/>
    <col min="530" max="768" width="9.140625" style="192"/>
    <col min="769" max="769" width="71.28515625" style="192" customWidth="1"/>
    <col min="770" max="777" width="0" style="192" hidden="1" customWidth="1"/>
    <col min="778" max="779" width="15.5703125" style="192" customWidth="1"/>
    <col min="780" max="785" width="18.140625" style="192" customWidth="1"/>
    <col min="786" max="1024" width="9.140625" style="192"/>
    <col min="1025" max="1025" width="71.28515625" style="192" customWidth="1"/>
    <col min="1026" max="1033" width="0" style="192" hidden="1" customWidth="1"/>
    <col min="1034" max="1035" width="15.5703125" style="192" customWidth="1"/>
    <col min="1036" max="1041" width="18.140625" style="192" customWidth="1"/>
    <col min="1042" max="1280" width="9.140625" style="192"/>
    <col min="1281" max="1281" width="71.28515625" style="192" customWidth="1"/>
    <col min="1282" max="1289" width="0" style="192" hidden="1" customWidth="1"/>
    <col min="1290" max="1291" width="15.5703125" style="192" customWidth="1"/>
    <col min="1292" max="1297" width="18.140625" style="192" customWidth="1"/>
    <col min="1298" max="1536" width="9.140625" style="192"/>
    <col min="1537" max="1537" width="71.28515625" style="192" customWidth="1"/>
    <col min="1538" max="1545" width="0" style="192" hidden="1" customWidth="1"/>
    <col min="1546" max="1547" width="15.5703125" style="192" customWidth="1"/>
    <col min="1548" max="1553" width="18.140625" style="192" customWidth="1"/>
    <col min="1554" max="1792" width="9.140625" style="192"/>
    <col min="1793" max="1793" width="71.28515625" style="192" customWidth="1"/>
    <col min="1794" max="1801" width="0" style="192" hidden="1" customWidth="1"/>
    <col min="1802" max="1803" width="15.5703125" style="192" customWidth="1"/>
    <col min="1804" max="1809" width="18.140625" style="192" customWidth="1"/>
    <col min="1810" max="2048" width="9.140625" style="192"/>
    <col min="2049" max="2049" width="71.28515625" style="192" customWidth="1"/>
    <col min="2050" max="2057" width="0" style="192" hidden="1" customWidth="1"/>
    <col min="2058" max="2059" width="15.5703125" style="192" customWidth="1"/>
    <col min="2060" max="2065" width="18.140625" style="192" customWidth="1"/>
    <col min="2066" max="2304" width="9.140625" style="192"/>
    <col min="2305" max="2305" width="71.28515625" style="192" customWidth="1"/>
    <col min="2306" max="2313" width="0" style="192" hidden="1" customWidth="1"/>
    <col min="2314" max="2315" width="15.5703125" style="192" customWidth="1"/>
    <col min="2316" max="2321" width="18.140625" style="192" customWidth="1"/>
    <col min="2322" max="2560" width="9.140625" style="192"/>
    <col min="2561" max="2561" width="71.28515625" style="192" customWidth="1"/>
    <col min="2562" max="2569" width="0" style="192" hidden="1" customWidth="1"/>
    <col min="2570" max="2571" width="15.5703125" style="192" customWidth="1"/>
    <col min="2572" max="2577" width="18.140625" style="192" customWidth="1"/>
    <col min="2578" max="2816" width="9.140625" style="192"/>
    <col min="2817" max="2817" width="71.28515625" style="192" customWidth="1"/>
    <col min="2818" max="2825" width="0" style="192" hidden="1" customWidth="1"/>
    <col min="2826" max="2827" width="15.5703125" style="192" customWidth="1"/>
    <col min="2828" max="2833" width="18.140625" style="192" customWidth="1"/>
    <col min="2834" max="3072" width="9.140625" style="192"/>
    <col min="3073" max="3073" width="71.28515625" style="192" customWidth="1"/>
    <col min="3074" max="3081" width="0" style="192" hidden="1" customWidth="1"/>
    <col min="3082" max="3083" width="15.5703125" style="192" customWidth="1"/>
    <col min="3084" max="3089" width="18.140625" style="192" customWidth="1"/>
    <col min="3090" max="3328" width="9.140625" style="192"/>
    <col min="3329" max="3329" width="71.28515625" style="192" customWidth="1"/>
    <col min="3330" max="3337" width="0" style="192" hidden="1" customWidth="1"/>
    <col min="3338" max="3339" width="15.5703125" style="192" customWidth="1"/>
    <col min="3340" max="3345" width="18.140625" style="192" customWidth="1"/>
    <col min="3346" max="3584" width="9.140625" style="192"/>
    <col min="3585" max="3585" width="71.28515625" style="192" customWidth="1"/>
    <col min="3586" max="3593" width="0" style="192" hidden="1" customWidth="1"/>
    <col min="3594" max="3595" width="15.5703125" style="192" customWidth="1"/>
    <col min="3596" max="3601" width="18.140625" style="192" customWidth="1"/>
    <col min="3602" max="3840" width="9.140625" style="192"/>
    <col min="3841" max="3841" width="71.28515625" style="192" customWidth="1"/>
    <col min="3842" max="3849" width="0" style="192" hidden="1" customWidth="1"/>
    <col min="3850" max="3851" width="15.5703125" style="192" customWidth="1"/>
    <col min="3852" max="3857" width="18.140625" style="192" customWidth="1"/>
    <col min="3858" max="4096" width="9.140625" style="192"/>
    <col min="4097" max="4097" width="71.28515625" style="192" customWidth="1"/>
    <col min="4098" max="4105" width="0" style="192" hidden="1" customWidth="1"/>
    <col min="4106" max="4107" width="15.5703125" style="192" customWidth="1"/>
    <col min="4108" max="4113" width="18.140625" style="192" customWidth="1"/>
    <col min="4114" max="4352" width="9.140625" style="192"/>
    <col min="4353" max="4353" width="71.28515625" style="192" customWidth="1"/>
    <col min="4354" max="4361" width="0" style="192" hidden="1" customWidth="1"/>
    <col min="4362" max="4363" width="15.5703125" style="192" customWidth="1"/>
    <col min="4364" max="4369" width="18.140625" style="192" customWidth="1"/>
    <col min="4370" max="4608" width="9.140625" style="192"/>
    <col min="4609" max="4609" width="71.28515625" style="192" customWidth="1"/>
    <col min="4610" max="4617" width="0" style="192" hidden="1" customWidth="1"/>
    <col min="4618" max="4619" width="15.5703125" style="192" customWidth="1"/>
    <col min="4620" max="4625" width="18.140625" style="192" customWidth="1"/>
    <col min="4626" max="4864" width="9.140625" style="192"/>
    <col min="4865" max="4865" width="71.28515625" style="192" customWidth="1"/>
    <col min="4866" max="4873" width="0" style="192" hidden="1" customWidth="1"/>
    <col min="4874" max="4875" width="15.5703125" style="192" customWidth="1"/>
    <col min="4876" max="4881" width="18.140625" style="192" customWidth="1"/>
    <col min="4882" max="5120" width="9.140625" style="192"/>
    <col min="5121" max="5121" width="71.28515625" style="192" customWidth="1"/>
    <col min="5122" max="5129" width="0" style="192" hidden="1" customWidth="1"/>
    <col min="5130" max="5131" width="15.5703125" style="192" customWidth="1"/>
    <col min="5132" max="5137" width="18.140625" style="192" customWidth="1"/>
    <col min="5138" max="5376" width="9.140625" style="192"/>
    <col min="5377" max="5377" width="71.28515625" style="192" customWidth="1"/>
    <col min="5378" max="5385" width="0" style="192" hidden="1" customWidth="1"/>
    <col min="5386" max="5387" width="15.5703125" style="192" customWidth="1"/>
    <col min="5388" max="5393" width="18.140625" style="192" customWidth="1"/>
    <col min="5394" max="5632" width="9.140625" style="192"/>
    <col min="5633" max="5633" width="71.28515625" style="192" customWidth="1"/>
    <col min="5634" max="5641" width="0" style="192" hidden="1" customWidth="1"/>
    <col min="5642" max="5643" width="15.5703125" style="192" customWidth="1"/>
    <col min="5644" max="5649" width="18.140625" style="192" customWidth="1"/>
    <col min="5650" max="5888" width="9.140625" style="192"/>
    <col min="5889" max="5889" width="71.28515625" style="192" customWidth="1"/>
    <col min="5890" max="5897" width="0" style="192" hidden="1" customWidth="1"/>
    <col min="5898" max="5899" width="15.5703125" style="192" customWidth="1"/>
    <col min="5900" max="5905" width="18.140625" style="192" customWidth="1"/>
    <col min="5906" max="6144" width="9.140625" style="192"/>
    <col min="6145" max="6145" width="71.28515625" style="192" customWidth="1"/>
    <col min="6146" max="6153" width="0" style="192" hidden="1" customWidth="1"/>
    <col min="6154" max="6155" width="15.5703125" style="192" customWidth="1"/>
    <col min="6156" max="6161" width="18.140625" style="192" customWidth="1"/>
    <col min="6162" max="6400" width="9.140625" style="192"/>
    <col min="6401" max="6401" width="71.28515625" style="192" customWidth="1"/>
    <col min="6402" max="6409" width="0" style="192" hidden="1" customWidth="1"/>
    <col min="6410" max="6411" width="15.5703125" style="192" customWidth="1"/>
    <col min="6412" max="6417" width="18.140625" style="192" customWidth="1"/>
    <col min="6418" max="6656" width="9.140625" style="192"/>
    <col min="6657" max="6657" width="71.28515625" style="192" customWidth="1"/>
    <col min="6658" max="6665" width="0" style="192" hidden="1" customWidth="1"/>
    <col min="6666" max="6667" width="15.5703125" style="192" customWidth="1"/>
    <col min="6668" max="6673" width="18.140625" style="192" customWidth="1"/>
    <col min="6674" max="6912" width="9.140625" style="192"/>
    <col min="6913" max="6913" width="71.28515625" style="192" customWidth="1"/>
    <col min="6914" max="6921" width="0" style="192" hidden="1" customWidth="1"/>
    <col min="6922" max="6923" width="15.5703125" style="192" customWidth="1"/>
    <col min="6924" max="6929" width="18.140625" style="192" customWidth="1"/>
    <col min="6930" max="7168" width="9.140625" style="192"/>
    <col min="7169" max="7169" width="71.28515625" style="192" customWidth="1"/>
    <col min="7170" max="7177" width="0" style="192" hidden="1" customWidth="1"/>
    <col min="7178" max="7179" width="15.5703125" style="192" customWidth="1"/>
    <col min="7180" max="7185" width="18.140625" style="192" customWidth="1"/>
    <col min="7186" max="7424" width="9.140625" style="192"/>
    <col min="7425" max="7425" width="71.28515625" style="192" customWidth="1"/>
    <col min="7426" max="7433" width="0" style="192" hidden="1" customWidth="1"/>
    <col min="7434" max="7435" width="15.5703125" style="192" customWidth="1"/>
    <col min="7436" max="7441" width="18.140625" style="192" customWidth="1"/>
    <col min="7442" max="7680" width="9.140625" style="192"/>
    <col min="7681" max="7681" width="71.28515625" style="192" customWidth="1"/>
    <col min="7682" max="7689" width="0" style="192" hidden="1" customWidth="1"/>
    <col min="7690" max="7691" width="15.5703125" style="192" customWidth="1"/>
    <col min="7692" max="7697" width="18.140625" style="192" customWidth="1"/>
    <col min="7698" max="7936" width="9.140625" style="192"/>
    <col min="7937" max="7937" width="71.28515625" style="192" customWidth="1"/>
    <col min="7938" max="7945" width="0" style="192" hidden="1" customWidth="1"/>
    <col min="7946" max="7947" width="15.5703125" style="192" customWidth="1"/>
    <col min="7948" max="7953" width="18.140625" style="192" customWidth="1"/>
    <col min="7954" max="8192" width="9.140625" style="192"/>
    <col min="8193" max="8193" width="71.28515625" style="192" customWidth="1"/>
    <col min="8194" max="8201" width="0" style="192" hidden="1" customWidth="1"/>
    <col min="8202" max="8203" width="15.5703125" style="192" customWidth="1"/>
    <col min="8204" max="8209" width="18.140625" style="192" customWidth="1"/>
    <col min="8210" max="8448" width="9.140625" style="192"/>
    <col min="8449" max="8449" width="71.28515625" style="192" customWidth="1"/>
    <col min="8450" max="8457" width="0" style="192" hidden="1" customWidth="1"/>
    <col min="8458" max="8459" width="15.5703125" style="192" customWidth="1"/>
    <col min="8460" max="8465" width="18.140625" style="192" customWidth="1"/>
    <col min="8466" max="8704" width="9.140625" style="192"/>
    <col min="8705" max="8705" width="71.28515625" style="192" customWidth="1"/>
    <col min="8706" max="8713" width="0" style="192" hidden="1" customWidth="1"/>
    <col min="8714" max="8715" width="15.5703125" style="192" customWidth="1"/>
    <col min="8716" max="8721" width="18.140625" style="192" customWidth="1"/>
    <col min="8722" max="8960" width="9.140625" style="192"/>
    <col min="8961" max="8961" width="71.28515625" style="192" customWidth="1"/>
    <col min="8962" max="8969" width="0" style="192" hidden="1" customWidth="1"/>
    <col min="8970" max="8971" width="15.5703125" style="192" customWidth="1"/>
    <col min="8972" max="8977" width="18.140625" style="192" customWidth="1"/>
    <col min="8978" max="9216" width="9.140625" style="192"/>
    <col min="9217" max="9217" width="71.28515625" style="192" customWidth="1"/>
    <col min="9218" max="9225" width="0" style="192" hidden="1" customWidth="1"/>
    <col min="9226" max="9227" width="15.5703125" style="192" customWidth="1"/>
    <col min="9228" max="9233" width="18.140625" style="192" customWidth="1"/>
    <col min="9234" max="9472" width="9.140625" style="192"/>
    <col min="9473" max="9473" width="71.28515625" style="192" customWidth="1"/>
    <col min="9474" max="9481" width="0" style="192" hidden="1" customWidth="1"/>
    <col min="9482" max="9483" width="15.5703125" style="192" customWidth="1"/>
    <col min="9484" max="9489" width="18.140625" style="192" customWidth="1"/>
    <col min="9490" max="9728" width="9.140625" style="192"/>
    <col min="9729" max="9729" width="71.28515625" style="192" customWidth="1"/>
    <col min="9730" max="9737" width="0" style="192" hidden="1" customWidth="1"/>
    <col min="9738" max="9739" width="15.5703125" style="192" customWidth="1"/>
    <col min="9740" max="9745" width="18.140625" style="192" customWidth="1"/>
    <col min="9746" max="9984" width="9.140625" style="192"/>
    <col min="9985" max="9985" width="71.28515625" style="192" customWidth="1"/>
    <col min="9986" max="9993" width="0" style="192" hidden="1" customWidth="1"/>
    <col min="9994" max="9995" width="15.5703125" style="192" customWidth="1"/>
    <col min="9996" max="10001" width="18.140625" style="192" customWidth="1"/>
    <col min="10002" max="10240" width="9.140625" style="192"/>
    <col min="10241" max="10241" width="71.28515625" style="192" customWidth="1"/>
    <col min="10242" max="10249" width="0" style="192" hidden="1" customWidth="1"/>
    <col min="10250" max="10251" width="15.5703125" style="192" customWidth="1"/>
    <col min="10252" max="10257" width="18.140625" style="192" customWidth="1"/>
    <col min="10258" max="10496" width="9.140625" style="192"/>
    <col min="10497" max="10497" width="71.28515625" style="192" customWidth="1"/>
    <col min="10498" max="10505" width="0" style="192" hidden="1" customWidth="1"/>
    <col min="10506" max="10507" width="15.5703125" style="192" customWidth="1"/>
    <col min="10508" max="10513" width="18.140625" style="192" customWidth="1"/>
    <col min="10514" max="10752" width="9.140625" style="192"/>
    <col min="10753" max="10753" width="71.28515625" style="192" customWidth="1"/>
    <col min="10754" max="10761" width="0" style="192" hidden="1" customWidth="1"/>
    <col min="10762" max="10763" width="15.5703125" style="192" customWidth="1"/>
    <col min="10764" max="10769" width="18.140625" style="192" customWidth="1"/>
    <col min="10770" max="11008" width="9.140625" style="192"/>
    <col min="11009" max="11009" width="71.28515625" style="192" customWidth="1"/>
    <col min="11010" max="11017" width="0" style="192" hidden="1" customWidth="1"/>
    <col min="11018" max="11019" width="15.5703125" style="192" customWidth="1"/>
    <col min="11020" max="11025" width="18.140625" style="192" customWidth="1"/>
    <col min="11026" max="11264" width="9.140625" style="192"/>
    <col min="11265" max="11265" width="71.28515625" style="192" customWidth="1"/>
    <col min="11266" max="11273" width="0" style="192" hidden="1" customWidth="1"/>
    <col min="11274" max="11275" width="15.5703125" style="192" customWidth="1"/>
    <col min="11276" max="11281" width="18.140625" style="192" customWidth="1"/>
    <col min="11282" max="11520" width="9.140625" style="192"/>
    <col min="11521" max="11521" width="71.28515625" style="192" customWidth="1"/>
    <col min="11522" max="11529" width="0" style="192" hidden="1" customWidth="1"/>
    <col min="11530" max="11531" width="15.5703125" style="192" customWidth="1"/>
    <col min="11532" max="11537" width="18.140625" style="192" customWidth="1"/>
    <col min="11538" max="11776" width="9.140625" style="192"/>
    <col min="11777" max="11777" width="71.28515625" style="192" customWidth="1"/>
    <col min="11778" max="11785" width="0" style="192" hidden="1" customWidth="1"/>
    <col min="11786" max="11787" width="15.5703125" style="192" customWidth="1"/>
    <col min="11788" max="11793" width="18.140625" style="192" customWidth="1"/>
    <col min="11794" max="12032" width="9.140625" style="192"/>
    <col min="12033" max="12033" width="71.28515625" style="192" customWidth="1"/>
    <col min="12034" max="12041" width="0" style="192" hidden="1" customWidth="1"/>
    <col min="12042" max="12043" width="15.5703125" style="192" customWidth="1"/>
    <col min="12044" max="12049" width="18.140625" style="192" customWidth="1"/>
    <col min="12050" max="12288" width="9.140625" style="192"/>
    <col min="12289" max="12289" width="71.28515625" style="192" customWidth="1"/>
    <col min="12290" max="12297" width="0" style="192" hidden="1" customWidth="1"/>
    <col min="12298" max="12299" width="15.5703125" style="192" customWidth="1"/>
    <col min="12300" max="12305" width="18.140625" style="192" customWidth="1"/>
    <col min="12306" max="12544" width="9.140625" style="192"/>
    <col min="12545" max="12545" width="71.28515625" style="192" customWidth="1"/>
    <col min="12546" max="12553" width="0" style="192" hidden="1" customWidth="1"/>
    <col min="12554" max="12555" width="15.5703125" style="192" customWidth="1"/>
    <col min="12556" max="12561" width="18.140625" style="192" customWidth="1"/>
    <col min="12562" max="12800" width="9.140625" style="192"/>
    <col min="12801" max="12801" width="71.28515625" style="192" customWidth="1"/>
    <col min="12802" max="12809" width="0" style="192" hidden="1" customWidth="1"/>
    <col min="12810" max="12811" width="15.5703125" style="192" customWidth="1"/>
    <col min="12812" max="12817" width="18.140625" style="192" customWidth="1"/>
    <col min="12818" max="13056" width="9.140625" style="192"/>
    <col min="13057" max="13057" width="71.28515625" style="192" customWidth="1"/>
    <col min="13058" max="13065" width="0" style="192" hidden="1" customWidth="1"/>
    <col min="13066" max="13067" width="15.5703125" style="192" customWidth="1"/>
    <col min="13068" max="13073" width="18.140625" style="192" customWidth="1"/>
    <col min="13074" max="13312" width="9.140625" style="192"/>
    <col min="13313" max="13313" width="71.28515625" style="192" customWidth="1"/>
    <col min="13314" max="13321" width="0" style="192" hidden="1" customWidth="1"/>
    <col min="13322" max="13323" width="15.5703125" style="192" customWidth="1"/>
    <col min="13324" max="13329" width="18.140625" style="192" customWidth="1"/>
    <col min="13330" max="13568" width="9.140625" style="192"/>
    <col min="13569" max="13569" width="71.28515625" style="192" customWidth="1"/>
    <col min="13570" max="13577" width="0" style="192" hidden="1" customWidth="1"/>
    <col min="13578" max="13579" width="15.5703125" style="192" customWidth="1"/>
    <col min="13580" max="13585" width="18.140625" style="192" customWidth="1"/>
    <col min="13586" max="13824" width="9.140625" style="192"/>
    <col min="13825" max="13825" width="71.28515625" style="192" customWidth="1"/>
    <col min="13826" max="13833" width="0" style="192" hidden="1" customWidth="1"/>
    <col min="13834" max="13835" width="15.5703125" style="192" customWidth="1"/>
    <col min="13836" max="13841" width="18.140625" style="192" customWidth="1"/>
    <col min="13842" max="14080" width="9.140625" style="192"/>
    <col min="14081" max="14081" width="71.28515625" style="192" customWidth="1"/>
    <col min="14082" max="14089" width="0" style="192" hidden="1" customWidth="1"/>
    <col min="14090" max="14091" width="15.5703125" style="192" customWidth="1"/>
    <col min="14092" max="14097" width="18.140625" style="192" customWidth="1"/>
    <col min="14098" max="14336" width="9.140625" style="192"/>
    <col min="14337" max="14337" width="71.28515625" style="192" customWidth="1"/>
    <col min="14338" max="14345" width="0" style="192" hidden="1" customWidth="1"/>
    <col min="14346" max="14347" width="15.5703125" style="192" customWidth="1"/>
    <col min="14348" max="14353" width="18.140625" style="192" customWidth="1"/>
    <col min="14354" max="14592" width="9.140625" style="192"/>
    <col min="14593" max="14593" width="71.28515625" style="192" customWidth="1"/>
    <col min="14594" max="14601" width="0" style="192" hidden="1" customWidth="1"/>
    <col min="14602" max="14603" width="15.5703125" style="192" customWidth="1"/>
    <col min="14604" max="14609" width="18.140625" style="192" customWidth="1"/>
    <col min="14610" max="14848" width="9.140625" style="192"/>
    <col min="14849" max="14849" width="71.28515625" style="192" customWidth="1"/>
    <col min="14850" max="14857" width="0" style="192" hidden="1" customWidth="1"/>
    <col min="14858" max="14859" width="15.5703125" style="192" customWidth="1"/>
    <col min="14860" max="14865" width="18.140625" style="192" customWidth="1"/>
    <col min="14866" max="15104" width="9.140625" style="192"/>
    <col min="15105" max="15105" width="71.28515625" style="192" customWidth="1"/>
    <col min="15106" max="15113" width="0" style="192" hidden="1" customWidth="1"/>
    <col min="15114" max="15115" width="15.5703125" style="192" customWidth="1"/>
    <col min="15116" max="15121" width="18.140625" style="192" customWidth="1"/>
    <col min="15122" max="15360" width="9.140625" style="192"/>
    <col min="15361" max="15361" width="71.28515625" style="192" customWidth="1"/>
    <col min="15362" max="15369" width="0" style="192" hidden="1" customWidth="1"/>
    <col min="15370" max="15371" width="15.5703125" style="192" customWidth="1"/>
    <col min="15372" max="15377" width="18.140625" style="192" customWidth="1"/>
    <col min="15378" max="15616" width="9.140625" style="192"/>
    <col min="15617" max="15617" width="71.28515625" style="192" customWidth="1"/>
    <col min="15618" max="15625" width="0" style="192" hidden="1" customWidth="1"/>
    <col min="15626" max="15627" width="15.5703125" style="192" customWidth="1"/>
    <col min="15628" max="15633" width="18.140625" style="192" customWidth="1"/>
    <col min="15634" max="15872" width="9.140625" style="192"/>
    <col min="15873" max="15873" width="71.28515625" style="192" customWidth="1"/>
    <col min="15874" max="15881" width="0" style="192" hidden="1" customWidth="1"/>
    <col min="15882" max="15883" width="15.5703125" style="192" customWidth="1"/>
    <col min="15884" max="15889" width="18.140625" style="192" customWidth="1"/>
    <col min="15890" max="16128" width="9.140625" style="192"/>
    <col min="16129" max="16129" width="71.28515625" style="192" customWidth="1"/>
    <col min="16130" max="16137" width="0" style="192" hidden="1" customWidth="1"/>
    <col min="16138" max="16139" width="15.5703125" style="192" customWidth="1"/>
    <col min="16140" max="16145" width="18.140625" style="192" customWidth="1"/>
    <col min="16146" max="16384" width="9.140625" style="192"/>
  </cols>
  <sheetData>
    <row r="1" spans="1:17" ht="18" x14ac:dyDescent="0.25">
      <c r="A1" s="145" t="s">
        <v>36</v>
      </c>
      <c r="O1" s="45"/>
      <c r="Q1" s="45"/>
    </row>
    <row r="2" spans="1:17" ht="15.75" x14ac:dyDescent="0.25">
      <c r="A2" s="148" t="s">
        <v>212</v>
      </c>
      <c r="O2" s="193"/>
      <c r="Q2" s="193"/>
    </row>
    <row r="3" spans="1:17" x14ac:dyDescent="0.2">
      <c r="A3" s="194" t="s">
        <v>213</v>
      </c>
      <c r="C3" s="195"/>
    </row>
    <row r="4" spans="1:17" x14ac:dyDescent="0.2">
      <c r="C4" s="195"/>
    </row>
    <row r="6" spans="1:17" s="113" customFormat="1" ht="15" x14ac:dyDescent="0.25">
      <c r="A6" s="118"/>
      <c r="B6" s="522" t="s">
        <v>214</v>
      </c>
      <c r="C6" s="526"/>
      <c r="D6" s="527"/>
      <c r="E6" s="522" t="s">
        <v>215</v>
      </c>
      <c r="F6" s="527"/>
      <c r="G6" s="522" t="s">
        <v>216</v>
      </c>
      <c r="H6" s="526"/>
      <c r="I6" s="527"/>
      <c r="J6" s="522" t="s">
        <v>217</v>
      </c>
      <c r="K6" s="527"/>
      <c r="L6" s="522" t="s">
        <v>218</v>
      </c>
      <c r="M6" s="527"/>
      <c r="N6" s="522" t="s">
        <v>219</v>
      </c>
      <c r="O6" s="527"/>
      <c r="P6" s="522" t="s">
        <v>220</v>
      </c>
      <c r="Q6" s="523"/>
    </row>
    <row r="7" spans="1:17" s="113" customFormat="1" ht="15" x14ac:dyDescent="0.25">
      <c r="A7" s="122"/>
      <c r="B7" s="520" t="s">
        <v>221</v>
      </c>
      <c r="C7" s="514" t="s">
        <v>222</v>
      </c>
      <c r="D7" s="524" t="s">
        <v>223</v>
      </c>
      <c r="E7" s="520" t="s">
        <v>221</v>
      </c>
      <c r="F7" s="518" t="s">
        <v>222</v>
      </c>
      <c r="G7" s="520" t="s">
        <v>221</v>
      </c>
      <c r="H7" s="514" t="s">
        <v>222</v>
      </c>
      <c r="I7" s="524" t="s">
        <v>223</v>
      </c>
      <c r="J7" s="520" t="s">
        <v>224</v>
      </c>
      <c r="K7" s="518" t="s">
        <v>225</v>
      </c>
      <c r="L7" s="520" t="s">
        <v>224</v>
      </c>
      <c r="M7" s="518" t="s">
        <v>225</v>
      </c>
      <c r="N7" s="520" t="s">
        <v>226</v>
      </c>
      <c r="O7" s="518" t="s">
        <v>227</v>
      </c>
      <c r="P7" s="520" t="s">
        <v>228</v>
      </c>
      <c r="Q7" s="514" t="s">
        <v>229</v>
      </c>
    </row>
    <row r="8" spans="1:17" s="113" customFormat="1" ht="15.75" thickBot="1" x14ac:dyDescent="0.3">
      <c r="A8" s="122"/>
      <c r="B8" s="521"/>
      <c r="C8" s="515"/>
      <c r="D8" s="525" t="s">
        <v>230</v>
      </c>
      <c r="E8" s="521"/>
      <c r="F8" s="519"/>
      <c r="G8" s="521"/>
      <c r="H8" s="515"/>
      <c r="I8" s="525" t="s">
        <v>223</v>
      </c>
      <c r="J8" s="521"/>
      <c r="K8" s="519"/>
      <c r="L8" s="521"/>
      <c r="M8" s="519"/>
      <c r="N8" s="521"/>
      <c r="O8" s="519"/>
      <c r="P8" s="521"/>
      <c r="Q8" s="515"/>
    </row>
    <row r="9" spans="1:17" s="202" customFormat="1" ht="16.5" thickBot="1" x14ac:dyDescent="0.3">
      <c r="A9" s="421" t="s">
        <v>41</v>
      </c>
      <c r="B9" s="196">
        <v>123185164</v>
      </c>
      <c r="C9" s="197">
        <v>125207635</v>
      </c>
      <c r="D9" s="198">
        <v>-3160052</v>
      </c>
      <c r="E9" s="196">
        <v>121038946</v>
      </c>
      <c r="F9" s="199">
        <v>127086415</v>
      </c>
      <c r="G9" s="196">
        <v>122790910</v>
      </c>
      <c r="H9" s="197">
        <v>137851240</v>
      </c>
      <c r="I9" s="198">
        <v>-2445336</v>
      </c>
      <c r="J9" s="196">
        <v>122659880</v>
      </c>
      <c r="K9" s="199">
        <v>140411693</v>
      </c>
      <c r="L9" s="200">
        <v>124993681.23600002</v>
      </c>
      <c r="M9" s="201">
        <v>137301155.90300003</v>
      </c>
      <c r="N9" s="196">
        <v>128946695</v>
      </c>
      <c r="O9" s="199">
        <v>136044520</v>
      </c>
      <c r="P9" s="196">
        <f>133889903.282+450000</f>
        <v>134339903.28200001</v>
      </c>
      <c r="Q9" s="197">
        <v>142368844.86699998</v>
      </c>
    </row>
    <row r="10" spans="1:17" s="113" customFormat="1" ht="15" x14ac:dyDescent="0.25">
      <c r="A10" s="422" t="s">
        <v>133</v>
      </c>
      <c r="B10" s="203">
        <v>23449130</v>
      </c>
      <c r="C10" s="204">
        <v>23449130</v>
      </c>
      <c r="D10" s="205">
        <v>-522065</v>
      </c>
      <c r="E10" s="203">
        <v>22423938</v>
      </c>
      <c r="F10" s="206">
        <v>22423938</v>
      </c>
      <c r="G10" s="203">
        <v>21221802</v>
      </c>
      <c r="H10" s="204">
        <v>21221802</v>
      </c>
      <c r="I10" s="205">
        <v>-568000</v>
      </c>
      <c r="J10" s="203">
        <v>21803802</v>
      </c>
      <c r="K10" s="206">
        <v>21803802</v>
      </c>
      <c r="L10" s="207">
        <v>21770802</v>
      </c>
      <c r="M10" s="208">
        <v>21770802</v>
      </c>
      <c r="N10" s="203">
        <v>21491733.844999999</v>
      </c>
      <c r="O10" s="206">
        <v>21491733.844999999</v>
      </c>
      <c r="P10" s="203">
        <f>20177076.98+200000</f>
        <v>20377076.98</v>
      </c>
      <c r="Q10" s="204">
        <f>20177076.98+200000</f>
        <v>20377076.98</v>
      </c>
    </row>
    <row r="11" spans="1:17" s="113" customFormat="1" ht="15" x14ac:dyDescent="0.25">
      <c r="A11" s="423" t="s">
        <v>231</v>
      </c>
      <c r="B11" s="215">
        <v>20815242</v>
      </c>
      <c r="C11" s="216">
        <v>20815242</v>
      </c>
      <c r="D11" s="217"/>
      <c r="E11" s="215">
        <v>20160908</v>
      </c>
      <c r="F11" s="218">
        <v>20160908</v>
      </c>
      <c r="G11" s="215">
        <v>18858772</v>
      </c>
      <c r="H11" s="216">
        <v>18858772</v>
      </c>
      <c r="I11" s="217"/>
      <c r="J11" s="215">
        <v>19808772</v>
      </c>
      <c r="K11" s="218">
        <v>19808772</v>
      </c>
      <c r="L11" s="223">
        <v>19907272</v>
      </c>
      <c r="M11" s="224">
        <v>19907272</v>
      </c>
      <c r="N11" s="215">
        <v>19228203.848000001</v>
      </c>
      <c r="O11" s="218">
        <v>19228203.848000001</v>
      </c>
      <c r="P11" s="215">
        <v>18601082.232000001</v>
      </c>
      <c r="Q11" s="216">
        <f>18601082.232+200000</f>
        <v>18801082.232000001</v>
      </c>
    </row>
    <row r="12" spans="1:17" s="113" customFormat="1" ht="15.75" thickBot="1" x14ac:dyDescent="0.3">
      <c r="A12" s="424" t="s">
        <v>232</v>
      </c>
      <c r="B12" s="215">
        <v>2633888</v>
      </c>
      <c r="C12" s="216">
        <v>2633888</v>
      </c>
      <c r="D12" s="217"/>
      <c r="E12" s="215">
        <v>2263030</v>
      </c>
      <c r="F12" s="218">
        <v>2263030</v>
      </c>
      <c r="G12" s="215">
        <v>2363030</v>
      </c>
      <c r="H12" s="216">
        <v>2363030</v>
      </c>
      <c r="I12" s="217">
        <v>-568000</v>
      </c>
      <c r="J12" s="215">
        <v>1995030</v>
      </c>
      <c r="K12" s="218">
        <v>1995030</v>
      </c>
      <c r="L12" s="223">
        <v>1863530</v>
      </c>
      <c r="M12" s="224">
        <v>1863530</v>
      </c>
      <c r="N12" s="215">
        <v>2263530</v>
      </c>
      <c r="O12" s="218">
        <v>2263530</v>
      </c>
      <c r="P12" s="215">
        <v>1575994.7479999999</v>
      </c>
      <c r="Q12" s="216">
        <v>1575994.7479999999</v>
      </c>
    </row>
    <row r="13" spans="1:17" s="113" customFormat="1" ht="15.75" thickBot="1" x14ac:dyDescent="0.3">
      <c r="A13" s="425" t="s">
        <v>233</v>
      </c>
      <c r="B13" s="209">
        <v>10937558</v>
      </c>
      <c r="C13" s="210">
        <v>12095757</v>
      </c>
      <c r="D13" s="211">
        <v>-543481</v>
      </c>
      <c r="E13" s="209">
        <v>10446996</v>
      </c>
      <c r="F13" s="212">
        <v>13446996</v>
      </c>
      <c r="G13" s="209">
        <v>10129052</v>
      </c>
      <c r="H13" s="210">
        <v>21055099</v>
      </c>
      <c r="I13" s="211"/>
      <c r="J13" s="209">
        <v>9779203</v>
      </c>
      <c r="K13" s="212">
        <v>21757254</v>
      </c>
      <c r="L13" s="213">
        <v>10532515.1</v>
      </c>
      <c r="M13" s="214">
        <v>16525561.1</v>
      </c>
      <c r="N13" s="209">
        <v>12166663.254999999</v>
      </c>
      <c r="O13" s="212">
        <v>17226663.254999999</v>
      </c>
      <c r="P13" s="209">
        <v>12347257.965</v>
      </c>
      <c r="Q13" s="210">
        <v>15741257.965</v>
      </c>
    </row>
    <row r="14" spans="1:17" s="113" customFormat="1" ht="15" x14ac:dyDescent="0.25">
      <c r="A14" s="422" t="s">
        <v>135</v>
      </c>
      <c r="B14" s="203">
        <v>83481526</v>
      </c>
      <c r="C14" s="204">
        <v>83481526</v>
      </c>
      <c r="D14" s="205">
        <v>-1331706</v>
      </c>
      <c r="E14" s="203">
        <v>82832690</v>
      </c>
      <c r="F14" s="206">
        <v>82832690</v>
      </c>
      <c r="G14" s="203">
        <v>85520347</v>
      </c>
      <c r="H14" s="204">
        <v>85520347</v>
      </c>
      <c r="I14" s="205">
        <v>-1798000</v>
      </c>
      <c r="J14" s="203">
        <v>85232526</v>
      </c>
      <c r="K14" s="206">
        <v>85232526</v>
      </c>
      <c r="L14" s="207">
        <v>86773439.015000001</v>
      </c>
      <c r="M14" s="208">
        <v>86773439.015000001</v>
      </c>
      <c r="N14" s="203">
        <v>90334342.853</v>
      </c>
      <c r="O14" s="206">
        <v>90334342.853</v>
      </c>
      <c r="P14" s="203">
        <v>94932276.066</v>
      </c>
      <c r="Q14" s="204">
        <v>94932276.066</v>
      </c>
    </row>
    <row r="15" spans="1:17" s="113" customFormat="1" ht="15" x14ac:dyDescent="0.25">
      <c r="A15" s="426" t="s">
        <v>234</v>
      </c>
      <c r="B15" s="502">
        <v>76323585</v>
      </c>
      <c r="C15" s="506">
        <v>76323585</v>
      </c>
      <c r="D15" s="516">
        <v>-918828</v>
      </c>
      <c r="E15" s="502">
        <v>76129445</v>
      </c>
      <c r="F15" s="504">
        <v>76129445</v>
      </c>
      <c r="G15" s="219">
        <v>64362070</v>
      </c>
      <c r="H15" s="220">
        <v>64362070</v>
      </c>
      <c r="I15" s="221">
        <v>-1371700</v>
      </c>
      <c r="J15" s="219">
        <v>63583735</v>
      </c>
      <c r="K15" s="222">
        <v>63583735</v>
      </c>
      <c r="L15" s="510">
        <v>79470786</v>
      </c>
      <c r="M15" s="512">
        <v>79470786</v>
      </c>
      <c r="N15" s="502">
        <v>82394970.853</v>
      </c>
      <c r="O15" s="504">
        <v>82394970.853</v>
      </c>
      <c r="P15" s="502">
        <v>86759034.568000004</v>
      </c>
      <c r="Q15" s="506">
        <v>86759034.568000004</v>
      </c>
    </row>
    <row r="16" spans="1:17" s="113" customFormat="1" ht="15" x14ac:dyDescent="0.25">
      <c r="A16" s="427" t="s">
        <v>235</v>
      </c>
      <c r="B16" s="503"/>
      <c r="C16" s="507"/>
      <c r="D16" s="517"/>
      <c r="E16" s="503"/>
      <c r="F16" s="505"/>
      <c r="G16" s="225">
        <v>14852174</v>
      </c>
      <c r="H16" s="226">
        <v>14852174</v>
      </c>
      <c r="I16" s="227">
        <v>-317701</v>
      </c>
      <c r="J16" s="215">
        <v>14534473</v>
      </c>
      <c r="K16" s="218">
        <v>14534473</v>
      </c>
      <c r="L16" s="511"/>
      <c r="M16" s="513"/>
      <c r="N16" s="503"/>
      <c r="O16" s="505">
        <v>0</v>
      </c>
      <c r="P16" s="503"/>
      <c r="Q16" s="507"/>
    </row>
    <row r="17" spans="1:17" s="113" customFormat="1" ht="15" x14ac:dyDescent="0.25">
      <c r="A17" s="423" t="s">
        <v>236</v>
      </c>
      <c r="B17" s="215">
        <v>1618941</v>
      </c>
      <c r="C17" s="216">
        <v>1618941</v>
      </c>
      <c r="D17" s="217">
        <v>-310000</v>
      </c>
      <c r="E17" s="215">
        <v>1461759</v>
      </c>
      <c r="F17" s="218">
        <v>1461759</v>
      </c>
      <c r="G17" s="215">
        <v>1027894</v>
      </c>
      <c r="H17" s="216">
        <v>1027894</v>
      </c>
      <c r="I17" s="217"/>
      <c r="J17" s="215">
        <v>1894708</v>
      </c>
      <c r="K17" s="218">
        <v>1894708</v>
      </c>
      <c r="L17" s="223">
        <v>1886463.0150000006</v>
      </c>
      <c r="M17" s="224">
        <v>1886463</v>
      </c>
      <c r="N17" s="215">
        <v>1984408</v>
      </c>
      <c r="O17" s="218">
        <v>1984408</v>
      </c>
      <c r="P17" s="215">
        <f>P30+P37</f>
        <v>2011525.429</v>
      </c>
      <c r="Q17" s="216">
        <v>2011540.6989999963</v>
      </c>
    </row>
    <row r="18" spans="1:17" s="113" customFormat="1" ht="15" x14ac:dyDescent="0.25">
      <c r="A18" s="423" t="s">
        <v>237</v>
      </c>
      <c r="B18" s="215">
        <v>5289000</v>
      </c>
      <c r="C18" s="216">
        <v>5289000</v>
      </c>
      <c r="D18" s="217">
        <v>-102878</v>
      </c>
      <c r="E18" s="215">
        <v>4937486</v>
      </c>
      <c r="F18" s="218">
        <v>4937486</v>
      </c>
      <c r="G18" s="215">
        <v>5174209</v>
      </c>
      <c r="H18" s="216">
        <v>5174209</v>
      </c>
      <c r="I18" s="217">
        <v>-95599</v>
      </c>
      <c r="J18" s="215">
        <v>5128610</v>
      </c>
      <c r="K18" s="218">
        <v>5128610</v>
      </c>
      <c r="L18" s="223">
        <v>5210190</v>
      </c>
      <c r="M18" s="224">
        <v>5210190</v>
      </c>
      <c r="N18" s="215">
        <v>5563964</v>
      </c>
      <c r="O18" s="218">
        <v>5563964</v>
      </c>
      <c r="P18" s="215">
        <f>P31+P32</f>
        <v>5770716.0690000001</v>
      </c>
      <c r="Q18" s="216">
        <f>P18</f>
        <v>5770716.0690000001</v>
      </c>
    </row>
    <row r="19" spans="1:17" s="113" customFormat="1" ht="15.75" thickBot="1" x14ac:dyDescent="0.3">
      <c r="A19" s="427" t="s">
        <v>238</v>
      </c>
      <c r="B19" s="215">
        <v>250000</v>
      </c>
      <c r="C19" s="216">
        <v>250000</v>
      </c>
      <c r="D19" s="217">
        <v>0</v>
      </c>
      <c r="E19" s="215">
        <v>304000</v>
      </c>
      <c r="F19" s="218">
        <v>304000</v>
      </c>
      <c r="G19" s="215">
        <v>104000</v>
      </c>
      <c r="H19" s="216">
        <v>104000</v>
      </c>
      <c r="I19" s="217">
        <v>-13000</v>
      </c>
      <c r="J19" s="215">
        <v>91000</v>
      </c>
      <c r="K19" s="218">
        <v>91000</v>
      </c>
      <c r="L19" s="223">
        <v>206000</v>
      </c>
      <c r="M19" s="224">
        <v>206000</v>
      </c>
      <c r="N19" s="215">
        <v>391000</v>
      </c>
      <c r="O19" s="218">
        <v>391000</v>
      </c>
      <c r="P19" s="215">
        <v>391000</v>
      </c>
      <c r="Q19" s="216">
        <v>391000</v>
      </c>
    </row>
    <row r="20" spans="1:17" s="113" customFormat="1" ht="15.75" thickBot="1" x14ac:dyDescent="0.3">
      <c r="A20" s="428" t="s">
        <v>136</v>
      </c>
      <c r="B20" s="209">
        <v>223137</v>
      </c>
      <c r="C20" s="210">
        <v>223137</v>
      </c>
      <c r="D20" s="211">
        <v>-5460</v>
      </c>
      <c r="E20" s="209">
        <v>202150</v>
      </c>
      <c r="F20" s="212">
        <v>202150</v>
      </c>
      <c r="G20" s="209">
        <v>197573</v>
      </c>
      <c r="H20" s="210">
        <v>197573</v>
      </c>
      <c r="I20" s="211"/>
      <c r="J20" s="209">
        <v>206073</v>
      </c>
      <c r="K20" s="212">
        <v>206073</v>
      </c>
      <c r="L20" s="213">
        <v>206073</v>
      </c>
      <c r="M20" s="214">
        <v>206073</v>
      </c>
      <c r="N20" s="209">
        <v>206073</v>
      </c>
      <c r="O20" s="212">
        <v>206073</v>
      </c>
      <c r="P20" s="209">
        <v>215053</v>
      </c>
      <c r="Q20" s="210">
        <v>215053</v>
      </c>
    </row>
    <row r="21" spans="1:17" s="113" customFormat="1" ht="15.75" thickBot="1" x14ac:dyDescent="0.3">
      <c r="A21" s="428" t="s">
        <v>137</v>
      </c>
      <c r="B21" s="209">
        <v>1899446</v>
      </c>
      <c r="C21" s="210">
        <v>1899446</v>
      </c>
      <c r="D21" s="211">
        <v>-24542</v>
      </c>
      <c r="E21" s="209">
        <v>1899160</v>
      </c>
      <c r="F21" s="212">
        <v>1899160</v>
      </c>
      <c r="G21" s="209">
        <v>2982784</v>
      </c>
      <c r="H21" s="210">
        <v>2982784</v>
      </c>
      <c r="I21" s="211"/>
      <c r="J21" s="209">
        <v>2982784</v>
      </c>
      <c r="K21" s="212">
        <v>2982784</v>
      </c>
      <c r="L21" s="213">
        <v>2979541.3969999999</v>
      </c>
      <c r="M21" s="214">
        <v>2979541.3969999999</v>
      </c>
      <c r="N21" s="209">
        <v>2981136.34</v>
      </c>
      <c r="O21" s="212">
        <v>2981136.34</v>
      </c>
      <c r="P21" s="209">
        <f>3482992.758+250000</f>
        <v>3732992.7579999999</v>
      </c>
      <c r="Q21" s="210">
        <f>3482992.758+250000</f>
        <v>3732992.7579999999</v>
      </c>
    </row>
    <row r="22" spans="1:17" s="113" customFormat="1" ht="15.75" thickBot="1" x14ac:dyDescent="0.3">
      <c r="A22" s="429" t="s">
        <v>239</v>
      </c>
      <c r="B22" s="209">
        <v>1065501</v>
      </c>
      <c r="C22" s="210">
        <v>1929773</v>
      </c>
      <c r="D22" s="211">
        <v>-673310</v>
      </c>
      <c r="E22" s="209">
        <v>1065501</v>
      </c>
      <c r="F22" s="212">
        <v>4112970</v>
      </c>
      <c r="G22" s="209">
        <v>1057985</v>
      </c>
      <c r="H22" s="210">
        <v>5192268</v>
      </c>
      <c r="I22" s="211"/>
      <c r="J22" s="209">
        <v>1055787</v>
      </c>
      <c r="K22" s="212">
        <v>6829549</v>
      </c>
      <c r="L22" s="213">
        <v>1155183.25</v>
      </c>
      <c r="M22" s="214">
        <v>7469611.9170000004</v>
      </c>
      <c r="N22" s="209">
        <v>150357.7910000002</v>
      </c>
      <c r="O22" s="212">
        <v>2188186.5150000001</v>
      </c>
      <c r="P22" s="209">
        <v>1039278.371</v>
      </c>
      <c r="Q22" s="210">
        <v>5674219.9560000002</v>
      </c>
    </row>
    <row r="23" spans="1:17" s="113" customFormat="1" ht="15" x14ac:dyDescent="0.25">
      <c r="A23" s="422" t="s">
        <v>139</v>
      </c>
      <c r="B23" s="430">
        <v>2128866</v>
      </c>
      <c r="C23" s="431">
        <v>2128866</v>
      </c>
      <c r="D23" s="432">
        <v>-59488</v>
      </c>
      <c r="E23" s="430">
        <v>2168511</v>
      </c>
      <c r="F23" s="433">
        <v>2168511</v>
      </c>
      <c r="G23" s="430">
        <v>1681367</v>
      </c>
      <c r="H23" s="431">
        <v>1681367</v>
      </c>
      <c r="I23" s="432">
        <v>-79336</v>
      </c>
      <c r="J23" s="430">
        <v>1599705</v>
      </c>
      <c r="K23" s="433">
        <v>1599705</v>
      </c>
      <c r="L23" s="434">
        <v>1576127.4739999999</v>
      </c>
      <c r="M23" s="435">
        <v>1576127.4739999999</v>
      </c>
      <c r="N23" s="430">
        <v>1616387.608</v>
      </c>
      <c r="O23" s="433">
        <v>1616387.608</v>
      </c>
      <c r="P23" s="430">
        <v>1695968.142</v>
      </c>
      <c r="Q23" s="431">
        <v>1695968.142</v>
      </c>
    </row>
    <row r="24" spans="1:17" s="113" customFormat="1" ht="15" x14ac:dyDescent="0.25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M24" s="230"/>
      <c r="N24" s="229"/>
      <c r="O24" s="229"/>
      <c r="P24" s="229"/>
      <c r="Q24" s="229"/>
    </row>
    <row r="25" spans="1:17" s="113" customFormat="1" ht="15" x14ac:dyDescent="0.25">
      <c r="A25" s="23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3"/>
      <c r="M25" s="233"/>
      <c r="N25" s="232"/>
      <c r="O25" s="232"/>
      <c r="P25" s="232"/>
      <c r="Q25" s="232"/>
    </row>
    <row r="26" spans="1:17" s="113" customFormat="1" ht="15" x14ac:dyDescent="0.25">
      <c r="A26" s="231" t="s">
        <v>240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233"/>
      <c r="N26" s="232"/>
      <c r="O26" s="232"/>
      <c r="P26" s="232"/>
      <c r="Q26" s="232"/>
    </row>
    <row r="27" spans="1:17" s="113" customFormat="1" ht="15" x14ac:dyDescent="0.25">
      <c r="A27" s="436" t="s">
        <v>241</v>
      </c>
      <c r="B27" s="437">
        <v>81117645</v>
      </c>
      <c r="C27" s="438">
        <v>81117645</v>
      </c>
      <c r="D27" s="439">
        <v>-1304654</v>
      </c>
      <c r="E27" s="437">
        <v>80506242</v>
      </c>
      <c r="F27" s="438">
        <v>80506242</v>
      </c>
      <c r="G27" s="437">
        <v>83234084</v>
      </c>
      <c r="H27" s="438">
        <v>83234084</v>
      </c>
      <c r="I27" s="439">
        <v>-1749782</v>
      </c>
      <c r="J27" s="437">
        <v>83010616</v>
      </c>
      <c r="K27" s="438">
        <v>83010616</v>
      </c>
      <c r="L27" s="440">
        <v>84444774.015000001</v>
      </c>
      <c r="M27" s="441">
        <v>84444774.015000001</v>
      </c>
      <c r="N27" s="437">
        <v>88064806</v>
      </c>
      <c r="O27" s="438">
        <v>88064806</v>
      </c>
      <c r="P27" s="437">
        <v>92590963.219999999</v>
      </c>
      <c r="Q27" s="442">
        <v>92590963.219999999</v>
      </c>
    </row>
    <row r="28" spans="1:17" s="113" customFormat="1" ht="15" x14ac:dyDescent="0.25">
      <c r="A28" s="426" t="s">
        <v>234</v>
      </c>
      <c r="B28" s="502">
        <v>74600093</v>
      </c>
      <c r="C28" s="504">
        <v>74600093</v>
      </c>
      <c r="D28" s="508">
        <v>-901776</v>
      </c>
      <c r="E28" s="219">
        <v>59865045</v>
      </c>
      <c r="F28" s="222">
        <v>59865045</v>
      </c>
      <c r="G28" s="219">
        <v>62941681</v>
      </c>
      <c r="H28" s="222">
        <v>62941681</v>
      </c>
      <c r="I28" s="235">
        <v>-1344674</v>
      </c>
      <c r="J28" s="219">
        <v>62206507</v>
      </c>
      <c r="K28" s="222">
        <v>62206507</v>
      </c>
      <c r="L28" s="510">
        <v>77671041.015000001</v>
      </c>
      <c r="M28" s="512">
        <v>77671041.015000001</v>
      </c>
      <c r="N28" s="502">
        <v>80530619.341999993</v>
      </c>
      <c r="O28" s="504">
        <v>80530619.341999993</v>
      </c>
      <c r="P28" s="502">
        <v>84833135.722000003</v>
      </c>
      <c r="Q28" s="506">
        <v>84833135.722000003</v>
      </c>
    </row>
    <row r="29" spans="1:17" s="113" customFormat="1" ht="15" x14ac:dyDescent="0.25">
      <c r="A29" s="427" t="s">
        <v>235</v>
      </c>
      <c r="B29" s="503"/>
      <c r="C29" s="505"/>
      <c r="D29" s="509"/>
      <c r="E29" s="215">
        <v>14593302</v>
      </c>
      <c r="F29" s="218">
        <v>14593302</v>
      </c>
      <c r="G29" s="215">
        <v>14421465</v>
      </c>
      <c r="H29" s="218">
        <v>14421465</v>
      </c>
      <c r="I29" s="236">
        <v>-309509</v>
      </c>
      <c r="J29" s="215">
        <v>14111956</v>
      </c>
      <c r="K29" s="218">
        <v>14111956</v>
      </c>
      <c r="L29" s="511"/>
      <c r="M29" s="513"/>
      <c r="N29" s="503"/>
      <c r="O29" s="505">
        <v>0</v>
      </c>
      <c r="P29" s="503"/>
      <c r="Q29" s="507"/>
    </row>
    <row r="30" spans="1:17" s="113" customFormat="1" ht="15" x14ac:dyDescent="0.25">
      <c r="A30" s="423" t="s">
        <v>242</v>
      </c>
      <c r="B30" s="215">
        <v>1228552</v>
      </c>
      <c r="C30" s="218">
        <v>1228552</v>
      </c>
      <c r="D30" s="236">
        <v>-300000</v>
      </c>
      <c r="E30" s="215">
        <v>1110409</v>
      </c>
      <c r="F30" s="218">
        <v>1110409</v>
      </c>
      <c r="G30" s="215">
        <v>696729</v>
      </c>
      <c r="H30" s="218">
        <v>696729</v>
      </c>
      <c r="I30" s="236">
        <v>0</v>
      </c>
      <c r="J30" s="215">
        <v>1563543</v>
      </c>
      <c r="K30" s="218">
        <v>1563543</v>
      </c>
      <c r="L30" s="223">
        <v>1553543</v>
      </c>
      <c r="M30" s="224">
        <v>1553543</v>
      </c>
      <c r="N30" s="215">
        <v>1670223</v>
      </c>
      <c r="O30" s="218">
        <v>1670223</v>
      </c>
      <c r="P30" s="215">
        <v>1687111.429</v>
      </c>
      <c r="Q30" s="216">
        <f>P30</f>
        <v>1687111.429</v>
      </c>
    </row>
    <row r="31" spans="1:17" s="113" customFormat="1" ht="15" x14ac:dyDescent="0.25">
      <c r="A31" s="423" t="s">
        <v>243</v>
      </c>
      <c r="B31" s="215">
        <v>4244000</v>
      </c>
      <c r="C31" s="218">
        <v>4244000</v>
      </c>
      <c r="D31" s="236">
        <v>-68891</v>
      </c>
      <c r="E31" s="215">
        <v>3920888</v>
      </c>
      <c r="F31" s="218">
        <v>3920888</v>
      </c>
      <c r="G31" s="215">
        <v>4093451</v>
      </c>
      <c r="H31" s="218">
        <v>4093451</v>
      </c>
      <c r="I31" s="236">
        <v>-75631</v>
      </c>
      <c r="J31" s="215">
        <v>4017820</v>
      </c>
      <c r="K31" s="218">
        <v>4017820</v>
      </c>
      <c r="L31" s="223">
        <v>4028000</v>
      </c>
      <c r="M31" s="224">
        <v>4028000</v>
      </c>
      <c r="N31" s="215">
        <v>4256040</v>
      </c>
      <c r="O31" s="218">
        <v>4256040</v>
      </c>
      <c r="P31" s="215">
        <v>4410038.0949999997</v>
      </c>
      <c r="Q31" s="216">
        <v>4410038.0949999997</v>
      </c>
    </row>
    <row r="32" spans="1:17" s="113" customFormat="1" ht="15" x14ac:dyDescent="0.25">
      <c r="A32" s="423" t="s">
        <v>244</v>
      </c>
      <c r="B32" s="215">
        <v>1045000</v>
      </c>
      <c r="C32" s="218">
        <v>1045000</v>
      </c>
      <c r="D32" s="236">
        <v>-33987</v>
      </c>
      <c r="E32" s="215">
        <v>1016598</v>
      </c>
      <c r="F32" s="218">
        <v>1016598</v>
      </c>
      <c r="G32" s="215">
        <v>1080758</v>
      </c>
      <c r="H32" s="218">
        <v>1080758</v>
      </c>
      <c r="I32" s="236">
        <v>-19968</v>
      </c>
      <c r="J32" s="215">
        <v>1110790</v>
      </c>
      <c r="K32" s="218">
        <v>1110790</v>
      </c>
      <c r="L32" s="223">
        <v>1192190</v>
      </c>
      <c r="M32" s="224">
        <v>1192190</v>
      </c>
      <c r="N32" s="215">
        <v>1307924</v>
      </c>
      <c r="O32" s="218">
        <v>1307924</v>
      </c>
      <c r="P32" s="215">
        <v>1360677.9739999999</v>
      </c>
      <c r="Q32" s="216">
        <v>1360677.9739999999</v>
      </c>
    </row>
    <row r="33" spans="1:17" s="113" customFormat="1" ht="15.75" thickBot="1" x14ac:dyDescent="0.3">
      <c r="A33" s="427" t="s">
        <v>245</v>
      </c>
      <c r="B33" s="215"/>
      <c r="C33" s="218"/>
      <c r="D33" s="236"/>
      <c r="E33" s="215"/>
      <c r="F33" s="218"/>
      <c r="G33" s="215"/>
      <c r="H33" s="218"/>
      <c r="I33" s="236"/>
      <c r="J33" s="215"/>
      <c r="K33" s="218"/>
      <c r="L33" s="223"/>
      <c r="M33" s="224"/>
      <c r="N33" s="215">
        <v>300000</v>
      </c>
      <c r="O33" s="218">
        <v>300000</v>
      </c>
      <c r="P33" s="215">
        <v>300000</v>
      </c>
      <c r="Q33" s="216">
        <v>300000</v>
      </c>
    </row>
    <row r="34" spans="1:17" s="113" customFormat="1" ht="15" x14ac:dyDescent="0.25">
      <c r="A34" s="422" t="s">
        <v>246</v>
      </c>
      <c r="B34" s="203">
        <v>2363881</v>
      </c>
      <c r="C34" s="206">
        <v>2363881</v>
      </c>
      <c r="D34" s="234">
        <v>-27052</v>
      </c>
      <c r="E34" s="203">
        <v>2326448</v>
      </c>
      <c r="F34" s="206">
        <v>2326448</v>
      </c>
      <c r="G34" s="203">
        <v>2286263</v>
      </c>
      <c r="H34" s="206">
        <v>2286263</v>
      </c>
      <c r="I34" s="234">
        <v>-48218</v>
      </c>
      <c r="J34" s="203">
        <v>2221910</v>
      </c>
      <c r="K34" s="206">
        <v>2221910</v>
      </c>
      <c r="L34" s="207">
        <v>2328665</v>
      </c>
      <c r="M34" s="208">
        <v>2328665</v>
      </c>
      <c r="N34" s="203">
        <v>2269536.8530000001</v>
      </c>
      <c r="O34" s="206">
        <v>2269536.8530000001</v>
      </c>
      <c r="P34" s="203">
        <v>2341312.8459999999</v>
      </c>
      <c r="Q34" s="204">
        <v>2341312.8459999999</v>
      </c>
    </row>
    <row r="35" spans="1:17" s="113" customFormat="1" ht="15" x14ac:dyDescent="0.25">
      <c r="A35" s="426" t="s">
        <v>234</v>
      </c>
      <c r="B35" s="502">
        <v>1723492</v>
      </c>
      <c r="C35" s="504">
        <v>1723492</v>
      </c>
      <c r="D35" s="508">
        <v>-17052</v>
      </c>
      <c r="E35" s="219">
        <v>1671098</v>
      </c>
      <c r="F35" s="222">
        <v>1671098</v>
      </c>
      <c r="G35" s="219">
        <v>1420389</v>
      </c>
      <c r="H35" s="222">
        <v>1420389</v>
      </c>
      <c r="I35" s="235">
        <v>-27026</v>
      </c>
      <c r="J35" s="219">
        <v>1377228</v>
      </c>
      <c r="K35" s="222">
        <v>1377228</v>
      </c>
      <c r="L35" s="510">
        <v>1799745</v>
      </c>
      <c r="M35" s="512">
        <v>1799745</v>
      </c>
      <c r="N35" s="502">
        <v>1864351.5110000074</v>
      </c>
      <c r="O35" s="504">
        <v>1864351.5110000074</v>
      </c>
      <c r="P35" s="502">
        <v>1925898.8459999999</v>
      </c>
      <c r="Q35" s="506">
        <v>1925898.8459999999</v>
      </c>
    </row>
    <row r="36" spans="1:17" s="113" customFormat="1" ht="15" x14ac:dyDescent="0.25">
      <c r="A36" s="427" t="s">
        <v>235</v>
      </c>
      <c r="B36" s="503"/>
      <c r="C36" s="505"/>
      <c r="D36" s="509"/>
      <c r="E36" s="215">
        <v>655350</v>
      </c>
      <c r="F36" s="218">
        <v>655350</v>
      </c>
      <c r="G36" s="215">
        <v>430709</v>
      </c>
      <c r="H36" s="218">
        <v>430709</v>
      </c>
      <c r="I36" s="236">
        <v>-8192</v>
      </c>
      <c r="J36" s="215">
        <v>422517</v>
      </c>
      <c r="K36" s="218">
        <v>422517</v>
      </c>
      <c r="L36" s="511"/>
      <c r="M36" s="513"/>
      <c r="N36" s="503"/>
      <c r="O36" s="505">
        <v>0</v>
      </c>
      <c r="P36" s="503"/>
      <c r="Q36" s="507"/>
    </row>
    <row r="37" spans="1:17" s="113" customFormat="1" ht="15" x14ac:dyDescent="0.25">
      <c r="A37" s="423" t="s">
        <v>247</v>
      </c>
      <c r="B37" s="215">
        <v>390389</v>
      </c>
      <c r="C37" s="216">
        <v>390389</v>
      </c>
      <c r="D37" s="217">
        <v>-10000</v>
      </c>
      <c r="E37" s="215">
        <v>351350</v>
      </c>
      <c r="F37" s="218">
        <v>351350</v>
      </c>
      <c r="G37" s="215">
        <v>331165</v>
      </c>
      <c r="H37" s="216">
        <v>331165</v>
      </c>
      <c r="I37" s="217">
        <v>0</v>
      </c>
      <c r="J37" s="215">
        <v>331165</v>
      </c>
      <c r="K37" s="218">
        <v>331165</v>
      </c>
      <c r="L37" s="223">
        <v>322920</v>
      </c>
      <c r="M37" s="224">
        <v>322920</v>
      </c>
      <c r="N37" s="215">
        <v>314185.34199999273</v>
      </c>
      <c r="O37" s="218">
        <v>314185.34199999273</v>
      </c>
      <c r="P37" s="215">
        <v>324414</v>
      </c>
      <c r="Q37" s="216">
        <v>324414</v>
      </c>
    </row>
    <row r="38" spans="1:17" s="113" customFormat="1" ht="15" x14ac:dyDescent="0.25">
      <c r="A38" s="443" t="s">
        <v>248</v>
      </c>
      <c r="B38" s="219">
        <v>250000</v>
      </c>
      <c r="C38" s="222">
        <v>250000</v>
      </c>
      <c r="D38" s="235">
        <v>0</v>
      </c>
      <c r="E38" s="219">
        <v>304000</v>
      </c>
      <c r="F38" s="222">
        <v>304000</v>
      </c>
      <c r="G38" s="219">
        <v>104000</v>
      </c>
      <c r="H38" s="222">
        <v>104000</v>
      </c>
      <c r="I38" s="235">
        <v>-13000</v>
      </c>
      <c r="J38" s="219">
        <v>91000</v>
      </c>
      <c r="K38" s="222">
        <v>91000</v>
      </c>
      <c r="L38" s="444">
        <v>206000</v>
      </c>
      <c r="M38" s="445">
        <v>206000</v>
      </c>
      <c r="N38" s="219">
        <v>91000</v>
      </c>
      <c r="O38" s="222">
        <v>91000</v>
      </c>
      <c r="P38" s="219">
        <v>91000</v>
      </c>
      <c r="Q38" s="220">
        <v>91000</v>
      </c>
    </row>
    <row r="39" spans="1:17" s="240" customFormat="1" ht="30" x14ac:dyDescent="0.25">
      <c r="A39" s="237" t="s">
        <v>249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9"/>
      <c r="M39" s="238"/>
      <c r="N39" s="238"/>
      <c r="O39" s="238"/>
      <c r="P39" s="238"/>
      <c r="Q39" s="238"/>
    </row>
    <row r="40" spans="1:17" s="113" customFormat="1" ht="30" x14ac:dyDescent="0.25">
      <c r="A40" s="241" t="s">
        <v>250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  <c r="M40" s="242"/>
      <c r="N40" s="242"/>
      <c r="O40" s="242"/>
      <c r="P40" s="242"/>
      <c r="Q40" s="242"/>
    </row>
    <row r="41" spans="1:17" s="113" customFormat="1" x14ac:dyDescent="0.2"/>
  </sheetData>
  <mergeCells count="52">
    <mergeCell ref="P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D6"/>
    <mergeCell ref="E6:F6"/>
    <mergeCell ref="G6:I6"/>
    <mergeCell ref="J6:K6"/>
    <mergeCell ref="L6:M6"/>
    <mergeCell ref="N6:O6"/>
    <mergeCell ref="Q7:Q8"/>
    <mergeCell ref="B15:B16"/>
    <mergeCell ref="C15:C16"/>
    <mergeCell ref="D15:D16"/>
    <mergeCell ref="E15:E16"/>
    <mergeCell ref="F15:F16"/>
    <mergeCell ref="L15:L16"/>
    <mergeCell ref="M15:M16"/>
    <mergeCell ref="N15:N16"/>
    <mergeCell ref="O15:O16"/>
    <mergeCell ref="K7:K8"/>
    <mergeCell ref="L7:L8"/>
    <mergeCell ref="M7:M8"/>
    <mergeCell ref="N7:N8"/>
    <mergeCell ref="O7:O8"/>
    <mergeCell ref="P7:P8"/>
    <mergeCell ref="P15:P16"/>
    <mergeCell ref="Q15:Q16"/>
    <mergeCell ref="B28:B29"/>
    <mergeCell ref="C28:C29"/>
    <mergeCell ref="D28:D29"/>
    <mergeCell ref="L28:L29"/>
    <mergeCell ref="M28:M29"/>
    <mergeCell ref="N28:N29"/>
    <mergeCell ref="O28:O29"/>
    <mergeCell ref="P28:P29"/>
    <mergeCell ref="Q28:Q29"/>
    <mergeCell ref="N35:N36"/>
    <mergeCell ref="O35:O36"/>
    <mergeCell ref="P35:P36"/>
    <mergeCell ref="Q35:Q36"/>
    <mergeCell ref="B35:B36"/>
    <mergeCell ref="C35:C36"/>
    <mergeCell ref="D35:D36"/>
    <mergeCell ref="L35:L36"/>
    <mergeCell ref="M35:M36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61" orientation="landscape" r:id="rId1"/>
  <headerFooter alignWithMargins="0">
    <oddHeader>&amp;RKapitola A
&amp;"-,Tučné"Tabulka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workbookViewId="0">
      <selection activeCell="I22" sqref="I22"/>
    </sheetView>
  </sheetViews>
  <sheetFormatPr defaultRowHeight="12.75" x14ac:dyDescent="0.2"/>
  <cols>
    <col min="1" max="1" width="3.42578125" style="192" customWidth="1"/>
    <col min="2" max="2" width="69.85546875" style="192" customWidth="1"/>
    <col min="3" max="3" width="59.28515625" style="192" customWidth="1"/>
    <col min="4" max="4" width="11.28515625" style="192" bestFit="1" customWidth="1"/>
    <col min="5" max="5" width="16.85546875" style="192" customWidth="1"/>
    <col min="6" max="6" width="16.5703125" style="192" bestFit="1" customWidth="1"/>
    <col min="7" max="7" width="17.85546875" style="192" customWidth="1"/>
    <col min="8" max="8" width="14.28515625" style="192" bestFit="1" customWidth="1"/>
    <col min="9" max="9" width="20.5703125" style="192" customWidth="1"/>
    <col min="10" max="10" width="20.28515625" style="192" customWidth="1"/>
    <col min="11" max="11" width="20.7109375" style="192" customWidth="1"/>
    <col min="12" max="256" width="9.140625" style="192"/>
    <col min="257" max="257" width="3.42578125" style="192" customWidth="1"/>
    <col min="258" max="258" width="69.85546875" style="192" customWidth="1"/>
    <col min="259" max="259" width="59.28515625" style="192" customWidth="1"/>
    <col min="260" max="260" width="11.28515625" style="192" bestFit="1" customWidth="1"/>
    <col min="261" max="261" width="16.85546875" style="192" customWidth="1"/>
    <col min="262" max="262" width="16.5703125" style="192" bestFit="1" customWidth="1"/>
    <col min="263" max="263" width="17.85546875" style="192" customWidth="1"/>
    <col min="264" max="264" width="14.28515625" style="192" bestFit="1" customWidth="1"/>
    <col min="265" max="265" width="20.5703125" style="192" customWidth="1"/>
    <col min="266" max="266" width="20.28515625" style="192" customWidth="1"/>
    <col min="267" max="267" width="20.7109375" style="192" customWidth="1"/>
    <col min="268" max="512" width="9.140625" style="192"/>
    <col min="513" max="513" width="3.42578125" style="192" customWidth="1"/>
    <col min="514" max="514" width="69.85546875" style="192" customWidth="1"/>
    <col min="515" max="515" width="59.28515625" style="192" customWidth="1"/>
    <col min="516" max="516" width="11.28515625" style="192" bestFit="1" customWidth="1"/>
    <col min="517" max="517" width="16.85546875" style="192" customWidth="1"/>
    <col min="518" max="518" width="16.5703125" style="192" bestFit="1" customWidth="1"/>
    <col min="519" max="519" width="17.85546875" style="192" customWidth="1"/>
    <col min="520" max="520" width="14.28515625" style="192" bestFit="1" customWidth="1"/>
    <col min="521" max="521" width="20.5703125" style="192" customWidth="1"/>
    <col min="522" max="522" width="20.28515625" style="192" customWidth="1"/>
    <col min="523" max="523" width="20.7109375" style="192" customWidth="1"/>
    <col min="524" max="768" width="9.140625" style="192"/>
    <col min="769" max="769" width="3.42578125" style="192" customWidth="1"/>
    <col min="770" max="770" width="69.85546875" style="192" customWidth="1"/>
    <col min="771" max="771" width="59.28515625" style="192" customWidth="1"/>
    <col min="772" max="772" width="11.28515625" style="192" bestFit="1" customWidth="1"/>
    <col min="773" max="773" width="16.85546875" style="192" customWidth="1"/>
    <col min="774" max="774" width="16.5703125" style="192" bestFit="1" customWidth="1"/>
    <col min="775" max="775" width="17.85546875" style="192" customWidth="1"/>
    <col min="776" max="776" width="14.28515625" style="192" bestFit="1" customWidth="1"/>
    <col min="777" max="777" width="20.5703125" style="192" customWidth="1"/>
    <col min="778" max="778" width="20.28515625" style="192" customWidth="1"/>
    <col min="779" max="779" width="20.7109375" style="192" customWidth="1"/>
    <col min="780" max="1024" width="9.140625" style="192"/>
    <col min="1025" max="1025" width="3.42578125" style="192" customWidth="1"/>
    <col min="1026" max="1026" width="69.85546875" style="192" customWidth="1"/>
    <col min="1027" max="1027" width="59.28515625" style="192" customWidth="1"/>
    <col min="1028" max="1028" width="11.28515625" style="192" bestFit="1" customWidth="1"/>
    <col min="1029" max="1029" width="16.85546875" style="192" customWidth="1"/>
    <col min="1030" max="1030" width="16.5703125" style="192" bestFit="1" customWidth="1"/>
    <col min="1031" max="1031" width="17.85546875" style="192" customWidth="1"/>
    <col min="1032" max="1032" width="14.28515625" style="192" bestFit="1" customWidth="1"/>
    <col min="1033" max="1033" width="20.5703125" style="192" customWidth="1"/>
    <col min="1034" max="1034" width="20.28515625" style="192" customWidth="1"/>
    <col min="1035" max="1035" width="20.7109375" style="192" customWidth="1"/>
    <col min="1036" max="1280" width="9.140625" style="192"/>
    <col min="1281" max="1281" width="3.42578125" style="192" customWidth="1"/>
    <col min="1282" max="1282" width="69.85546875" style="192" customWidth="1"/>
    <col min="1283" max="1283" width="59.28515625" style="192" customWidth="1"/>
    <col min="1284" max="1284" width="11.28515625" style="192" bestFit="1" customWidth="1"/>
    <col min="1285" max="1285" width="16.85546875" style="192" customWidth="1"/>
    <col min="1286" max="1286" width="16.5703125" style="192" bestFit="1" customWidth="1"/>
    <col min="1287" max="1287" width="17.85546875" style="192" customWidth="1"/>
    <col min="1288" max="1288" width="14.28515625" style="192" bestFit="1" customWidth="1"/>
    <col min="1289" max="1289" width="20.5703125" style="192" customWidth="1"/>
    <col min="1290" max="1290" width="20.28515625" style="192" customWidth="1"/>
    <col min="1291" max="1291" width="20.7109375" style="192" customWidth="1"/>
    <col min="1292" max="1536" width="9.140625" style="192"/>
    <col min="1537" max="1537" width="3.42578125" style="192" customWidth="1"/>
    <col min="1538" max="1538" width="69.85546875" style="192" customWidth="1"/>
    <col min="1539" max="1539" width="59.28515625" style="192" customWidth="1"/>
    <col min="1540" max="1540" width="11.28515625" style="192" bestFit="1" customWidth="1"/>
    <col min="1541" max="1541" width="16.85546875" style="192" customWidth="1"/>
    <col min="1542" max="1542" width="16.5703125" style="192" bestFit="1" customWidth="1"/>
    <col min="1543" max="1543" width="17.85546875" style="192" customWidth="1"/>
    <col min="1544" max="1544" width="14.28515625" style="192" bestFit="1" customWidth="1"/>
    <col min="1545" max="1545" width="20.5703125" style="192" customWidth="1"/>
    <col min="1546" max="1546" width="20.28515625" style="192" customWidth="1"/>
    <col min="1547" max="1547" width="20.7109375" style="192" customWidth="1"/>
    <col min="1548" max="1792" width="9.140625" style="192"/>
    <col min="1793" max="1793" width="3.42578125" style="192" customWidth="1"/>
    <col min="1794" max="1794" width="69.85546875" style="192" customWidth="1"/>
    <col min="1795" max="1795" width="59.28515625" style="192" customWidth="1"/>
    <col min="1796" max="1796" width="11.28515625" style="192" bestFit="1" customWidth="1"/>
    <col min="1797" max="1797" width="16.85546875" style="192" customWidth="1"/>
    <col min="1798" max="1798" width="16.5703125" style="192" bestFit="1" customWidth="1"/>
    <col min="1799" max="1799" width="17.85546875" style="192" customWidth="1"/>
    <col min="1800" max="1800" width="14.28515625" style="192" bestFit="1" customWidth="1"/>
    <col min="1801" max="1801" width="20.5703125" style="192" customWidth="1"/>
    <col min="1802" max="1802" width="20.28515625" style="192" customWidth="1"/>
    <col min="1803" max="1803" width="20.7109375" style="192" customWidth="1"/>
    <col min="1804" max="2048" width="9.140625" style="192"/>
    <col min="2049" max="2049" width="3.42578125" style="192" customWidth="1"/>
    <col min="2050" max="2050" width="69.85546875" style="192" customWidth="1"/>
    <col min="2051" max="2051" width="59.28515625" style="192" customWidth="1"/>
    <col min="2052" max="2052" width="11.28515625" style="192" bestFit="1" customWidth="1"/>
    <col min="2053" max="2053" width="16.85546875" style="192" customWidth="1"/>
    <col min="2054" max="2054" width="16.5703125" style="192" bestFit="1" customWidth="1"/>
    <col min="2055" max="2055" width="17.85546875" style="192" customWidth="1"/>
    <col min="2056" max="2056" width="14.28515625" style="192" bestFit="1" customWidth="1"/>
    <col min="2057" max="2057" width="20.5703125" style="192" customWidth="1"/>
    <col min="2058" max="2058" width="20.28515625" style="192" customWidth="1"/>
    <col min="2059" max="2059" width="20.7109375" style="192" customWidth="1"/>
    <col min="2060" max="2304" width="9.140625" style="192"/>
    <col min="2305" max="2305" width="3.42578125" style="192" customWidth="1"/>
    <col min="2306" max="2306" width="69.85546875" style="192" customWidth="1"/>
    <col min="2307" max="2307" width="59.28515625" style="192" customWidth="1"/>
    <col min="2308" max="2308" width="11.28515625" style="192" bestFit="1" customWidth="1"/>
    <col min="2309" max="2309" width="16.85546875" style="192" customWidth="1"/>
    <col min="2310" max="2310" width="16.5703125" style="192" bestFit="1" customWidth="1"/>
    <col min="2311" max="2311" width="17.85546875" style="192" customWidth="1"/>
    <col min="2312" max="2312" width="14.28515625" style="192" bestFit="1" customWidth="1"/>
    <col min="2313" max="2313" width="20.5703125" style="192" customWidth="1"/>
    <col min="2314" max="2314" width="20.28515625" style="192" customWidth="1"/>
    <col min="2315" max="2315" width="20.7109375" style="192" customWidth="1"/>
    <col min="2316" max="2560" width="9.140625" style="192"/>
    <col min="2561" max="2561" width="3.42578125" style="192" customWidth="1"/>
    <col min="2562" max="2562" width="69.85546875" style="192" customWidth="1"/>
    <col min="2563" max="2563" width="59.28515625" style="192" customWidth="1"/>
    <col min="2564" max="2564" width="11.28515625" style="192" bestFit="1" customWidth="1"/>
    <col min="2565" max="2565" width="16.85546875" style="192" customWidth="1"/>
    <col min="2566" max="2566" width="16.5703125" style="192" bestFit="1" customWidth="1"/>
    <col min="2567" max="2567" width="17.85546875" style="192" customWidth="1"/>
    <col min="2568" max="2568" width="14.28515625" style="192" bestFit="1" customWidth="1"/>
    <col min="2569" max="2569" width="20.5703125" style="192" customWidth="1"/>
    <col min="2570" max="2570" width="20.28515625" style="192" customWidth="1"/>
    <col min="2571" max="2571" width="20.7109375" style="192" customWidth="1"/>
    <col min="2572" max="2816" width="9.140625" style="192"/>
    <col min="2817" max="2817" width="3.42578125" style="192" customWidth="1"/>
    <col min="2818" max="2818" width="69.85546875" style="192" customWidth="1"/>
    <col min="2819" max="2819" width="59.28515625" style="192" customWidth="1"/>
    <col min="2820" max="2820" width="11.28515625" style="192" bestFit="1" customWidth="1"/>
    <col min="2821" max="2821" width="16.85546875" style="192" customWidth="1"/>
    <col min="2822" max="2822" width="16.5703125" style="192" bestFit="1" customWidth="1"/>
    <col min="2823" max="2823" width="17.85546875" style="192" customWidth="1"/>
    <col min="2824" max="2824" width="14.28515625" style="192" bestFit="1" customWidth="1"/>
    <col min="2825" max="2825" width="20.5703125" style="192" customWidth="1"/>
    <col min="2826" max="2826" width="20.28515625" style="192" customWidth="1"/>
    <col min="2827" max="2827" width="20.7109375" style="192" customWidth="1"/>
    <col min="2828" max="3072" width="9.140625" style="192"/>
    <col min="3073" max="3073" width="3.42578125" style="192" customWidth="1"/>
    <col min="3074" max="3074" width="69.85546875" style="192" customWidth="1"/>
    <col min="3075" max="3075" width="59.28515625" style="192" customWidth="1"/>
    <col min="3076" max="3076" width="11.28515625" style="192" bestFit="1" customWidth="1"/>
    <col min="3077" max="3077" width="16.85546875" style="192" customWidth="1"/>
    <col min="3078" max="3078" width="16.5703125" style="192" bestFit="1" customWidth="1"/>
    <col min="3079" max="3079" width="17.85546875" style="192" customWidth="1"/>
    <col min="3080" max="3080" width="14.28515625" style="192" bestFit="1" customWidth="1"/>
    <col min="3081" max="3081" width="20.5703125" style="192" customWidth="1"/>
    <col min="3082" max="3082" width="20.28515625" style="192" customWidth="1"/>
    <col min="3083" max="3083" width="20.7109375" style="192" customWidth="1"/>
    <col min="3084" max="3328" width="9.140625" style="192"/>
    <col min="3329" max="3329" width="3.42578125" style="192" customWidth="1"/>
    <col min="3330" max="3330" width="69.85546875" style="192" customWidth="1"/>
    <col min="3331" max="3331" width="59.28515625" style="192" customWidth="1"/>
    <col min="3332" max="3332" width="11.28515625" style="192" bestFit="1" customWidth="1"/>
    <col min="3333" max="3333" width="16.85546875" style="192" customWidth="1"/>
    <col min="3334" max="3334" width="16.5703125" style="192" bestFit="1" customWidth="1"/>
    <col min="3335" max="3335" width="17.85546875" style="192" customWidth="1"/>
    <col min="3336" max="3336" width="14.28515625" style="192" bestFit="1" customWidth="1"/>
    <col min="3337" max="3337" width="20.5703125" style="192" customWidth="1"/>
    <col min="3338" max="3338" width="20.28515625" style="192" customWidth="1"/>
    <col min="3339" max="3339" width="20.7109375" style="192" customWidth="1"/>
    <col min="3340" max="3584" width="9.140625" style="192"/>
    <col min="3585" max="3585" width="3.42578125" style="192" customWidth="1"/>
    <col min="3586" max="3586" width="69.85546875" style="192" customWidth="1"/>
    <col min="3587" max="3587" width="59.28515625" style="192" customWidth="1"/>
    <col min="3588" max="3588" width="11.28515625" style="192" bestFit="1" customWidth="1"/>
    <col min="3589" max="3589" width="16.85546875" style="192" customWidth="1"/>
    <col min="3590" max="3590" width="16.5703125" style="192" bestFit="1" customWidth="1"/>
    <col min="3591" max="3591" width="17.85546875" style="192" customWidth="1"/>
    <col min="3592" max="3592" width="14.28515625" style="192" bestFit="1" customWidth="1"/>
    <col min="3593" max="3593" width="20.5703125" style="192" customWidth="1"/>
    <col min="3594" max="3594" width="20.28515625" style="192" customWidth="1"/>
    <col min="3595" max="3595" width="20.7109375" style="192" customWidth="1"/>
    <col min="3596" max="3840" width="9.140625" style="192"/>
    <col min="3841" max="3841" width="3.42578125" style="192" customWidth="1"/>
    <col min="3842" max="3842" width="69.85546875" style="192" customWidth="1"/>
    <col min="3843" max="3843" width="59.28515625" style="192" customWidth="1"/>
    <col min="3844" max="3844" width="11.28515625" style="192" bestFit="1" customWidth="1"/>
    <col min="3845" max="3845" width="16.85546875" style="192" customWidth="1"/>
    <col min="3846" max="3846" width="16.5703125" style="192" bestFit="1" customWidth="1"/>
    <col min="3847" max="3847" width="17.85546875" style="192" customWidth="1"/>
    <col min="3848" max="3848" width="14.28515625" style="192" bestFit="1" customWidth="1"/>
    <col min="3849" max="3849" width="20.5703125" style="192" customWidth="1"/>
    <col min="3850" max="3850" width="20.28515625" style="192" customWidth="1"/>
    <col min="3851" max="3851" width="20.7109375" style="192" customWidth="1"/>
    <col min="3852" max="4096" width="9.140625" style="192"/>
    <col min="4097" max="4097" width="3.42578125" style="192" customWidth="1"/>
    <col min="4098" max="4098" width="69.85546875" style="192" customWidth="1"/>
    <col min="4099" max="4099" width="59.28515625" style="192" customWidth="1"/>
    <col min="4100" max="4100" width="11.28515625" style="192" bestFit="1" customWidth="1"/>
    <col min="4101" max="4101" width="16.85546875" style="192" customWidth="1"/>
    <col min="4102" max="4102" width="16.5703125" style="192" bestFit="1" customWidth="1"/>
    <col min="4103" max="4103" width="17.85546875" style="192" customWidth="1"/>
    <col min="4104" max="4104" width="14.28515625" style="192" bestFit="1" customWidth="1"/>
    <col min="4105" max="4105" width="20.5703125" style="192" customWidth="1"/>
    <col min="4106" max="4106" width="20.28515625" style="192" customWidth="1"/>
    <col min="4107" max="4107" width="20.7109375" style="192" customWidth="1"/>
    <col min="4108" max="4352" width="9.140625" style="192"/>
    <col min="4353" max="4353" width="3.42578125" style="192" customWidth="1"/>
    <col min="4354" max="4354" width="69.85546875" style="192" customWidth="1"/>
    <col min="4355" max="4355" width="59.28515625" style="192" customWidth="1"/>
    <col min="4356" max="4356" width="11.28515625" style="192" bestFit="1" customWidth="1"/>
    <col min="4357" max="4357" width="16.85546875" style="192" customWidth="1"/>
    <col min="4358" max="4358" width="16.5703125" style="192" bestFit="1" customWidth="1"/>
    <col min="4359" max="4359" width="17.85546875" style="192" customWidth="1"/>
    <col min="4360" max="4360" width="14.28515625" style="192" bestFit="1" customWidth="1"/>
    <col min="4361" max="4361" width="20.5703125" style="192" customWidth="1"/>
    <col min="4362" max="4362" width="20.28515625" style="192" customWidth="1"/>
    <col min="4363" max="4363" width="20.7109375" style="192" customWidth="1"/>
    <col min="4364" max="4608" width="9.140625" style="192"/>
    <col min="4609" max="4609" width="3.42578125" style="192" customWidth="1"/>
    <col min="4610" max="4610" width="69.85546875" style="192" customWidth="1"/>
    <col min="4611" max="4611" width="59.28515625" style="192" customWidth="1"/>
    <col min="4612" max="4612" width="11.28515625" style="192" bestFit="1" customWidth="1"/>
    <col min="4613" max="4613" width="16.85546875" style="192" customWidth="1"/>
    <col min="4614" max="4614" width="16.5703125" style="192" bestFit="1" customWidth="1"/>
    <col min="4615" max="4615" width="17.85546875" style="192" customWidth="1"/>
    <col min="4616" max="4616" width="14.28515625" style="192" bestFit="1" customWidth="1"/>
    <col min="4617" max="4617" width="20.5703125" style="192" customWidth="1"/>
    <col min="4618" max="4618" width="20.28515625" style="192" customWidth="1"/>
    <col min="4619" max="4619" width="20.7109375" style="192" customWidth="1"/>
    <col min="4620" max="4864" width="9.140625" style="192"/>
    <col min="4865" max="4865" width="3.42578125" style="192" customWidth="1"/>
    <col min="4866" max="4866" width="69.85546875" style="192" customWidth="1"/>
    <col min="4867" max="4867" width="59.28515625" style="192" customWidth="1"/>
    <col min="4868" max="4868" width="11.28515625" style="192" bestFit="1" customWidth="1"/>
    <col min="4869" max="4869" width="16.85546875" style="192" customWidth="1"/>
    <col min="4870" max="4870" width="16.5703125" style="192" bestFit="1" customWidth="1"/>
    <col min="4871" max="4871" width="17.85546875" style="192" customWidth="1"/>
    <col min="4872" max="4872" width="14.28515625" style="192" bestFit="1" customWidth="1"/>
    <col min="4873" max="4873" width="20.5703125" style="192" customWidth="1"/>
    <col min="4874" max="4874" width="20.28515625" style="192" customWidth="1"/>
    <col min="4875" max="4875" width="20.7109375" style="192" customWidth="1"/>
    <col min="4876" max="5120" width="9.140625" style="192"/>
    <col min="5121" max="5121" width="3.42578125" style="192" customWidth="1"/>
    <col min="5122" max="5122" width="69.85546875" style="192" customWidth="1"/>
    <col min="5123" max="5123" width="59.28515625" style="192" customWidth="1"/>
    <col min="5124" max="5124" width="11.28515625" style="192" bestFit="1" customWidth="1"/>
    <col min="5125" max="5125" width="16.85546875" style="192" customWidth="1"/>
    <col min="5126" max="5126" width="16.5703125" style="192" bestFit="1" customWidth="1"/>
    <col min="5127" max="5127" width="17.85546875" style="192" customWidth="1"/>
    <col min="5128" max="5128" width="14.28515625" style="192" bestFit="1" customWidth="1"/>
    <col min="5129" max="5129" width="20.5703125" style="192" customWidth="1"/>
    <col min="5130" max="5130" width="20.28515625" style="192" customWidth="1"/>
    <col min="5131" max="5131" width="20.7109375" style="192" customWidth="1"/>
    <col min="5132" max="5376" width="9.140625" style="192"/>
    <col min="5377" max="5377" width="3.42578125" style="192" customWidth="1"/>
    <col min="5378" max="5378" width="69.85546875" style="192" customWidth="1"/>
    <col min="5379" max="5379" width="59.28515625" style="192" customWidth="1"/>
    <col min="5380" max="5380" width="11.28515625" style="192" bestFit="1" customWidth="1"/>
    <col min="5381" max="5381" width="16.85546875" style="192" customWidth="1"/>
    <col min="5382" max="5382" width="16.5703125" style="192" bestFit="1" customWidth="1"/>
    <col min="5383" max="5383" width="17.85546875" style="192" customWidth="1"/>
    <col min="5384" max="5384" width="14.28515625" style="192" bestFit="1" customWidth="1"/>
    <col min="5385" max="5385" width="20.5703125" style="192" customWidth="1"/>
    <col min="5386" max="5386" width="20.28515625" style="192" customWidth="1"/>
    <col min="5387" max="5387" width="20.7109375" style="192" customWidth="1"/>
    <col min="5388" max="5632" width="9.140625" style="192"/>
    <col min="5633" max="5633" width="3.42578125" style="192" customWidth="1"/>
    <col min="5634" max="5634" width="69.85546875" style="192" customWidth="1"/>
    <col min="5635" max="5635" width="59.28515625" style="192" customWidth="1"/>
    <col min="5636" max="5636" width="11.28515625" style="192" bestFit="1" customWidth="1"/>
    <col min="5637" max="5637" width="16.85546875" style="192" customWidth="1"/>
    <col min="5638" max="5638" width="16.5703125" style="192" bestFit="1" customWidth="1"/>
    <col min="5639" max="5639" width="17.85546875" style="192" customWidth="1"/>
    <col min="5640" max="5640" width="14.28515625" style="192" bestFit="1" customWidth="1"/>
    <col min="5641" max="5641" width="20.5703125" style="192" customWidth="1"/>
    <col min="5642" max="5642" width="20.28515625" style="192" customWidth="1"/>
    <col min="5643" max="5643" width="20.7109375" style="192" customWidth="1"/>
    <col min="5644" max="5888" width="9.140625" style="192"/>
    <col min="5889" max="5889" width="3.42578125" style="192" customWidth="1"/>
    <col min="5890" max="5890" width="69.85546875" style="192" customWidth="1"/>
    <col min="5891" max="5891" width="59.28515625" style="192" customWidth="1"/>
    <col min="5892" max="5892" width="11.28515625" style="192" bestFit="1" customWidth="1"/>
    <col min="5893" max="5893" width="16.85546875" style="192" customWidth="1"/>
    <col min="5894" max="5894" width="16.5703125" style="192" bestFit="1" customWidth="1"/>
    <col min="5895" max="5895" width="17.85546875" style="192" customWidth="1"/>
    <col min="5896" max="5896" width="14.28515625" style="192" bestFit="1" customWidth="1"/>
    <col min="5897" max="5897" width="20.5703125" style="192" customWidth="1"/>
    <col min="5898" max="5898" width="20.28515625" style="192" customWidth="1"/>
    <col min="5899" max="5899" width="20.7109375" style="192" customWidth="1"/>
    <col min="5900" max="6144" width="9.140625" style="192"/>
    <col min="6145" max="6145" width="3.42578125" style="192" customWidth="1"/>
    <col min="6146" max="6146" width="69.85546875" style="192" customWidth="1"/>
    <col min="6147" max="6147" width="59.28515625" style="192" customWidth="1"/>
    <col min="6148" max="6148" width="11.28515625" style="192" bestFit="1" customWidth="1"/>
    <col min="6149" max="6149" width="16.85546875" style="192" customWidth="1"/>
    <col min="6150" max="6150" width="16.5703125" style="192" bestFit="1" customWidth="1"/>
    <col min="6151" max="6151" width="17.85546875" style="192" customWidth="1"/>
    <col min="6152" max="6152" width="14.28515625" style="192" bestFit="1" customWidth="1"/>
    <col min="6153" max="6153" width="20.5703125" style="192" customWidth="1"/>
    <col min="6154" max="6154" width="20.28515625" style="192" customWidth="1"/>
    <col min="6155" max="6155" width="20.7109375" style="192" customWidth="1"/>
    <col min="6156" max="6400" width="9.140625" style="192"/>
    <col min="6401" max="6401" width="3.42578125" style="192" customWidth="1"/>
    <col min="6402" max="6402" width="69.85546875" style="192" customWidth="1"/>
    <col min="6403" max="6403" width="59.28515625" style="192" customWidth="1"/>
    <col min="6404" max="6404" width="11.28515625" style="192" bestFit="1" customWidth="1"/>
    <col min="6405" max="6405" width="16.85546875" style="192" customWidth="1"/>
    <col min="6406" max="6406" width="16.5703125" style="192" bestFit="1" customWidth="1"/>
    <col min="6407" max="6407" width="17.85546875" style="192" customWidth="1"/>
    <col min="6408" max="6408" width="14.28515625" style="192" bestFit="1" customWidth="1"/>
    <col min="6409" max="6409" width="20.5703125" style="192" customWidth="1"/>
    <col min="6410" max="6410" width="20.28515625" style="192" customWidth="1"/>
    <col min="6411" max="6411" width="20.7109375" style="192" customWidth="1"/>
    <col min="6412" max="6656" width="9.140625" style="192"/>
    <col min="6657" max="6657" width="3.42578125" style="192" customWidth="1"/>
    <col min="6658" max="6658" width="69.85546875" style="192" customWidth="1"/>
    <col min="6659" max="6659" width="59.28515625" style="192" customWidth="1"/>
    <col min="6660" max="6660" width="11.28515625" style="192" bestFit="1" customWidth="1"/>
    <col min="6661" max="6661" width="16.85546875" style="192" customWidth="1"/>
    <col min="6662" max="6662" width="16.5703125" style="192" bestFit="1" customWidth="1"/>
    <col min="6663" max="6663" width="17.85546875" style="192" customWidth="1"/>
    <col min="6664" max="6664" width="14.28515625" style="192" bestFit="1" customWidth="1"/>
    <col min="6665" max="6665" width="20.5703125" style="192" customWidth="1"/>
    <col min="6666" max="6666" width="20.28515625" style="192" customWidth="1"/>
    <col min="6667" max="6667" width="20.7109375" style="192" customWidth="1"/>
    <col min="6668" max="6912" width="9.140625" style="192"/>
    <col min="6913" max="6913" width="3.42578125" style="192" customWidth="1"/>
    <col min="6914" max="6914" width="69.85546875" style="192" customWidth="1"/>
    <col min="6915" max="6915" width="59.28515625" style="192" customWidth="1"/>
    <col min="6916" max="6916" width="11.28515625" style="192" bestFit="1" customWidth="1"/>
    <col min="6917" max="6917" width="16.85546875" style="192" customWidth="1"/>
    <col min="6918" max="6918" width="16.5703125" style="192" bestFit="1" customWidth="1"/>
    <col min="6919" max="6919" width="17.85546875" style="192" customWidth="1"/>
    <col min="6920" max="6920" width="14.28515625" style="192" bestFit="1" customWidth="1"/>
    <col min="6921" max="6921" width="20.5703125" style="192" customWidth="1"/>
    <col min="6922" max="6922" width="20.28515625" style="192" customWidth="1"/>
    <col min="6923" max="6923" width="20.7109375" style="192" customWidth="1"/>
    <col min="6924" max="7168" width="9.140625" style="192"/>
    <col min="7169" max="7169" width="3.42578125" style="192" customWidth="1"/>
    <col min="7170" max="7170" width="69.85546875" style="192" customWidth="1"/>
    <col min="7171" max="7171" width="59.28515625" style="192" customWidth="1"/>
    <col min="7172" max="7172" width="11.28515625" style="192" bestFit="1" customWidth="1"/>
    <col min="7173" max="7173" width="16.85546875" style="192" customWidth="1"/>
    <col min="7174" max="7174" width="16.5703125" style="192" bestFit="1" customWidth="1"/>
    <col min="7175" max="7175" width="17.85546875" style="192" customWidth="1"/>
    <col min="7176" max="7176" width="14.28515625" style="192" bestFit="1" customWidth="1"/>
    <col min="7177" max="7177" width="20.5703125" style="192" customWidth="1"/>
    <col min="7178" max="7178" width="20.28515625" style="192" customWidth="1"/>
    <col min="7179" max="7179" width="20.7109375" style="192" customWidth="1"/>
    <col min="7180" max="7424" width="9.140625" style="192"/>
    <col min="7425" max="7425" width="3.42578125" style="192" customWidth="1"/>
    <col min="7426" max="7426" width="69.85546875" style="192" customWidth="1"/>
    <col min="7427" max="7427" width="59.28515625" style="192" customWidth="1"/>
    <col min="7428" max="7428" width="11.28515625" style="192" bestFit="1" customWidth="1"/>
    <col min="7429" max="7429" width="16.85546875" style="192" customWidth="1"/>
    <col min="7430" max="7430" width="16.5703125" style="192" bestFit="1" customWidth="1"/>
    <col min="7431" max="7431" width="17.85546875" style="192" customWidth="1"/>
    <col min="7432" max="7432" width="14.28515625" style="192" bestFit="1" customWidth="1"/>
    <col min="7433" max="7433" width="20.5703125" style="192" customWidth="1"/>
    <col min="7434" max="7434" width="20.28515625" style="192" customWidth="1"/>
    <col min="7435" max="7435" width="20.7109375" style="192" customWidth="1"/>
    <col min="7436" max="7680" width="9.140625" style="192"/>
    <col min="7681" max="7681" width="3.42578125" style="192" customWidth="1"/>
    <col min="7682" max="7682" width="69.85546875" style="192" customWidth="1"/>
    <col min="7683" max="7683" width="59.28515625" style="192" customWidth="1"/>
    <col min="7684" max="7684" width="11.28515625" style="192" bestFit="1" customWidth="1"/>
    <col min="7685" max="7685" width="16.85546875" style="192" customWidth="1"/>
    <col min="7686" max="7686" width="16.5703125" style="192" bestFit="1" customWidth="1"/>
    <col min="7687" max="7687" width="17.85546875" style="192" customWidth="1"/>
    <col min="7688" max="7688" width="14.28515625" style="192" bestFit="1" customWidth="1"/>
    <col min="7689" max="7689" width="20.5703125" style="192" customWidth="1"/>
    <col min="7690" max="7690" width="20.28515625" style="192" customWidth="1"/>
    <col min="7691" max="7691" width="20.7109375" style="192" customWidth="1"/>
    <col min="7692" max="7936" width="9.140625" style="192"/>
    <col min="7937" max="7937" width="3.42578125" style="192" customWidth="1"/>
    <col min="7938" max="7938" width="69.85546875" style="192" customWidth="1"/>
    <col min="7939" max="7939" width="59.28515625" style="192" customWidth="1"/>
    <col min="7940" max="7940" width="11.28515625" style="192" bestFit="1" customWidth="1"/>
    <col min="7941" max="7941" width="16.85546875" style="192" customWidth="1"/>
    <col min="7942" max="7942" width="16.5703125" style="192" bestFit="1" customWidth="1"/>
    <col min="7943" max="7943" width="17.85546875" style="192" customWidth="1"/>
    <col min="7944" max="7944" width="14.28515625" style="192" bestFit="1" customWidth="1"/>
    <col min="7945" max="7945" width="20.5703125" style="192" customWidth="1"/>
    <col min="7946" max="7946" width="20.28515625" style="192" customWidth="1"/>
    <col min="7947" max="7947" width="20.7109375" style="192" customWidth="1"/>
    <col min="7948" max="8192" width="9.140625" style="192"/>
    <col min="8193" max="8193" width="3.42578125" style="192" customWidth="1"/>
    <col min="8194" max="8194" width="69.85546875" style="192" customWidth="1"/>
    <col min="8195" max="8195" width="59.28515625" style="192" customWidth="1"/>
    <col min="8196" max="8196" width="11.28515625" style="192" bestFit="1" customWidth="1"/>
    <col min="8197" max="8197" width="16.85546875" style="192" customWidth="1"/>
    <col min="8198" max="8198" width="16.5703125" style="192" bestFit="1" customWidth="1"/>
    <col min="8199" max="8199" width="17.85546875" style="192" customWidth="1"/>
    <col min="8200" max="8200" width="14.28515625" style="192" bestFit="1" customWidth="1"/>
    <col min="8201" max="8201" width="20.5703125" style="192" customWidth="1"/>
    <col min="8202" max="8202" width="20.28515625" style="192" customWidth="1"/>
    <col min="8203" max="8203" width="20.7109375" style="192" customWidth="1"/>
    <col min="8204" max="8448" width="9.140625" style="192"/>
    <col min="8449" max="8449" width="3.42578125" style="192" customWidth="1"/>
    <col min="8450" max="8450" width="69.85546875" style="192" customWidth="1"/>
    <col min="8451" max="8451" width="59.28515625" style="192" customWidth="1"/>
    <col min="8452" max="8452" width="11.28515625" style="192" bestFit="1" customWidth="1"/>
    <col min="8453" max="8453" width="16.85546875" style="192" customWidth="1"/>
    <col min="8454" max="8454" width="16.5703125" style="192" bestFit="1" customWidth="1"/>
    <col min="8455" max="8455" width="17.85546875" style="192" customWidth="1"/>
    <col min="8456" max="8456" width="14.28515625" style="192" bestFit="1" customWidth="1"/>
    <col min="8457" max="8457" width="20.5703125" style="192" customWidth="1"/>
    <col min="8458" max="8458" width="20.28515625" style="192" customWidth="1"/>
    <col min="8459" max="8459" width="20.7109375" style="192" customWidth="1"/>
    <col min="8460" max="8704" width="9.140625" style="192"/>
    <col min="8705" max="8705" width="3.42578125" style="192" customWidth="1"/>
    <col min="8706" max="8706" width="69.85546875" style="192" customWidth="1"/>
    <col min="8707" max="8707" width="59.28515625" style="192" customWidth="1"/>
    <col min="8708" max="8708" width="11.28515625" style="192" bestFit="1" customWidth="1"/>
    <col min="8709" max="8709" width="16.85546875" style="192" customWidth="1"/>
    <col min="8710" max="8710" width="16.5703125" style="192" bestFit="1" customWidth="1"/>
    <col min="8711" max="8711" width="17.85546875" style="192" customWidth="1"/>
    <col min="8712" max="8712" width="14.28515625" style="192" bestFit="1" customWidth="1"/>
    <col min="8713" max="8713" width="20.5703125" style="192" customWidth="1"/>
    <col min="8714" max="8714" width="20.28515625" style="192" customWidth="1"/>
    <col min="8715" max="8715" width="20.7109375" style="192" customWidth="1"/>
    <col min="8716" max="8960" width="9.140625" style="192"/>
    <col min="8961" max="8961" width="3.42578125" style="192" customWidth="1"/>
    <col min="8962" max="8962" width="69.85546875" style="192" customWidth="1"/>
    <col min="8963" max="8963" width="59.28515625" style="192" customWidth="1"/>
    <col min="8964" max="8964" width="11.28515625" style="192" bestFit="1" customWidth="1"/>
    <col min="8965" max="8965" width="16.85546875" style="192" customWidth="1"/>
    <col min="8966" max="8966" width="16.5703125" style="192" bestFit="1" customWidth="1"/>
    <col min="8967" max="8967" width="17.85546875" style="192" customWidth="1"/>
    <col min="8968" max="8968" width="14.28515625" style="192" bestFit="1" customWidth="1"/>
    <col min="8969" max="8969" width="20.5703125" style="192" customWidth="1"/>
    <col min="8970" max="8970" width="20.28515625" style="192" customWidth="1"/>
    <col min="8971" max="8971" width="20.7109375" style="192" customWidth="1"/>
    <col min="8972" max="9216" width="9.140625" style="192"/>
    <col min="9217" max="9217" width="3.42578125" style="192" customWidth="1"/>
    <col min="9218" max="9218" width="69.85546875" style="192" customWidth="1"/>
    <col min="9219" max="9219" width="59.28515625" style="192" customWidth="1"/>
    <col min="9220" max="9220" width="11.28515625" style="192" bestFit="1" customWidth="1"/>
    <col min="9221" max="9221" width="16.85546875" style="192" customWidth="1"/>
    <col min="9222" max="9222" width="16.5703125" style="192" bestFit="1" customWidth="1"/>
    <col min="9223" max="9223" width="17.85546875" style="192" customWidth="1"/>
    <col min="9224" max="9224" width="14.28515625" style="192" bestFit="1" customWidth="1"/>
    <col min="9225" max="9225" width="20.5703125" style="192" customWidth="1"/>
    <col min="9226" max="9226" width="20.28515625" style="192" customWidth="1"/>
    <col min="9227" max="9227" width="20.7109375" style="192" customWidth="1"/>
    <col min="9228" max="9472" width="9.140625" style="192"/>
    <col min="9473" max="9473" width="3.42578125" style="192" customWidth="1"/>
    <col min="9474" max="9474" width="69.85546875" style="192" customWidth="1"/>
    <col min="9475" max="9475" width="59.28515625" style="192" customWidth="1"/>
    <col min="9476" max="9476" width="11.28515625" style="192" bestFit="1" customWidth="1"/>
    <col min="9477" max="9477" width="16.85546875" style="192" customWidth="1"/>
    <col min="9478" max="9478" width="16.5703125" style="192" bestFit="1" customWidth="1"/>
    <col min="9479" max="9479" width="17.85546875" style="192" customWidth="1"/>
    <col min="9480" max="9480" width="14.28515625" style="192" bestFit="1" customWidth="1"/>
    <col min="9481" max="9481" width="20.5703125" style="192" customWidth="1"/>
    <col min="9482" max="9482" width="20.28515625" style="192" customWidth="1"/>
    <col min="9483" max="9483" width="20.7109375" style="192" customWidth="1"/>
    <col min="9484" max="9728" width="9.140625" style="192"/>
    <col min="9729" max="9729" width="3.42578125" style="192" customWidth="1"/>
    <col min="9730" max="9730" width="69.85546875" style="192" customWidth="1"/>
    <col min="9731" max="9731" width="59.28515625" style="192" customWidth="1"/>
    <col min="9732" max="9732" width="11.28515625" style="192" bestFit="1" customWidth="1"/>
    <col min="9733" max="9733" width="16.85546875" style="192" customWidth="1"/>
    <col min="9734" max="9734" width="16.5703125" style="192" bestFit="1" customWidth="1"/>
    <col min="9735" max="9735" width="17.85546875" style="192" customWidth="1"/>
    <col min="9736" max="9736" width="14.28515625" style="192" bestFit="1" customWidth="1"/>
    <col min="9737" max="9737" width="20.5703125" style="192" customWidth="1"/>
    <col min="9738" max="9738" width="20.28515625" style="192" customWidth="1"/>
    <col min="9739" max="9739" width="20.7109375" style="192" customWidth="1"/>
    <col min="9740" max="9984" width="9.140625" style="192"/>
    <col min="9985" max="9985" width="3.42578125" style="192" customWidth="1"/>
    <col min="9986" max="9986" width="69.85546875" style="192" customWidth="1"/>
    <col min="9987" max="9987" width="59.28515625" style="192" customWidth="1"/>
    <col min="9988" max="9988" width="11.28515625" style="192" bestFit="1" customWidth="1"/>
    <col min="9989" max="9989" width="16.85546875" style="192" customWidth="1"/>
    <col min="9990" max="9990" width="16.5703125" style="192" bestFit="1" customWidth="1"/>
    <col min="9991" max="9991" width="17.85546875" style="192" customWidth="1"/>
    <col min="9992" max="9992" width="14.28515625" style="192" bestFit="1" customWidth="1"/>
    <col min="9993" max="9993" width="20.5703125" style="192" customWidth="1"/>
    <col min="9994" max="9994" width="20.28515625" style="192" customWidth="1"/>
    <col min="9995" max="9995" width="20.7109375" style="192" customWidth="1"/>
    <col min="9996" max="10240" width="9.140625" style="192"/>
    <col min="10241" max="10241" width="3.42578125" style="192" customWidth="1"/>
    <col min="10242" max="10242" width="69.85546875" style="192" customWidth="1"/>
    <col min="10243" max="10243" width="59.28515625" style="192" customWidth="1"/>
    <col min="10244" max="10244" width="11.28515625" style="192" bestFit="1" customWidth="1"/>
    <col min="10245" max="10245" width="16.85546875" style="192" customWidth="1"/>
    <col min="10246" max="10246" width="16.5703125" style="192" bestFit="1" customWidth="1"/>
    <col min="10247" max="10247" width="17.85546875" style="192" customWidth="1"/>
    <col min="10248" max="10248" width="14.28515625" style="192" bestFit="1" customWidth="1"/>
    <col min="10249" max="10249" width="20.5703125" style="192" customWidth="1"/>
    <col min="10250" max="10250" width="20.28515625" style="192" customWidth="1"/>
    <col min="10251" max="10251" width="20.7109375" style="192" customWidth="1"/>
    <col min="10252" max="10496" width="9.140625" style="192"/>
    <col min="10497" max="10497" width="3.42578125" style="192" customWidth="1"/>
    <col min="10498" max="10498" width="69.85546875" style="192" customWidth="1"/>
    <col min="10499" max="10499" width="59.28515625" style="192" customWidth="1"/>
    <col min="10500" max="10500" width="11.28515625" style="192" bestFit="1" customWidth="1"/>
    <col min="10501" max="10501" width="16.85546875" style="192" customWidth="1"/>
    <col min="10502" max="10502" width="16.5703125" style="192" bestFit="1" customWidth="1"/>
    <col min="10503" max="10503" width="17.85546875" style="192" customWidth="1"/>
    <col min="10504" max="10504" width="14.28515625" style="192" bestFit="1" customWidth="1"/>
    <col min="10505" max="10505" width="20.5703125" style="192" customWidth="1"/>
    <col min="10506" max="10506" width="20.28515625" style="192" customWidth="1"/>
    <col min="10507" max="10507" width="20.7109375" style="192" customWidth="1"/>
    <col min="10508" max="10752" width="9.140625" style="192"/>
    <col min="10753" max="10753" width="3.42578125" style="192" customWidth="1"/>
    <col min="10754" max="10754" width="69.85546875" style="192" customWidth="1"/>
    <col min="10755" max="10755" width="59.28515625" style="192" customWidth="1"/>
    <col min="10756" max="10756" width="11.28515625" style="192" bestFit="1" customWidth="1"/>
    <col min="10757" max="10757" width="16.85546875" style="192" customWidth="1"/>
    <col min="10758" max="10758" width="16.5703125" style="192" bestFit="1" customWidth="1"/>
    <col min="10759" max="10759" width="17.85546875" style="192" customWidth="1"/>
    <col min="10760" max="10760" width="14.28515625" style="192" bestFit="1" customWidth="1"/>
    <col min="10761" max="10761" width="20.5703125" style="192" customWidth="1"/>
    <col min="10762" max="10762" width="20.28515625" style="192" customWidth="1"/>
    <col min="10763" max="10763" width="20.7109375" style="192" customWidth="1"/>
    <col min="10764" max="11008" width="9.140625" style="192"/>
    <col min="11009" max="11009" width="3.42578125" style="192" customWidth="1"/>
    <col min="11010" max="11010" width="69.85546875" style="192" customWidth="1"/>
    <col min="11011" max="11011" width="59.28515625" style="192" customWidth="1"/>
    <col min="11012" max="11012" width="11.28515625" style="192" bestFit="1" customWidth="1"/>
    <col min="11013" max="11013" width="16.85546875" style="192" customWidth="1"/>
    <col min="11014" max="11014" width="16.5703125" style="192" bestFit="1" customWidth="1"/>
    <col min="11015" max="11015" width="17.85546875" style="192" customWidth="1"/>
    <col min="11016" max="11016" width="14.28515625" style="192" bestFit="1" customWidth="1"/>
    <col min="11017" max="11017" width="20.5703125" style="192" customWidth="1"/>
    <col min="11018" max="11018" width="20.28515625" style="192" customWidth="1"/>
    <col min="11019" max="11019" width="20.7109375" style="192" customWidth="1"/>
    <col min="11020" max="11264" width="9.140625" style="192"/>
    <col min="11265" max="11265" width="3.42578125" style="192" customWidth="1"/>
    <col min="11266" max="11266" width="69.85546875" style="192" customWidth="1"/>
    <col min="11267" max="11267" width="59.28515625" style="192" customWidth="1"/>
    <col min="11268" max="11268" width="11.28515625" style="192" bestFit="1" customWidth="1"/>
    <col min="11269" max="11269" width="16.85546875" style="192" customWidth="1"/>
    <col min="11270" max="11270" width="16.5703125" style="192" bestFit="1" customWidth="1"/>
    <col min="11271" max="11271" width="17.85546875" style="192" customWidth="1"/>
    <col min="11272" max="11272" width="14.28515625" style="192" bestFit="1" customWidth="1"/>
    <col min="11273" max="11273" width="20.5703125" style="192" customWidth="1"/>
    <col min="11274" max="11274" width="20.28515625" style="192" customWidth="1"/>
    <col min="11275" max="11275" width="20.7109375" style="192" customWidth="1"/>
    <col min="11276" max="11520" width="9.140625" style="192"/>
    <col min="11521" max="11521" width="3.42578125" style="192" customWidth="1"/>
    <col min="11522" max="11522" width="69.85546875" style="192" customWidth="1"/>
    <col min="11523" max="11523" width="59.28515625" style="192" customWidth="1"/>
    <col min="11524" max="11524" width="11.28515625" style="192" bestFit="1" customWidth="1"/>
    <col min="11525" max="11525" width="16.85546875" style="192" customWidth="1"/>
    <col min="11526" max="11526" width="16.5703125" style="192" bestFit="1" customWidth="1"/>
    <col min="11527" max="11527" width="17.85546875" style="192" customWidth="1"/>
    <col min="11528" max="11528" width="14.28515625" style="192" bestFit="1" customWidth="1"/>
    <col min="11529" max="11529" width="20.5703125" style="192" customWidth="1"/>
    <col min="11530" max="11530" width="20.28515625" style="192" customWidth="1"/>
    <col min="11531" max="11531" width="20.7109375" style="192" customWidth="1"/>
    <col min="11532" max="11776" width="9.140625" style="192"/>
    <col min="11777" max="11777" width="3.42578125" style="192" customWidth="1"/>
    <col min="11778" max="11778" width="69.85546875" style="192" customWidth="1"/>
    <col min="11779" max="11779" width="59.28515625" style="192" customWidth="1"/>
    <col min="11780" max="11780" width="11.28515625" style="192" bestFit="1" customWidth="1"/>
    <col min="11781" max="11781" width="16.85546875" style="192" customWidth="1"/>
    <col min="11782" max="11782" width="16.5703125" style="192" bestFit="1" customWidth="1"/>
    <col min="11783" max="11783" width="17.85546875" style="192" customWidth="1"/>
    <col min="11784" max="11784" width="14.28515625" style="192" bestFit="1" customWidth="1"/>
    <col min="11785" max="11785" width="20.5703125" style="192" customWidth="1"/>
    <col min="11786" max="11786" width="20.28515625" style="192" customWidth="1"/>
    <col min="11787" max="11787" width="20.7109375" style="192" customWidth="1"/>
    <col min="11788" max="12032" width="9.140625" style="192"/>
    <col min="12033" max="12033" width="3.42578125" style="192" customWidth="1"/>
    <col min="12034" max="12034" width="69.85546875" style="192" customWidth="1"/>
    <col min="12035" max="12035" width="59.28515625" style="192" customWidth="1"/>
    <col min="12036" max="12036" width="11.28515625" style="192" bestFit="1" customWidth="1"/>
    <col min="12037" max="12037" width="16.85546875" style="192" customWidth="1"/>
    <col min="12038" max="12038" width="16.5703125" style="192" bestFit="1" customWidth="1"/>
    <col min="12039" max="12039" width="17.85546875" style="192" customWidth="1"/>
    <col min="12040" max="12040" width="14.28515625" style="192" bestFit="1" customWidth="1"/>
    <col min="12041" max="12041" width="20.5703125" style="192" customWidth="1"/>
    <col min="12042" max="12042" width="20.28515625" style="192" customWidth="1"/>
    <col min="12043" max="12043" width="20.7109375" style="192" customWidth="1"/>
    <col min="12044" max="12288" width="9.140625" style="192"/>
    <col min="12289" max="12289" width="3.42578125" style="192" customWidth="1"/>
    <col min="12290" max="12290" width="69.85546875" style="192" customWidth="1"/>
    <col min="12291" max="12291" width="59.28515625" style="192" customWidth="1"/>
    <col min="12292" max="12292" width="11.28515625" style="192" bestFit="1" customWidth="1"/>
    <col min="12293" max="12293" width="16.85546875" style="192" customWidth="1"/>
    <col min="12294" max="12294" width="16.5703125" style="192" bestFit="1" customWidth="1"/>
    <col min="12295" max="12295" width="17.85546875" style="192" customWidth="1"/>
    <col min="12296" max="12296" width="14.28515625" style="192" bestFit="1" customWidth="1"/>
    <col min="12297" max="12297" width="20.5703125" style="192" customWidth="1"/>
    <col min="12298" max="12298" width="20.28515625" style="192" customWidth="1"/>
    <col min="12299" max="12299" width="20.7109375" style="192" customWidth="1"/>
    <col min="12300" max="12544" width="9.140625" style="192"/>
    <col min="12545" max="12545" width="3.42578125" style="192" customWidth="1"/>
    <col min="12546" max="12546" width="69.85546875" style="192" customWidth="1"/>
    <col min="12547" max="12547" width="59.28515625" style="192" customWidth="1"/>
    <col min="12548" max="12548" width="11.28515625" style="192" bestFit="1" customWidth="1"/>
    <col min="12549" max="12549" width="16.85546875" style="192" customWidth="1"/>
    <col min="12550" max="12550" width="16.5703125" style="192" bestFit="1" customWidth="1"/>
    <col min="12551" max="12551" width="17.85546875" style="192" customWidth="1"/>
    <col min="12552" max="12552" width="14.28515625" style="192" bestFit="1" customWidth="1"/>
    <col min="12553" max="12553" width="20.5703125" style="192" customWidth="1"/>
    <col min="12554" max="12554" width="20.28515625" style="192" customWidth="1"/>
    <col min="12555" max="12555" width="20.7109375" style="192" customWidth="1"/>
    <col min="12556" max="12800" width="9.140625" style="192"/>
    <col min="12801" max="12801" width="3.42578125" style="192" customWidth="1"/>
    <col min="12802" max="12802" width="69.85546875" style="192" customWidth="1"/>
    <col min="12803" max="12803" width="59.28515625" style="192" customWidth="1"/>
    <col min="12804" max="12804" width="11.28515625" style="192" bestFit="1" customWidth="1"/>
    <col min="12805" max="12805" width="16.85546875" style="192" customWidth="1"/>
    <col min="12806" max="12806" width="16.5703125" style="192" bestFit="1" customWidth="1"/>
    <col min="12807" max="12807" width="17.85546875" style="192" customWidth="1"/>
    <col min="12808" max="12808" width="14.28515625" style="192" bestFit="1" customWidth="1"/>
    <col min="12809" max="12809" width="20.5703125" style="192" customWidth="1"/>
    <col min="12810" max="12810" width="20.28515625" style="192" customWidth="1"/>
    <col min="12811" max="12811" width="20.7109375" style="192" customWidth="1"/>
    <col min="12812" max="13056" width="9.140625" style="192"/>
    <col min="13057" max="13057" width="3.42578125" style="192" customWidth="1"/>
    <col min="13058" max="13058" width="69.85546875" style="192" customWidth="1"/>
    <col min="13059" max="13059" width="59.28515625" style="192" customWidth="1"/>
    <col min="13060" max="13060" width="11.28515625" style="192" bestFit="1" customWidth="1"/>
    <col min="13061" max="13061" width="16.85546875" style="192" customWidth="1"/>
    <col min="13062" max="13062" width="16.5703125" style="192" bestFit="1" customWidth="1"/>
    <col min="13063" max="13063" width="17.85546875" style="192" customWidth="1"/>
    <col min="13064" max="13064" width="14.28515625" style="192" bestFit="1" customWidth="1"/>
    <col min="13065" max="13065" width="20.5703125" style="192" customWidth="1"/>
    <col min="13066" max="13066" width="20.28515625" style="192" customWidth="1"/>
    <col min="13067" max="13067" width="20.7109375" style="192" customWidth="1"/>
    <col min="13068" max="13312" width="9.140625" style="192"/>
    <col min="13313" max="13313" width="3.42578125" style="192" customWidth="1"/>
    <col min="13314" max="13314" width="69.85546875" style="192" customWidth="1"/>
    <col min="13315" max="13315" width="59.28515625" style="192" customWidth="1"/>
    <col min="13316" max="13316" width="11.28515625" style="192" bestFit="1" customWidth="1"/>
    <col min="13317" max="13317" width="16.85546875" style="192" customWidth="1"/>
    <col min="13318" max="13318" width="16.5703125" style="192" bestFit="1" customWidth="1"/>
    <col min="13319" max="13319" width="17.85546875" style="192" customWidth="1"/>
    <col min="13320" max="13320" width="14.28515625" style="192" bestFit="1" customWidth="1"/>
    <col min="13321" max="13321" width="20.5703125" style="192" customWidth="1"/>
    <col min="13322" max="13322" width="20.28515625" style="192" customWidth="1"/>
    <col min="13323" max="13323" width="20.7109375" style="192" customWidth="1"/>
    <col min="13324" max="13568" width="9.140625" style="192"/>
    <col min="13569" max="13569" width="3.42578125" style="192" customWidth="1"/>
    <col min="13570" max="13570" width="69.85546875" style="192" customWidth="1"/>
    <col min="13571" max="13571" width="59.28515625" style="192" customWidth="1"/>
    <col min="13572" max="13572" width="11.28515625" style="192" bestFit="1" customWidth="1"/>
    <col min="13573" max="13573" width="16.85546875" style="192" customWidth="1"/>
    <col min="13574" max="13574" width="16.5703125" style="192" bestFit="1" customWidth="1"/>
    <col min="13575" max="13575" width="17.85546875" style="192" customWidth="1"/>
    <col min="13576" max="13576" width="14.28515625" style="192" bestFit="1" customWidth="1"/>
    <col min="13577" max="13577" width="20.5703125" style="192" customWidth="1"/>
    <col min="13578" max="13578" width="20.28515625" style="192" customWidth="1"/>
    <col min="13579" max="13579" width="20.7109375" style="192" customWidth="1"/>
    <col min="13580" max="13824" width="9.140625" style="192"/>
    <col min="13825" max="13825" width="3.42578125" style="192" customWidth="1"/>
    <col min="13826" max="13826" width="69.85546875" style="192" customWidth="1"/>
    <col min="13827" max="13827" width="59.28515625" style="192" customWidth="1"/>
    <col min="13828" max="13828" width="11.28515625" style="192" bestFit="1" customWidth="1"/>
    <col min="13829" max="13829" width="16.85546875" style="192" customWidth="1"/>
    <col min="13830" max="13830" width="16.5703125" style="192" bestFit="1" customWidth="1"/>
    <col min="13831" max="13831" width="17.85546875" style="192" customWidth="1"/>
    <col min="13832" max="13832" width="14.28515625" style="192" bestFit="1" customWidth="1"/>
    <col min="13833" max="13833" width="20.5703125" style="192" customWidth="1"/>
    <col min="13834" max="13834" width="20.28515625" style="192" customWidth="1"/>
    <col min="13835" max="13835" width="20.7109375" style="192" customWidth="1"/>
    <col min="13836" max="14080" width="9.140625" style="192"/>
    <col min="14081" max="14081" width="3.42578125" style="192" customWidth="1"/>
    <col min="14082" max="14082" width="69.85546875" style="192" customWidth="1"/>
    <col min="14083" max="14083" width="59.28515625" style="192" customWidth="1"/>
    <col min="14084" max="14084" width="11.28515625" style="192" bestFit="1" customWidth="1"/>
    <col min="14085" max="14085" width="16.85546875" style="192" customWidth="1"/>
    <col min="14086" max="14086" width="16.5703125" style="192" bestFit="1" customWidth="1"/>
    <col min="14087" max="14087" width="17.85546875" style="192" customWidth="1"/>
    <col min="14088" max="14088" width="14.28515625" style="192" bestFit="1" customWidth="1"/>
    <col min="14089" max="14089" width="20.5703125" style="192" customWidth="1"/>
    <col min="14090" max="14090" width="20.28515625" style="192" customWidth="1"/>
    <col min="14091" max="14091" width="20.7109375" style="192" customWidth="1"/>
    <col min="14092" max="14336" width="9.140625" style="192"/>
    <col min="14337" max="14337" width="3.42578125" style="192" customWidth="1"/>
    <col min="14338" max="14338" width="69.85546875" style="192" customWidth="1"/>
    <col min="14339" max="14339" width="59.28515625" style="192" customWidth="1"/>
    <col min="14340" max="14340" width="11.28515625" style="192" bestFit="1" customWidth="1"/>
    <col min="14341" max="14341" width="16.85546875" style="192" customWidth="1"/>
    <col min="14342" max="14342" width="16.5703125" style="192" bestFit="1" customWidth="1"/>
    <col min="14343" max="14343" width="17.85546875" style="192" customWidth="1"/>
    <col min="14344" max="14344" width="14.28515625" style="192" bestFit="1" customWidth="1"/>
    <col min="14345" max="14345" width="20.5703125" style="192" customWidth="1"/>
    <col min="14346" max="14346" width="20.28515625" style="192" customWidth="1"/>
    <col min="14347" max="14347" width="20.7109375" style="192" customWidth="1"/>
    <col min="14348" max="14592" width="9.140625" style="192"/>
    <col min="14593" max="14593" width="3.42578125" style="192" customWidth="1"/>
    <col min="14594" max="14594" width="69.85546875" style="192" customWidth="1"/>
    <col min="14595" max="14595" width="59.28515625" style="192" customWidth="1"/>
    <col min="14596" max="14596" width="11.28515625" style="192" bestFit="1" customWidth="1"/>
    <col min="14597" max="14597" width="16.85546875" style="192" customWidth="1"/>
    <col min="14598" max="14598" width="16.5703125" style="192" bestFit="1" customWidth="1"/>
    <col min="14599" max="14599" width="17.85546875" style="192" customWidth="1"/>
    <col min="14600" max="14600" width="14.28515625" style="192" bestFit="1" customWidth="1"/>
    <col min="14601" max="14601" width="20.5703125" style="192" customWidth="1"/>
    <col min="14602" max="14602" width="20.28515625" style="192" customWidth="1"/>
    <col min="14603" max="14603" width="20.7109375" style="192" customWidth="1"/>
    <col min="14604" max="14848" width="9.140625" style="192"/>
    <col min="14849" max="14849" width="3.42578125" style="192" customWidth="1"/>
    <col min="14850" max="14850" width="69.85546875" style="192" customWidth="1"/>
    <col min="14851" max="14851" width="59.28515625" style="192" customWidth="1"/>
    <col min="14852" max="14852" width="11.28515625" style="192" bestFit="1" customWidth="1"/>
    <col min="14853" max="14853" width="16.85546875" style="192" customWidth="1"/>
    <col min="14854" max="14854" width="16.5703125" style="192" bestFit="1" customWidth="1"/>
    <col min="14855" max="14855" width="17.85546875" style="192" customWidth="1"/>
    <col min="14856" max="14856" width="14.28515625" style="192" bestFit="1" customWidth="1"/>
    <col min="14857" max="14857" width="20.5703125" style="192" customWidth="1"/>
    <col min="14858" max="14858" width="20.28515625" style="192" customWidth="1"/>
    <col min="14859" max="14859" width="20.7109375" style="192" customWidth="1"/>
    <col min="14860" max="15104" width="9.140625" style="192"/>
    <col min="15105" max="15105" width="3.42578125" style="192" customWidth="1"/>
    <col min="15106" max="15106" width="69.85546875" style="192" customWidth="1"/>
    <col min="15107" max="15107" width="59.28515625" style="192" customWidth="1"/>
    <col min="15108" max="15108" width="11.28515625" style="192" bestFit="1" customWidth="1"/>
    <col min="15109" max="15109" width="16.85546875" style="192" customWidth="1"/>
    <col min="15110" max="15110" width="16.5703125" style="192" bestFit="1" customWidth="1"/>
    <col min="15111" max="15111" width="17.85546875" style="192" customWidth="1"/>
    <col min="15112" max="15112" width="14.28515625" style="192" bestFit="1" customWidth="1"/>
    <col min="15113" max="15113" width="20.5703125" style="192" customWidth="1"/>
    <col min="15114" max="15114" width="20.28515625" style="192" customWidth="1"/>
    <col min="15115" max="15115" width="20.7109375" style="192" customWidth="1"/>
    <col min="15116" max="15360" width="9.140625" style="192"/>
    <col min="15361" max="15361" width="3.42578125" style="192" customWidth="1"/>
    <col min="15362" max="15362" width="69.85546875" style="192" customWidth="1"/>
    <col min="15363" max="15363" width="59.28515625" style="192" customWidth="1"/>
    <col min="15364" max="15364" width="11.28515625" style="192" bestFit="1" customWidth="1"/>
    <col min="15365" max="15365" width="16.85546875" style="192" customWidth="1"/>
    <col min="15366" max="15366" width="16.5703125" style="192" bestFit="1" customWidth="1"/>
    <col min="15367" max="15367" width="17.85546875" style="192" customWidth="1"/>
    <col min="15368" max="15368" width="14.28515625" style="192" bestFit="1" customWidth="1"/>
    <col min="15369" max="15369" width="20.5703125" style="192" customWidth="1"/>
    <col min="15370" max="15370" width="20.28515625" style="192" customWidth="1"/>
    <col min="15371" max="15371" width="20.7109375" style="192" customWidth="1"/>
    <col min="15372" max="15616" width="9.140625" style="192"/>
    <col min="15617" max="15617" width="3.42578125" style="192" customWidth="1"/>
    <col min="15618" max="15618" width="69.85546875" style="192" customWidth="1"/>
    <col min="15619" max="15619" width="59.28515625" style="192" customWidth="1"/>
    <col min="15620" max="15620" width="11.28515625" style="192" bestFit="1" customWidth="1"/>
    <col min="15621" max="15621" width="16.85546875" style="192" customWidth="1"/>
    <col min="15622" max="15622" width="16.5703125" style="192" bestFit="1" customWidth="1"/>
    <col min="15623" max="15623" width="17.85546875" style="192" customWidth="1"/>
    <col min="15624" max="15624" width="14.28515625" style="192" bestFit="1" customWidth="1"/>
    <col min="15625" max="15625" width="20.5703125" style="192" customWidth="1"/>
    <col min="15626" max="15626" width="20.28515625" style="192" customWidth="1"/>
    <col min="15627" max="15627" width="20.7109375" style="192" customWidth="1"/>
    <col min="15628" max="15872" width="9.140625" style="192"/>
    <col min="15873" max="15873" width="3.42578125" style="192" customWidth="1"/>
    <col min="15874" max="15874" width="69.85546875" style="192" customWidth="1"/>
    <col min="15875" max="15875" width="59.28515625" style="192" customWidth="1"/>
    <col min="15876" max="15876" width="11.28515625" style="192" bestFit="1" customWidth="1"/>
    <col min="15877" max="15877" width="16.85546875" style="192" customWidth="1"/>
    <col min="15878" max="15878" width="16.5703125" style="192" bestFit="1" customWidth="1"/>
    <col min="15879" max="15879" width="17.85546875" style="192" customWidth="1"/>
    <col min="15880" max="15880" width="14.28515625" style="192" bestFit="1" customWidth="1"/>
    <col min="15881" max="15881" width="20.5703125" style="192" customWidth="1"/>
    <col min="15882" max="15882" width="20.28515625" style="192" customWidth="1"/>
    <col min="15883" max="15883" width="20.7109375" style="192" customWidth="1"/>
    <col min="15884" max="16128" width="9.140625" style="192"/>
    <col min="16129" max="16129" width="3.42578125" style="192" customWidth="1"/>
    <col min="16130" max="16130" width="69.85546875" style="192" customWidth="1"/>
    <col min="16131" max="16131" width="59.28515625" style="192" customWidth="1"/>
    <col min="16132" max="16132" width="11.28515625" style="192" bestFit="1" customWidth="1"/>
    <col min="16133" max="16133" width="16.85546875" style="192" customWidth="1"/>
    <col min="16134" max="16134" width="16.5703125" style="192" bestFit="1" customWidth="1"/>
    <col min="16135" max="16135" width="17.85546875" style="192" customWidth="1"/>
    <col min="16136" max="16136" width="14.28515625" style="192" bestFit="1" customWidth="1"/>
    <col min="16137" max="16137" width="20.5703125" style="192" customWidth="1"/>
    <col min="16138" max="16138" width="20.28515625" style="192" customWidth="1"/>
    <col min="16139" max="16139" width="20.7109375" style="192" customWidth="1"/>
    <col min="16140" max="16384" width="9.140625" style="192"/>
  </cols>
  <sheetData>
    <row r="1" spans="1:11" ht="20.25" x14ac:dyDescent="0.25">
      <c r="A1" s="145" t="s">
        <v>36</v>
      </c>
      <c r="B1" s="244"/>
      <c r="C1" s="107"/>
      <c r="I1" s="146"/>
      <c r="J1" s="146"/>
      <c r="K1" s="146"/>
    </row>
    <row r="2" spans="1:11" ht="18" customHeight="1" x14ac:dyDescent="0.25">
      <c r="A2" s="148" t="s">
        <v>251</v>
      </c>
      <c r="C2" s="195"/>
    </row>
    <row r="3" spans="1:11" ht="12" customHeight="1" x14ac:dyDescent="0.2">
      <c r="A3" s="194"/>
      <c r="C3" s="195"/>
    </row>
    <row r="4" spans="1:11" ht="63" x14ac:dyDescent="0.25">
      <c r="A4" s="245" t="s">
        <v>252</v>
      </c>
      <c r="B4" s="246"/>
      <c r="C4" s="245" t="s">
        <v>253</v>
      </c>
      <c r="D4" s="245" t="s">
        <v>254</v>
      </c>
      <c r="E4" s="247" t="s">
        <v>255</v>
      </c>
      <c r="F4" s="247" t="s">
        <v>256</v>
      </c>
      <c r="G4" s="247" t="s">
        <v>257</v>
      </c>
      <c r="H4" s="247" t="s">
        <v>258</v>
      </c>
    </row>
    <row r="5" spans="1:11" ht="15" x14ac:dyDescent="0.25">
      <c r="A5" s="248" t="s">
        <v>259</v>
      </c>
      <c r="B5" s="249"/>
      <c r="C5" s="249"/>
      <c r="D5" s="249"/>
      <c r="E5" s="250">
        <f>SUM(E6:E14)</f>
        <v>32755351100</v>
      </c>
      <c r="F5" s="250">
        <f>SUM(F6:F14)</f>
        <v>32755351100</v>
      </c>
      <c r="G5" s="250">
        <f>SUM(G6:G14)</f>
        <v>32724334945</v>
      </c>
      <c r="H5" s="250">
        <f t="shared" ref="H5:H46" si="0">+G5-F5</f>
        <v>-31016155</v>
      </c>
    </row>
    <row r="6" spans="1:11" ht="15" x14ac:dyDescent="0.25">
      <c r="A6" s="251"/>
      <c r="B6" s="252" t="s">
        <v>260</v>
      </c>
      <c r="C6" s="251" t="s">
        <v>261</v>
      </c>
      <c r="D6" s="253" t="s">
        <v>262</v>
      </c>
      <c r="E6" s="254">
        <v>2263530000</v>
      </c>
      <c r="F6" s="254">
        <v>2263530000</v>
      </c>
      <c r="G6" s="254">
        <v>1575994748</v>
      </c>
      <c r="H6" s="254">
        <f t="shared" si="0"/>
        <v>-687535252</v>
      </c>
    </row>
    <row r="7" spans="1:11" ht="15" x14ac:dyDescent="0.25">
      <c r="A7" s="255"/>
      <c r="B7" s="256"/>
      <c r="C7" s="257"/>
      <c r="D7" s="253"/>
      <c r="E7" s="254">
        <v>2022723000</v>
      </c>
      <c r="F7" s="254">
        <v>2022723000</v>
      </c>
      <c r="G7" s="254">
        <v>2022723000</v>
      </c>
      <c r="H7" s="254">
        <f t="shared" si="0"/>
        <v>0</v>
      </c>
    </row>
    <row r="8" spans="1:11" ht="15" x14ac:dyDescent="0.25">
      <c r="A8" s="255"/>
      <c r="B8" s="258" t="s">
        <v>263</v>
      </c>
      <c r="C8" s="253" t="s">
        <v>261</v>
      </c>
      <c r="D8" s="253"/>
      <c r="E8" s="254">
        <v>17205480845</v>
      </c>
      <c r="F8" s="254">
        <v>17205480845</v>
      </c>
      <c r="G8" s="254">
        <f>16578359232+200000000</f>
        <v>16778359232</v>
      </c>
      <c r="H8" s="254">
        <f t="shared" si="0"/>
        <v>-427121613</v>
      </c>
    </row>
    <row r="9" spans="1:11" ht="15" x14ac:dyDescent="0.25">
      <c r="A9" s="255"/>
      <c r="B9" s="252" t="s">
        <v>264</v>
      </c>
      <c r="C9" s="253" t="s">
        <v>261</v>
      </c>
      <c r="D9" s="253"/>
      <c r="E9" s="254">
        <v>10627617100</v>
      </c>
      <c r="F9" s="254">
        <v>10627617100</v>
      </c>
      <c r="G9" s="254">
        <v>11607256615</v>
      </c>
      <c r="H9" s="254">
        <f t="shared" si="0"/>
        <v>979639515</v>
      </c>
    </row>
    <row r="10" spans="1:11" ht="15" x14ac:dyDescent="0.25">
      <c r="A10" s="255"/>
      <c r="B10" s="259"/>
      <c r="C10" s="253" t="s">
        <v>265</v>
      </c>
      <c r="D10" s="253"/>
      <c r="E10" s="254">
        <v>437639155</v>
      </c>
      <c r="F10" s="254">
        <v>437639155</v>
      </c>
      <c r="G10" s="254"/>
      <c r="H10" s="254">
        <f t="shared" si="0"/>
        <v>-437639155</v>
      </c>
    </row>
    <row r="11" spans="1:11" ht="15" x14ac:dyDescent="0.25">
      <c r="A11" s="255"/>
      <c r="B11" s="259"/>
      <c r="C11" s="253" t="s">
        <v>266</v>
      </c>
      <c r="D11" s="253"/>
      <c r="E11" s="254">
        <v>159361000</v>
      </c>
      <c r="F11" s="254">
        <v>159361000</v>
      </c>
      <c r="G11" s="254"/>
      <c r="H11" s="254">
        <f t="shared" si="0"/>
        <v>-159361000</v>
      </c>
    </row>
    <row r="12" spans="1:11" ht="15" x14ac:dyDescent="0.25">
      <c r="A12" s="255"/>
      <c r="B12" s="259"/>
      <c r="C12" s="253" t="s">
        <v>267</v>
      </c>
      <c r="D12" s="253"/>
      <c r="E12" s="260">
        <v>10000000</v>
      </c>
      <c r="F12" s="260">
        <v>10000000</v>
      </c>
      <c r="G12" s="254">
        <v>0</v>
      </c>
      <c r="H12" s="254">
        <f t="shared" si="0"/>
        <v>-10000000</v>
      </c>
    </row>
    <row r="13" spans="1:11" ht="15" x14ac:dyDescent="0.25">
      <c r="A13" s="255"/>
      <c r="B13" s="259"/>
      <c r="C13" s="253" t="s">
        <v>268</v>
      </c>
      <c r="D13" s="253"/>
      <c r="E13" s="254">
        <v>29000000</v>
      </c>
      <c r="F13" s="254">
        <v>29000000</v>
      </c>
      <c r="G13" s="254">
        <v>40001350</v>
      </c>
      <c r="H13" s="254">
        <f t="shared" si="0"/>
        <v>11001350</v>
      </c>
    </row>
    <row r="14" spans="1:11" ht="15" x14ac:dyDescent="0.25">
      <c r="A14" s="257"/>
      <c r="B14" s="256"/>
      <c r="C14" s="253" t="s">
        <v>269</v>
      </c>
      <c r="D14" s="253"/>
      <c r="E14" s="254">
        <v>0</v>
      </c>
      <c r="F14" s="254">
        <v>0</v>
      </c>
      <c r="G14" s="254">
        <v>700000000</v>
      </c>
      <c r="H14" s="254">
        <f t="shared" si="0"/>
        <v>700000000</v>
      </c>
    </row>
    <row r="15" spans="1:11" ht="15" x14ac:dyDescent="0.25">
      <c r="A15" s="261" t="s">
        <v>270</v>
      </c>
      <c r="B15" s="249"/>
      <c r="C15" s="249"/>
      <c r="D15" s="249"/>
      <c r="E15" s="250">
        <f>SUM(E16:E21)</f>
        <v>90194342853</v>
      </c>
      <c r="F15" s="250">
        <f>SUM(F16:F21)</f>
        <v>90866368853</v>
      </c>
      <c r="G15" s="250">
        <f>SUM(G16:G21)</f>
        <v>94932276066</v>
      </c>
      <c r="H15" s="250">
        <f t="shared" si="0"/>
        <v>4065907213</v>
      </c>
    </row>
    <row r="16" spans="1:11" ht="15" x14ac:dyDescent="0.25">
      <c r="A16" s="255"/>
      <c r="B16" s="257" t="s">
        <v>271</v>
      </c>
      <c r="C16" s="253" t="s">
        <v>261</v>
      </c>
      <c r="D16" s="253"/>
      <c r="E16" s="254">
        <v>588000000</v>
      </c>
      <c r="F16" s="254">
        <v>588000000</v>
      </c>
      <c r="G16" s="254">
        <v>589890525</v>
      </c>
      <c r="H16" s="254">
        <f t="shared" si="0"/>
        <v>1890525</v>
      </c>
    </row>
    <row r="17" spans="1:8" ht="15" x14ac:dyDescent="0.25">
      <c r="A17" s="255"/>
      <c r="B17" s="253" t="s">
        <v>272</v>
      </c>
      <c r="C17" s="253" t="s">
        <v>261</v>
      </c>
      <c r="D17" s="253"/>
      <c r="E17" s="254">
        <f>87035928332</f>
        <v>87035928332</v>
      </c>
      <c r="F17" s="254">
        <v>87688434332</v>
      </c>
      <c r="G17" s="254">
        <v>91689538395</v>
      </c>
      <c r="H17" s="254">
        <f t="shared" si="0"/>
        <v>4001104063</v>
      </c>
    </row>
    <row r="18" spans="1:8" ht="15" x14ac:dyDescent="0.25">
      <c r="A18" s="255"/>
      <c r="B18" s="251" t="s">
        <v>273</v>
      </c>
      <c r="C18" s="251" t="s">
        <v>261</v>
      </c>
      <c r="D18" s="253" t="s">
        <v>274</v>
      </c>
      <c r="E18" s="254">
        <v>300000000</v>
      </c>
      <c r="F18" s="254">
        <v>300000000</v>
      </c>
      <c r="G18" s="254">
        <v>300000000</v>
      </c>
      <c r="H18" s="254">
        <f t="shared" si="0"/>
        <v>0</v>
      </c>
    </row>
    <row r="19" spans="1:8" ht="15" x14ac:dyDescent="0.25">
      <c r="A19" s="255"/>
      <c r="B19" s="257"/>
      <c r="C19" s="257"/>
      <c r="D19" s="253"/>
      <c r="E19" s="254">
        <v>15508000</v>
      </c>
      <c r="F19" s="254">
        <v>11534000</v>
      </c>
      <c r="G19" s="254">
        <v>11534300</v>
      </c>
      <c r="H19" s="254">
        <f t="shared" si="0"/>
        <v>300</v>
      </c>
    </row>
    <row r="20" spans="1:8" ht="15" x14ac:dyDescent="0.25">
      <c r="A20" s="255"/>
      <c r="B20" s="253" t="s">
        <v>275</v>
      </c>
      <c r="C20" s="253" t="s">
        <v>261</v>
      </c>
      <c r="D20" s="253"/>
      <c r="E20" s="254">
        <v>2163906521</v>
      </c>
      <c r="F20" s="254">
        <v>2187400521</v>
      </c>
      <c r="G20" s="254">
        <v>2250312846</v>
      </c>
      <c r="H20" s="254">
        <f t="shared" si="0"/>
        <v>62912325</v>
      </c>
    </row>
    <row r="21" spans="1:8" ht="15" x14ac:dyDescent="0.25">
      <c r="A21" s="257"/>
      <c r="B21" s="253" t="s">
        <v>276</v>
      </c>
      <c r="C21" s="253" t="s">
        <v>261</v>
      </c>
      <c r="D21" s="253" t="s">
        <v>277</v>
      </c>
      <c r="E21" s="254">
        <v>91000000</v>
      </c>
      <c r="F21" s="254">
        <v>91000000</v>
      </c>
      <c r="G21" s="254">
        <v>91000000</v>
      </c>
      <c r="H21" s="254">
        <f t="shared" si="0"/>
        <v>0</v>
      </c>
    </row>
    <row r="22" spans="1:8" ht="15" x14ac:dyDescent="0.25">
      <c r="A22" s="248" t="s">
        <v>278</v>
      </c>
      <c r="B22" s="249"/>
      <c r="C22" s="249"/>
      <c r="D22" s="249"/>
      <c r="E22" s="250">
        <f>SUM(E23:E25)</f>
        <v>206073000</v>
      </c>
      <c r="F22" s="250">
        <f>SUM(F23:F25)</f>
        <v>210047000</v>
      </c>
      <c r="G22" s="250">
        <f>SUM(G23:G25)</f>
        <v>215053000</v>
      </c>
      <c r="H22" s="250">
        <f t="shared" si="0"/>
        <v>5006000</v>
      </c>
    </row>
    <row r="23" spans="1:8" ht="15" x14ac:dyDescent="0.25">
      <c r="A23" s="251"/>
      <c r="B23" s="251" t="s">
        <v>279</v>
      </c>
      <c r="C23" s="251" t="s">
        <v>261</v>
      </c>
      <c r="D23" s="253" t="s">
        <v>280</v>
      </c>
      <c r="E23" s="260">
        <v>0</v>
      </c>
      <c r="F23" s="260">
        <v>0</v>
      </c>
      <c r="G23" s="254">
        <v>25194000</v>
      </c>
      <c r="H23" s="254">
        <f t="shared" si="0"/>
        <v>25194000</v>
      </c>
    </row>
    <row r="24" spans="1:8" ht="15" x14ac:dyDescent="0.25">
      <c r="A24" s="255"/>
      <c r="B24" s="257"/>
      <c r="C24" s="257"/>
      <c r="D24" s="253"/>
      <c r="E24" s="254">
        <v>173784000</v>
      </c>
      <c r="F24" s="254">
        <v>177758000</v>
      </c>
      <c r="G24" s="254">
        <v>157570000</v>
      </c>
      <c r="H24" s="254">
        <f t="shared" si="0"/>
        <v>-20188000</v>
      </c>
    </row>
    <row r="25" spans="1:8" ht="15" x14ac:dyDescent="0.25">
      <c r="A25" s="257"/>
      <c r="B25" s="253" t="s">
        <v>281</v>
      </c>
      <c r="C25" s="253" t="s">
        <v>261</v>
      </c>
      <c r="D25" s="253"/>
      <c r="E25" s="254">
        <v>32289000</v>
      </c>
      <c r="F25" s="254">
        <v>32289000</v>
      </c>
      <c r="G25" s="254">
        <v>32289000</v>
      </c>
      <c r="H25" s="254">
        <f t="shared" si="0"/>
        <v>0</v>
      </c>
    </row>
    <row r="26" spans="1:8" ht="15" x14ac:dyDescent="0.25">
      <c r="A26" s="248" t="s">
        <v>282</v>
      </c>
      <c r="B26" s="249"/>
      <c r="C26" s="249"/>
      <c r="D26" s="249"/>
      <c r="E26" s="250">
        <f>SUM(E27:E30)</f>
        <v>2981136340</v>
      </c>
      <c r="F26" s="250">
        <f>SUM(F27:F30)</f>
        <v>2981136340</v>
      </c>
      <c r="G26" s="250">
        <f>SUM(G27:G30)</f>
        <v>3732992758</v>
      </c>
      <c r="H26" s="250">
        <f t="shared" si="0"/>
        <v>751856418</v>
      </c>
    </row>
    <row r="27" spans="1:8" ht="15" x14ac:dyDescent="0.25">
      <c r="A27" s="251"/>
      <c r="B27" s="253" t="s">
        <v>283</v>
      </c>
      <c r="C27" s="253" t="s">
        <v>261</v>
      </c>
      <c r="D27" s="253"/>
      <c r="E27" s="254">
        <v>681909350</v>
      </c>
      <c r="F27" s="254">
        <v>681909350</v>
      </c>
      <c r="G27" s="254">
        <v>638000000</v>
      </c>
      <c r="H27" s="254">
        <f t="shared" si="0"/>
        <v>-43909350</v>
      </c>
    </row>
    <row r="28" spans="1:8" ht="15" x14ac:dyDescent="0.25">
      <c r="A28" s="255"/>
      <c r="B28" s="253" t="s">
        <v>284</v>
      </c>
      <c r="C28" s="253" t="s">
        <v>261</v>
      </c>
      <c r="D28" s="253"/>
      <c r="E28" s="254">
        <v>381602990</v>
      </c>
      <c r="F28" s="254">
        <v>381602990</v>
      </c>
      <c r="G28" s="254">
        <v>398892708</v>
      </c>
      <c r="H28" s="254">
        <f t="shared" si="0"/>
        <v>17289718</v>
      </c>
    </row>
    <row r="29" spans="1:8" ht="15" x14ac:dyDescent="0.25">
      <c r="A29" s="255"/>
      <c r="B29" s="251" t="s">
        <v>285</v>
      </c>
      <c r="C29" s="251" t="s">
        <v>261</v>
      </c>
      <c r="D29" s="253" t="s">
        <v>286</v>
      </c>
      <c r="E29" s="254">
        <v>620100000</v>
      </c>
      <c r="F29" s="254">
        <v>620100000</v>
      </c>
      <c r="G29" s="254">
        <f>620100000+250000000</f>
        <v>870100000</v>
      </c>
      <c r="H29" s="254">
        <f t="shared" si="0"/>
        <v>250000000</v>
      </c>
    </row>
    <row r="30" spans="1:8" ht="15" x14ac:dyDescent="0.25">
      <c r="A30" s="257"/>
      <c r="B30" s="257"/>
      <c r="C30" s="257"/>
      <c r="D30" s="253"/>
      <c r="E30" s="254">
        <v>1297524000</v>
      </c>
      <c r="F30" s="254">
        <v>1297524000</v>
      </c>
      <c r="G30" s="254">
        <v>1826000050</v>
      </c>
      <c r="H30" s="254">
        <f t="shared" si="0"/>
        <v>528476050</v>
      </c>
    </row>
    <row r="31" spans="1:8" ht="15" x14ac:dyDescent="0.25">
      <c r="A31" s="248" t="s">
        <v>287</v>
      </c>
      <c r="B31" s="249"/>
      <c r="C31" s="249"/>
      <c r="D31" s="249"/>
      <c r="E31" s="250">
        <f>SUM(E32:E41)</f>
        <v>1053403791</v>
      </c>
      <c r="F31" s="250">
        <f>SUM(F32:F41)</f>
        <v>1053403791</v>
      </c>
      <c r="G31" s="250">
        <f>SUM(G32:G41)</f>
        <v>1039278371</v>
      </c>
      <c r="H31" s="250">
        <f t="shared" si="0"/>
        <v>-14125420</v>
      </c>
    </row>
    <row r="32" spans="1:8" ht="15" x14ac:dyDescent="0.25">
      <c r="A32" s="251"/>
      <c r="B32" s="251" t="s">
        <v>288</v>
      </c>
      <c r="C32" s="253" t="s">
        <v>266</v>
      </c>
      <c r="D32" s="253"/>
      <c r="E32" s="254">
        <v>1003357981</v>
      </c>
      <c r="F32" s="254">
        <v>1003357981</v>
      </c>
      <c r="G32" s="254"/>
      <c r="H32" s="254">
        <f t="shared" si="0"/>
        <v>-1003357981</v>
      </c>
    </row>
    <row r="33" spans="1:8" ht="15" x14ac:dyDescent="0.25">
      <c r="A33" s="255"/>
      <c r="B33" s="255"/>
      <c r="C33" s="253" t="s">
        <v>289</v>
      </c>
      <c r="D33" s="253"/>
      <c r="E33" s="254">
        <v>36988000</v>
      </c>
      <c r="F33" s="254">
        <v>36988000</v>
      </c>
      <c r="G33" s="254"/>
      <c r="H33" s="254">
        <f t="shared" si="0"/>
        <v>-36988000</v>
      </c>
    </row>
    <row r="34" spans="1:8" ht="15" x14ac:dyDescent="0.25">
      <c r="A34" s="255"/>
      <c r="B34" s="255"/>
      <c r="C34" s="253" t="s">
        <v>290</v>
      </c>
      <c r="D34" s="253"/>
      <c r="E34" s="254">
        <v>2200000</v>
      </c>
      <c r="F34" s="254">
        <v>2200000</v>
      </c>
      <c r="G34" s="254">
        <v>2300250</v>
      </c>
      <c r="H34" s="254">
        <f t="shared" si="0"/>
        <v>100250</v>
      </c>
    </row>
    <row r="35" spans="1:8" ht="15" x14ac:dyDescent="0.25">
      <c r="A35" s="255"/>
      <c r="B35" s="255"/>
      <c r="C35" s="253" t="s">
        <v>291</v>
      </c>
      <c r="D35" s="253"/>
      <c r="E35" s="254">
        <v>1186000</v>
      </c>
      <c r="F35" s="254">
        <v>1186000</v>
      </c>
      <c r="G35" s="254">
        <v>1187055</v>
      </c>
      <c r="H35" s="254">
        <f t="shared" si="0"/>
        <v>1055</v>
      </c>
    </row>
    <row r="36" spans="1:8" ht="15" x14ac:dyDescent="0.25">
      <c r="A36" s="255"/>
      <c r="B36" s="255"/>
      <c r="C36" s="253" t="s">
        <v>292</v>
      </c>
      <c r="D36" s="253"/>
      <c r="E36" s="254">
        <v>1170000</v>
      </c>
      <c r="F36" s="254">
        <v>1170000</v>
      </c>
      <c r="G36" s="254">
        <v>1207984</v>
      </c>
      <c r="H36" s="254">
        <f t="shared" si="0"/>
        <v>37984</v>
      </c>
    </row>
    <row r="37" spans="1:8" ht="15" x14ac:dyDescent="0.25">
      <c r="A37" s="255"/>
      <c r="B37" s="255"/>
      <c r="C37" s="253" t="s">
        <v>293</v>
      </c>
      <c r="D37" s="253"/>
      <c r="E37" s="254">
        <v>1918000</v>
      </c>
      <c r="F37" s="254">
        <v>1918000</v>
      </c>
      <c r="G37" s="254">
        <v>1923710</v>
      </c>
      <c r="H37" s="254">
        <f t="shared" si="0"/>
        <v>5710</v>
      </c>
    </row>
    <row r="38" spans="1:8" ht="15" x14ac:dyDescent="0.25">
      <c r="A38" s="255"/>
      <c r="B38" s="255"/>
      <c r="C38" s="253" t="s">
        <v>294</v>
      </c>
      <c r="D38" s="253"/>
      <c r="E38" s="254">
        <v>270000</v>
      </c>
      <c r="F38" s="254">
        <v>270000</v>
      </c>
      <c r="G38" s="254">
        <v>170308</v>
      </c>
      <c r="H38" s="254">
        <f t="shared" si="0"/>
        <v>-99692</v>
      </c>
    </row>
    <row r="39" spans="1:8" ht="15" x14ac:dyDescent="0.25">
      <c r="A39" s="255"/>
      <c r="B39" s="255"/>
      <c r="C39" s="253" t="s">
        <v>268</v>
      </c>
      <c r="D39" s="253"/>
      <c r="E39" s="254">
        <v>6313810</v>
      </c>
      <c r="F39" s="254">
        <v>6313810</v>
      </c>
      <c r="G39" s="254">
        <v>1600663</v>
      </c>
      <c r="H39" s="254">
        <f t="shared" si="0"/>
        <v>-4713147</v>
      </c>
    </row>
    <row r="40" spans="1:8" ht="15" x14ac:dyDescent="0.25">
      <c r="A40" s="255"/>
      <c r="B40" s="255"/>
      <c r="C40" s="253" t="s">
        <v>269</v>
      </c>
      <c r="D40" s="253"/>
      <c r="E40" s="254">
        <v>0</v>
      </c>
      <c r="F40" s="254">
        <v>0</v>
      </c>
      <c r="G40" s="254">
        <v>982529744</v>
      </c>
      <c r="H40" s="254">
        <f t="shared" si="0"/>
        <v>982529744</v>
      </c>
    </row>
    <row r="41" spans="1:8" ht="15" x14ac:dyDescent="0.25">
      <c r="A41" s="257"/>
      <c r="B41" s="257"/>
      <c r="C41" s="253" t="s">
        <v>295</v>
      </c>
      <c r="D41" s="253"/>
      <c r="E41" s="254">
        <v>0</v>
      </c>
      <c r="F41" s="254">
        <v>0</v>
      </c>
      <c r="G41" s="254">
        <v>48358657</v>
      </c>
      <c r="H41" s="254">
        <f t="shared" si="0"/>
        <v>48358657</v>
      </c>
    </row>
    <row r="42" spans="1:8" ht="15" x14ac:dyDescent="0.25">
      <c r="A42" s="248" t="s">
        <v>296</v>
      </c>
      <c r="B42" s="249"/>
      <c r="C42" s="249"/>
      <c r="D42" s="249"/>
      <c r="E42" s="250">
        <f>SUM(E43:E45)</f>
        <v>1616387608</v>
      </c>
      <c r="F42" s="250">
        <f>SUM(F43:F45)</f>
        <v>1616387608</v>
      </c>
      <c r="G42" s="250">
        <f>SUM(G43:G45)</f>
        <v>1695968142</v>
      </c>
      <c r="H42" s="250">
        <f t="shared" si="0"/>
        <v>79580534</v>
      </c>
    </row>
    <row r="43" spans="1:8" ht="15" x14ac:dyDescent="0.25">
      <c r="A43" s="251"/>
      <c r="B43" s="251" t="s">
        <v>297</v>
      </c>
      <c r="C43" s="251" t="s">
        <v>261</v>
      </c>
      <c r="D43" s="253" t="s">
        <v>298</v>
      </c>
      <c r="E43" s="254">
        <v>10000000</v>
      </c>
      <c r="F43" s="254">
        <v>10000000</v>
      </c>
      <c r="G43" s="254">
        <v>10000000</v>
      </c>
      <c r="H43" s="254">
        <f t="shared" si="0"/>
        <v>0</v>
      </c>
    </row>
    <row r="44" spans="1:8" ht="15" x14ac:dyDescent="0.25">
      <c r="A44" s="255"/>
      <c r="B44" s="255"/>
      <c r="C44" s="255"/>
      <c r="D44" s="253" t="s">
        <v>299</v>
      </c>
      <c r="E44" s="254">
        <v>67500000</v>
      </c>
      <c r="F44" s="254">
        <v>67500000</v>
      </c>
      <c r="G44" s="254">
        <v>66869070</v>
      </c>
      <c r="H44" s="254">
        <f t="shared" si="0"/>
        <v>-630930</v>
      </c>
    </row>
    <row r="45" spans="1:8" ht="15" x14ac:dyDescent="0.25">
      <c r="A45" s="257"/>
      <c r="B45" s="257"/>
      <c r="C45" s="257"/>
      <c r="D45" s="253"/>
      <c r="E45" s="254">
        <v>1538887608</v>
      </c>
      <c r="F45" s="254">
        <v>1538887608</v>
      </c>
      <c r="G45" s="254">
        <v>1619099072</v>
      </c>
      <c r="H45" s="254">
        <f t="shared" si="0"/>
        <v>80211464</v>
      </c>
    </row>
    <row r="46" spans="1:8" ht="15.75" x14ac:dyDescent="0.25">
      <c r="A46" s="262" t="s">
        <v>300</v>
      </c>
      <c r="B46" s="245"/>
      <c r="C46" s="245"/>
      <c r="D46" s="245"/>
      <c r="E46" s="263">
        <f>+E42+E31+E26+E22+E15+E5</f>
        <v>128806694692</v>
      </c>
      <c r="F46" s="263">
        <f>+F42+F31+F26+F22+F15+F5</f>
        <v>129482694692</v>
      </c>
      <c r="G46" s="263">
        <f>+G42+G31+G26+G22+G15+G5</f>
        <v>134339903282</v>
      </c>
      <c r="H46" s="263">
        <f t="shared" si="0"/>
        <v>4857208590</v>
      </c>
    </row>
    <row r="47" spans="1:8" ht="15" x14ac:dyDescent="0.25">
      <c r="A47" s="264" t="s">
        <v>301</v>
      </c>
      <c r="B47"/>
      <c r="C47"/>
      <c r="D47"/>
      <c r="E47"/>
      <c r="F47"/>
      <c r="G47" s="265"/>
      <c r="H47" s="265"/>
    </row>
    <row r="48" spans="1:8" ht="15" x14ac:dyDescent="0.25">
      <c r="A48" s="264"/>
      <c r="B48"/>
      <c r="C48"/>
      <c r="D48"/>
      <c r="E48"/>
      <c r="F48"/>
      <c r="G48"/>
      <c r="H48"/>
    </row>
    <row r="49" spans="1:8" ht="15" x14ac:dyDescent="0.25">
      <c r="A49" s="266" t="s">
        <v>302</v>
      </c>
      <c r="B49" s="252"/>
      <c r="C49" s="253" t="s">
        <v>303</v>
      </c>
      <c r="D49" s="253"/>
      <c r="E49" s="254">
        <v>5000000000</v>
      </c>
      <c r="F49" s="254"/>
      <c r="G49" s="254"/>
      <c r="H49" s="254"/>
    </row>
    <row r="50" spans="1:8" ht="15" x14ac:dyDescent="0.25">
      <c r="A50" s="267"/>
      <c r="B50" s="259"/>
      <c r="C50" s="253" t="s">
        <v>304</v>
      </c>
      <c r="D50" s="253"/>
      <c r="E50" s="254">
        <v>903046000</v>
      </c>
      <c r="F50" s="254"/>
      <c r="G50" s="254"/>
      <c r="H50" s="254"/>
    </row>
    <row r="51" spans="1:8" ht="15" x14ac:dyDescent="0.25">
      <c r="A51" s="267"/>
      <c r="B51" s="259"/>
      <c r="C51" s="253" t="s">
        <v>305</v>
      </c>
      <c r="D51" s="253"/>
      <c r="E51" s="254">
        <v>1096954000</v>
      </c>
      <c r="F51" s="254"/>
      <c r="G51" s="254"/>
      <c r="H51" s="254"/>
    </row>
    <row r="52" spans="1:8" ht="15" x14ac:dyDescent="0.25">
      <c r="A52" s="267"/>
      <c r="B52" s="259"/>
      <c r="C52" s="253" t="s">
        <v>306</v>
      </c>
      <c r="D52" s="253"/>
      <c r="E52" s="254">
        <v>60000000</v>
      </c>
      <c r="F52" s="254"/>
      <c r="G52" s="254">
        <v>100000000</v>
      </c>
      <c r="H52" s="254"/>
    </row>
    <row r="53" spans="1:8" ht="15" x14ac:dyDescent="0.25">
      <c r="A53" s="159"/>
      <c r="B53" s="259"/>
      <c r="C53" s="253" t="s">
        <v>307</v>
      </c>
      <c r="D53" s="253"/>
      <c r="E53" s="254">
        <v>37828724</v>
      </c>
      <c r="F53" s="254"/>
      <c r="G53" s="254">
        <v>13139391</v>
      </c>
      <c r="H53" s="254"/>
    </row>
    <row r="54" spans="1:8" ht="15" x14ac:dyDescent="0.25">
      <c r="A54" s="159"/>
      <c r="B54" s="259"/>
      <c r="C54" s="253" t="s">
        <v>308</v>
      </c>
      <c r="D54" s="253"/>
      <c r="E54" s="254"/>
      <c r="F54" s="254"/>
      <c r="G54" s="254">
        <v>3294000000</v>
      </c>
      <c r="H54" s="254"/>
    </row>
    <row r="55" spans="1:8" ht="15" x14ac:dyDescent="0.25">
      <c r="A55" s="159"/>
      <c r="B55" s="259"/>
      <c r="C55" s="253" t="s">
        <v>309</v>
      </c>
      <c r="D55" s="253"/>
      <c r="E55" s="254"/>
      <c r="F55" s="254"/>
      <c r="G55" s="254">
        <v>4621530416</v>
      </c>
      <c r="H55" s="254"/>
    </row>
    <row r="56" spans="1:8" ht="15" x14ac:dyDescent="0.25">
      <c r="A56" s="268"/>
      <c r="B56" s="256"/>
      <c r="C56" s="253" t="s">
        <v>310</v>
      </c>
      <c r="D56" s="253"/>
      <c r="E56" s="254"/>
      <c r="F56" s="254"/>
      <c r="G56" s="254">
        <v>271778</v>
      </c>
      <c r="H56" s="254"/>
    </row>
    <row r="57" spans="1:8" ht="15" x14ac:dyDescent="0.25">
      <c r="A57" s="248" t="s">
        <v>311</v>
      </c>
      <c r="B57" s="249"/>
      <c r="C57" s="249"/>
      <c r="D57" s="249"/>
      <c r="E57" s="250">
        <f>SUM(E49:E56)</f>
        <v>7097828724</v>
      </c>
      <c r="F57" s="250"/>
      <c r="G57" s="250">
        <f>SUM(G49:G56)</f>
        <v>8028941585</v>
      </c>
      <c r="H57" s="250"/>
    </row>
    <row r="58" spans="1:8" ht="15.75" x14ac:dyDescent="0.25">
      <c r="A58" s="262" t="s">
        <v>312</v>
      </c>
      <c r="B58" s="245"/>
      <c r="C58" s="245"/>
      <c r="D58" s="245"/>
      <c r="E58" s="263">
        <f>+E46+E57</f>
        <v>135904523416</v>
      </c>
      <c r="F58" s="269" t="s">
        <v>313</v>
      </c>
      <c r="G58" s="263">
        <f>+G46+G57</f>
        <v>142368844867</v>
      </c>
      <c r="H58" s="269" t="s">
        <v>313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53" orientation="landscape" r:id="rId1"/>
  <headerFooter alignWithMargins="0">
    <oddHeader>&amp;RKapitola A
&amp;"-,Tučné"Tabulka č.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49"/>
  <sheetViews>
    <sheetView topLeftCell="A4" workbookViewId="0">
      <selection activeCell="E29" sqref="E29"/>
    </sheetView>
  </sheetViews>
  <sheetFormatPr defaultRowHeight="15" x14ac:dyDescent="0.25"/>
  <cols>
    <col min="3" max="3" width="35.5703125" style="270" customWidth="1"/>
    <col min="4" max="4" width="17" customWidth="1"/>
    <col min="5" max="5" width="15.5703125" customWidth="1"/>
    <col min="6" max="6" width="16.85546875" customWidth="1"/>
    <col min="7" max="7" width="14.5703125" customWidth="1"/>
    <col min="8" max="8" width="18.140625" customWidth="1"/>
    <col min="9" max="9" width="11.7109375" customWidth="1"/>
    <col min="10" max="11" width="11.42578125" customWidth="1"/>
    <col min="12" max="12" width="10.7109375" customWidth="1"/>
    <col min="13" max="13" width="13.85546875" hidden="1" customWidth="1"/>
    <col min="14" max="14" width="10.85546875" hidden="1" customWidth="1"/>
    <col min="15" max="15" width="13.5703125" hidden="1" customWidth="1"/>
    <col min="16" max="16" width="11.28515625" hidden="1" customWidth="1"/>
    <col min="17" max="17" width="9.7109375" hidden="1" customWidth="1"/>
    <col min="18" max="18" width="11.42578125" hidden="1" customWidth="1"/>
    <col min="19" max="19" width="11.28515625" hidden="1" customWidth="1"/>
    <col min="20" max="20" width="11" hidden="1" customWidth="1"/>
    <col min="21" max="21" width="10.7109375" hidden="1" customWidth="1"/>
    <col min="22" max="22" width="0" hidden="1" customWidth="1"/>
    <col min="23" max="23" width="11.42578125" customWidth="1"/>
    <col min="24" max="24" width="11.7109375" customWidth="1"/>
    <col min="25" max="26" width="11.7109375" bestFit="1" customWidth="1"/>
    <col min="259" max="259" width="35.5703125" customWidth="1"/>
    <col min="260" max="260" width="17" customWidth="1"/>
    <col min="261" max="261" width="15.5703125" customWidth="1"/>
    <col min="262" max="262" width="16.85546875" customWidth="1"/>
    <col min="263" max="263" width="14.5703125" customWidth="1"/>
    <col min="264" max="264" width="18.140625" customWidth="1"/>
    <col min="265" max="265" width="11.7109375" customWidth="1"/>
    <col min="266" max="267" width="11.42578125" customWidth="1"/>
    <col min="268" max="268" width="10.7109375" customWidth="1"/>
    <col min="269" max="278" width="0" hidden="1" customWidth="1"/>
    <col min="279" max="279" width="11.42578125" customWidth="1"/>
    <col min="280" max="280" width="11.7109375" customWidth="1"/>
    <col min="281" max="282" width="11.7109375" bestFit="1" customWidth="1"/>
    <col min="515" max="515" width="35.5703125" customWidth="1"/>
    <col min="516" max="516" width="17" customWidth="1"/>
    <col min="517" max="517" width="15.5703125" customWidth="1"/>
    <col min="518" max="518" width="16.85546875" customWidth="1"/>
    <col min="519" max="519" width="14.5703125" customWidth="1"/>
    <col min="520" max="520" width="18.140625" customWidth="1"/>
    <col min="521" max="521" width="11.7109375" customWidth="1"/>
    <col min="522" max="523" width="11.42578125" customWidth="1"/>
    <col min="524" max="524" width="10.7109375" customWidth="1"/>
    <col min="525" max="534" width="0" hidden="1" customWidth="1"/>
    <col min="535" max="535" width="11.42578125" customWidth="1"/>
    <col min="536" max="536" width="11.7109375" customWidth="1"/>
    <col min="537" max="538" width="11.7109375" bestFit="1" customWidth="1"/>
    <col min="771" max="771" width="35.5703125" customWidth="1"/>
    <col min="772" max="772" width="17" customWidth="1"/>
    <col min="773" max="773" width="15.5703125" customWidth="1"/>
    <col min="774" max="774" width="16.85546875" customWidth="1"/>
    <col min="775" max="775" width="14.5703125" customWidth="1"/>
    <col min="776" max="776" width="18.140625" customWidth="1"/>
    <col min="777" max="777" width="11.7109375" customWidth="1"/>
    <col min="778" max="779" width="11.42578125" customWidth="1"/>
    <col min="780" max="780" width="10.7109375" customWidth="1"/>
    <col min="781" max="790" width="0" hidden="1" customWidth="1"/>
    <col min="791" max="791" width="11.42578125" customWidth="1"/>
    <col min="792" max="792" width="11.7109375" customWidth="1"/>
    <col min="793" max="794" width="11.7109375" bestFit="1" customWidth="1"/>
    <col min="1027" max="1027" width="35.5703125" customWidth="1"/>
    <col min="1028" max="1028" width="17" customWidth="1"/>
    <col min="1029" max="1029" width="15.5703125" customWidth="1"/>
    <col min="1030" max="1030" width="16.85546875" customWidth="1"/>
    <col min="1031" max="1031" width="14.5703125" customWidth="1"/>
    <col min="1032" max="1032" width="18.140625" customWidth="1"/>
    <col min="1033" max="1033" width="11.7109375" customWidth="1"/>
    <col min="1034" max="1035" width="11.42578125" customWidth="1"/>
    <col min="1036" max="1036" width="10.7109375" customWidth="1"/>
    <col min="1037" max="1046" width="0" hidden="1" customWidth="1"/>
    <col min="1047" max="1047" width="11.42578125" customWidth="1"/>
    <col min="1048" max="1048" width="11.7109375" customWidth="1"/>
    <col min="1049" max="1050" width="11.7109375" bestFit="1" customWidth="1"/>
    <col min="1283" max="1283" width="35.5703125" customWidth="1"/>
    <col min="1284" max="1284" width="17" customWidth="1"/>
    <col min="1285" max="1285" width="15.5703125" customWidth="1"/>
    <col min="1286" max="1286" width="16.85546875" customWidth="1"/>
    <col min="1287" max="1287" width="14.5703125" customWidth="1"/>
    <col min="1288" max="1288" width="18.140625" customWidth="1"/>
    <col min="1289" max="1289" width="11.7109375" customWidth="1"/>
    <col min="1290" max="1291" width="11.42578125" customWidth="1"/>
    <col min="1292" max="1292" width="10.7109375" customWidth="1"/>
    <col min="1293" max="1302" width="0" hidden="1" customWidth="1"/>
    <col min="1303" max="1303" width="11.42578125" customWidth="1"/>
    <col min="1304" max="1304" width="11.7109375" customWidth="1"/>
    <col min="1305" max="1306" width="11.7109375" bestFit="1" customWidth="1"/>
    <col min="1539" max="1539" width="35.5703125" customWidth="1"/>
    <col min="1540" max="1540" width="17" customWidth="1"/>
    <col min="1541" max="1541" width="15.5703125" customWidth="1"/>
    <col min="1542" max="1542" width="16.85546875" customWidth="1"/>
    <col min="1543" max="1543" width="14.5703125" customWidth="1"/>
    <col min="1544" max="1544" width="18.140625" customWidth="1"/>
    <col min="1545" max="1545" width="11.7109375" customWidth="1"/>
    <col min="1546" max="1547" width="11.42578125" customWidth="1"/>
    <col min="1548" max="1548" width="10.7109375" customWidth="1"/>
    <col min="1549" max="1558" width="0" hidden="1" customWidth="1"/>
    <col min="1559" max="1559" width="11.42578125" customWidth="1"/>
    <col min="1560" max="1560" width="11.7109375" customWidth="1"/>
    <col min="1561" max="1562" width="11.7109375" bestFit="1" customWidth="1"/>
    <col min="1795" max="1795" width="35.5703125" customWidth="1"/>
    <col min="1796" max="1796" width="17" customWidth="1"/>
    <col min="1797" max="1797" width="15.5703125" customWidth="1"/>
    <col min="1798" max="1798" width="16.85546875" customWidth="1"/>
    <col min="1799" max="1799" width="14.5703125" customWidth="1"/>
    <col min="1800" max="1800" width="18.140625" customWidth="1"/>
    <col min="1801" max="1801" width="11.7109375" customWidth="1"/>
    <col min="1802" max="1803" width="11.42578125" customWidth="1"/>
    <col min="1804" max="1804" width="10.7109375" customWidth="1"/>
    <col min="1805" max="1814" width="0" hidden="1" customWidth="1"/>
    <col min="1815" max="1815" width="11.42578125" customWidth="1"/>
    <col min="1816" max="1816" width="11.7109375" customWidth="1"/>
    <col min="1817" max="1818" width="11.7109375" bestFit="1" customWidth="1"/>
    <col min="2051" max="2051" width="35.5703125" customWidth="1"/>
    <col min="2052" max="2052" width="17" customWidth="1"/>
    <col min="2053" max="2053" width="15.5703125" customWidth="1"/>
    <col min="2054" max="2054" width="16.85546875" customWidth="1"/>
    <col min="2055" max="2055" width="14.5703125" customWidth="1"/>
    <col min="2056" max="2056" width="18.140625" customWidth="1"/>
    <col min="2057" max="2057" width="11.7109375" customWidth="1"/>
    <col min="2058" max="2059" width="11.42578125" customWidth="1"/>
    <col min="2060" max="2060" width="10.7109375" customWidth="1"/>
    <col min="2061" max="2070" width="0" hidden="1" customWidth="1"/>
    <col min="2071" max="2071" width="11.42578125" customWidth="1"/>
    <col min="2072" max="2072" width="11.7109375" customWidth="1"/>
    <col min="2073" max="2074" width="11.7109375" bestFit="1" customWidth="1"/>
    <col min="2307" max="2307" width="35.5703125" customWidth="1"/>
    <col min="2308" max="2308" width="17" customWidth="1"/>
    <col min="2309" max="2309" width="15.5703125" customWidth="1"/>
    <col min="2310" max="2310" width="16.85546875" customWidth="1"/>
    <col min="2311" max="2311" width="14.5703125" customWidth="1"/>
    <col min="2312" max="2312" width="18.140625" customWidth="1"/>
    <col min="2313" max="2313" width="11.7109375" customWidth="1"/>
    <col min="2314" max="2315" width="11.42578125" customWidth="1"/>
    <col min="2316" max="2316" width="10.7109375" customWidth="1"/>
    <col min="2317" max="2326" width="0" hidden="1" customWidth="1"/>
    <col min="2327" max="2327" width="11.42578125" customWidth="1"/>
    <col min="2328" max="2328" width="11.7109375" customWidth="1"/>
    <col min="2329" max="2330" width="11.7109375" bestFit="1" customWidth="1"/>
    <col min="2563" max="2563" width="35.5703125" customWidth="1"/>
    <col min="2564" max="2564" width="17" customWidth="1"/>
    <col min="2565" max="2565" width="15.5703125" customWidth="1"/>
    <col min="2566" max="2566" width="16.85546875" customWidth="1"/>
    <col min="2567" max="2567" width="14.5703125" customWidth="1"/>
    <col min="2568" max="2568" width="18.140625" customWidth="1"/>
    <col min="2569" max="2569" width="11.7109375" customWidth="1"/>
    <col min="2570" max="2571" width="11.42578125" customWidth="1"/>
    <col min="2572" max="2572" width="10.7109375" customWidth="1"/>
    <col min="2573" max="2582" width="0" hidden="1" customWidth="1"/>
    <col min="2583" max="2583" width="11.42578125" customWidth="1"/>
    <col min="2584" max="2584" width="11.7109375" customWidth="1"/>
    <col min="2585" max="2586" width="11.7109375" bestFit="1" customWidth="1"/>
    <col min="2819" max="2819" width="35.5703125" customWidth="1"/>
    <col min="2820" max="2820" width="17" customWidth="1"/>
    <col min="2821" max="2821" width="15.5703125" customWidth="1"/>
    <col min="2822" max="2822" width="16.85546875" customWidth="1"/>
    <col min="2823" max="2823" width="14.5703125" customWidth="1"/>
    <col min="2824" max="2824" width="18.140625" customWidth="1"/>
    <col min="2825" max="2825" width="11.7109375" customWidth="1"/>
    <col min="2826" max="2827" width="11.42578125" customWidth="1"/>
    <col min="2828" max="2828" width="10.7109375" customWidth="1"/>
    <col min="2829" max="2838" width="0" hidden="1" customWidth="1"/>
    <col min="2839" max="2839" width="11.42578125" customWidth="1"/>
    <col min="2840" max="2840" width="11.7109375" customWidth="1"/>
    <col min="2841" max="2842" width="11.7109375" bestFit="1" customWidth="1"/>
    <col min="3075" max="3075" width="35.5703125" customWidth="1"/>
    <col min="3076" max="3076" width="17" customWidth="1"/>
    <col min="3077" max="3077" width="15.5703125" customWidth="1"/>
    <col min="3078" max="3078" width="16.85546875" customWidth="1"/>
    <col min="3079" max="3079" width="14.5703125" customWidth="1"/>
    <col min="3080" max="3080" width="18.140625" customWidth="1"/>
    <col min="3081" max="3081" width="11.7109375" customWidth="1"/>
    <col min="3082" max="3083" width="11.42578125" customWidth="1"/>
    <col min="3084" max="3084" width="10.7109375" customWidth="1"/>
    <col min="3085" max="3094" width="0" hidden="1" customWidth="1"/>
    <col min="3095" max="3095" width="11.42578125" customWidth="1"/>
    <col min="3096" max="3096" width="11.7109375" customWidth="1"/>
    <col min="3097" max="3098" width="11.7109375" bestFit="1" customWidth="1"/>
    <col min="3331" max="3331" width="35.5703125" customWidth="1"/>
    <col min="3332" max="3332" width="17" customWidth="1"/>
    <col min="3333" max="3333" width="15.5703125" customWidth="1"/>
    <col min="3334" max="3334" width="16.85546875" customWidth="1"/>
    <col min="3335" max="3335" width="14.5703125" customWidth="1"/>
    <col min="3336" max="3336" width="18.140625" customWidth="1"/>
    <col min="3337" max="3337" width="11.7109375" customWidth="1"/>
    <col min="3338" max="3339" width="11.42578125" customWidth="1"/>
    <col min="3340" max="3340" width="10.7109375" customWidth="1"/>
    <col min="3341" max="3350" width="0" hidden="1" customWidth="1"/>
    <col min="3351" max="3351" width="11.42578125" customWidth="1"/>
    <col min="3352" max="3352" width="11.7109375" customWidth="1"/>
    <col min="3353" max="3354" width="11.7109375" bestFit="1" customWidth="1"/>
    <col min="3587" max="3587" width="35.5703125" customWidth="1"/>
    <col min="3588" max="3588" width="17" customWidth="1"/>
    <col min="3589" max="3589" width="15.5703125" customWidth="1"/>
    <col min="3590" max="3590" width="16.85546875" customWidth="1"/>
    <col min="3591" max="3591" width="14.5703125" customWidth="1"/>
    <col min="3592" max="3592" width="18.140625" customWidth="1"/>
    <col min="3593" max="3593" width="11.7109375" customWidth="1"/>
    <col min="3594" max="3595" width="11.42578125" customWidth="1"/>
    <col min="3596" max="3596" width="10.7109375" customWidth="1"/>
    <col min="3597" max="3606" width="0" hidden="1" customWidth="1"/>
    <col min="3607" max="3607" width="11.42578125" customWidth="1"/>
    <col min="3608" max="3608" width="11.7109375" customWidth="1"/>
    <col min="3609" max="3610" width="11.7109375" bestFit="1" customWidth="1"/>
    <col min="3843" max="3843" width="35.5703125" customWidth="1"/>
    <col min="3844" max="3844" width="17" customWidth="1"/>
    <col min="3845" max="3845" width="15.5703125" customWidth="1"/>
    <col min="3846" max="3846" width="16.85546875" customWidth="1"/>
    <col min="3847" max="3847" width="14.5703125" customWidth="1"/>
    <col min="3848" max="3848" width="18.140625" customWidth="1"/>
    <col min="3849" max="3849" width="11.7109375" customWidth="1"/>
    <col min="3850" max="3851" width="11.42578125" customWidth="1"/>
    <col min="3852" max="3852" width="10.7109375" customWidth="1"/>
    <col min="3853" max="3862" width="0" hidden="1" customWidth="1"/>
    <col min="3863" max="3863" width="11.42578125" customWidth="1"/>
    <col min="3864" max="3864" width="11.7109375" customWidth="1"/>
    <col min="3865" max="3866" width="11.7109375" bestFit="1" customWidth="1"/>
    <col min="4099" max="4099" width="35.5703125" customWidth="1"/>
    <col min="4100" max="4100" width="17" customWidth="1"/>
    <col min="4101" max="4101" width="15.5703125" customWidth="1"/>
    <col min="4102" max="4102" width="16.85546875" customWidth="1"/>
    <col min="4103" max="4103" width="14.5703125" customWidth="1"/>
    <col min="4104" max="4104" width="18.140625" customWidth="1"/>
    <col min="4105" max="4105" width="11.7109375" customWidth="1"/>
    <col min="4106" max="4107" width="11.42578125" customWidth="1"/>
    <col min="4108" max="4108" width="10.7109375" customWidth="1"/>
    <col min="4109" max="4118" width="0" hidden="1" customWidth="1"/>
    <col min="4119" max="4119" width="11.42578125" customWidth="1"/>
    <col min="4120" max="4120" width="11.7109375" customWidth="1"/>
    <col min="4121" max="4122" width="11.7109375" bestFit="1" customWidth="1"/>
    <col min="4355" max="4355" width="35.5703125" customWidth="1"/>
    <col min="4356" max="4356" width="17" customWidth="1"/>
    <col min="4357" max="4357" width="15.5703125" customWidth="1"/>
    <col min="4358" max="4358" width="16.85546875" customWidth="1"/>
    <col min="4359" max="4359" width="14.5703125" customWidth="1"/>
    <col min="4360" max="4360" width="18.140625" customWidth="1"/>
    <col min="4361" max="4361" width="11.7109375" customWidth="1"/>
    <col min="4362" max="4363" width="11.42578125" customWidth="1"/>
    <col min="4364" max="4364" width="10.7109375" customWidth="1"/>
    <col min="4365" max="4374" width="0" hidden="1" customWidth="1"/>
    <col min="4375" max="4375" width="11.42578125" customWidth="1"/>
    <col min="4376" max="4376" width="11.7109375" customWidth="1"/>
    <col min="4377" max="4378" width="11.7109375" bestFit="1" customWidth="1"/>
    <col min="4611" max="4611" width="35.5703125" customWidth="1"/>
    <col min="4612" max="4612" width="17" customWidth="1"/>
    <col min="4613" max="4613" width="15.5703125" customWidth="1"/>
    <col min="4614" max="4614" width="16.85546875" customWidth="1"/>
    <col min="4615" max="4615" width="14.5703125" customWidth="1"/>
    <col min="4616" max="4616" width="18.140625" customWidth="1"/>
    <col min="4617" max="4617" width="11.7109375" customWidth="1"/>
    <col min="4618" max="4619" width="11.42578125" customWidth="1"/>
    <col min="4620" max="4620" width="10.7109375" customWidth="1"/>
    <col min="4621" max="4630" width="0" hidden="1" customWidth="1"/>
    <col min="4631" max="4631" width="11.42578125" customWidth="1"/>
    <col min="4632" max="4632" width="11.7109375" customWidth="1"/>
    <col min="4633" max="4634" width="11.7109375" bestFit="1" customWidth="1"/>
    <col min="4867" max="4867" width="35.5703125" customWidth="1"/>
    <col min="4868" max="4868" width="17" customWidth="1"/>
    <col min="4869" max="4869" width="15.5703125" customWidth="1"/>
    <col min="4870" max="4870" width="16.85546875" customWidth="1"/>
    <col min="4871" max="4871" width="14.5703125" customWidth="1"/>
    <col min="4872" max="4872" width="18.140625" customWidth="1"/>
    <col min="4873" max="4873" width="11.7109375" customWidth="1"/>
    <col min="4874" max="4875" width="11.42578125" customWidth="1"/>
    <col min="4876" max="4876" width="10.7109375" customWidth="1"/>
    <col min="4877" max="4886" width="0" hidden="1" customWidth="1"/>
    <col min="4887" max="4887" width="11.42578125" customWidth="1"/>
    <col min="4888" max="4888" width="11.7109375" customWidth="1"/>
    <col min="4889" max="4890" width="11.7109375" bestFit="1" customWidth="1"/>
    <col min="5123" max="5123" width="35.5703125" customWidth="1"/>
    <col min="5124" max="5124" width="17" customWidth="1"/>
    <col min="5125" max="5125" width="15.5703125" customWidth="1"/>
    <col min="5126" max="5126" width="16.85546875" customWidth="1"/>
    <col min="5127" max="5127" width="14.5703125" customWidth="1"/>
    <col min="5128" max="5128" width="18.140625" customWidth="1"/>
    <col min="5129" max="5129" width="11.7109375" customWidth="1"/>
    <col min="5130" max="5131" width="11.42578125" customWidth="1"/>
    <col min="5132" max="5132" width="10.7109375" customWidth="1"/>
    <col min="5133" max="5142" width="0" hidden="1" customWidth="1"/>
    <col min="5143" max="5143" width="11.42578125" customWidth="1"/>
    <col min="5144" max="5144" width="11.7109375" customWidth="1"/>
    <col min="5145" max="5146" width="11.7109375" bestFit="1" customWidth="1"/>
    <col min="5379" max="5379" width="35.5703125" customWidth="1"/>
    <col min="5380" max="5380" width="17" customWidth="1"/>
    <col min="5381" max="5381" width="15.5703125" customWidth="1"/>
    <col min="5382" max="5382" width="16.85546875" customWidth="1"/>
    <col min="5383" max="5383" width="14.5703125" customWidth="1"/>
    <col min="5384" max="5384" width="18.140625" customWidth="1"/>
    <col min="5385" max="5385" width="11.7109375" customWidth="1"/>
    <col min="5386" max="5387" width="11.42578125" customWidth="1"/>
    <col min="5388" max="5388" width="10.7109375" customWidth="1"/>
    <col min="5389" max="5398" width="0" hidden="1" customWidth="1"/>
    <col min="5399" max="5399" width="11.42578125" customWidth="1"/>
    <col min="5400" max="5400" width="11.7109375" customWidth="1"/>
    <col min="5401" max="5402" width="11.7109375" bestFit="1" customWidth="1"/>
    <col min="5635" max="5635" width="35.5703125" customWidth="1"/>
    <col min="5636" max="5636" width="17" customWidth="1"/>
    <col min="5637" max="5637" width="15.5703125" customWidth="1"/>
    <col min="5638" max="5638" width="16.85546875" customWidth="1"/>
    <col min="5639" max="5639" width="14.5703125" customWidth="1"/>
    <col min="5640" max="5640" width="18.140625" customWidth="1"/>
    <col min="5641" max="5641" width="11.7109375" customWidth="1"/>
    <col min="5642" max="5643" width="11.42578125" customWidth="1"/>
    <col min="5644" max="5644" width="10.7109375" customWidth="1"/>
    <col min="5645" max="5654" width="0" hidden="1" customWidth="1"/>
    <col min="5655" max="5655" width="11.42578125" customWidth="1"/>
    <col min="5656" max="5656" width="11.7109375" customWidth="1"/>
    <col min="5657" max="5658" width="11.7109375" bestFit="1" customWidth="1"/>
    <col min="5891" max="5891" width="35.5703125" customWidth="1"/>
    <col min="5892" max="5892" width="17" customWidth="1"/>
    <col min="5893" max="5893" width="15.5703125" customWidth="1"/>
    <col min="5894" max="5894" width="16.85546875" customWidth="1"/>
    <col min="5895" max="5895" width="14.5703125" customWidth="1"/>
    <col min="5896" max="5896" width="18.140625" customWidth="1"/>
    <col min="5897" max="5897" width="11.7109375" customWidth="1"/>
    <col min="5898" max="5899" width="11.42578125" customWidth="1"/>
    <col min="5900" max="5900" width="10.7109375" customWidth="1"/>
    <col min="5901" max="5910" width="0" hidden="1" customWidth="1"/>
    <col min="5911" max="5911" width="11.42578125" customWidth="1"/>
    <col min="5912" max="5912" width="11.7109375" customWidth="1"/>
    <col min="5913" max="5914" width="11.7109375" bestFit="1" customWidth="1"/>
    <col min="6147" max="6147" width="35.5703125" customWidth="1"/>
    <col min="6148" max="6148" width="17" customWidth="1"/>
    <col min="6149" max="6149" width="15.5703125" customWidth="1"/>
    <col min="6150" max="6150" width="16.85546875" customWidth="1"/>
    <col min="6151" max="6151" width="14.5703125" customWidth="1"/>
    <col min="6152" max="6152" width="18.140625" customWidth="1"/>
    <col min="6153" max="6153" width="11.7109375" customWidth="1"/>
    <col min="6154" max="6155" width="11.42578125" customWidth="1"/>
    <col min="6156" max="6156" width="10.7109375" customWidth="1"/>
    <col min="6157" max="6166" width="0" hidden="1" customWidth="1"/>
    <col min="6167" max="6167" width="11.42578125" customWidth="1"/>
    <col min="6168" max="6168" width="11.7109375" customWidth="1"/>
    <col min="6169" max="6170" width="11.7109375" bestFit="1" customWidth="1"/>
    <col min="6403" max="6403" width="35.5703125" customWidth="1"/>
    <col min="6404" max="6404" width="17" customWidth="1"/>
    <col min="6405" max="6405" width="15.5703125" customWidth="1"/>
    <col min="6406" max="6406" width="16.85546875" customWidth="1"/>
    <col min="6407" max="6407" width="14.5703125" customWidth="1"/>
    <col min="6408" max="6408" width="18.140625" customWidth="1"/>
    <col min="6409" max="6409" width="11.7109375" customWidth="1"/>
    <col min="6410" max="6411" width="11.42578125" customWidth="1"/>
    <col min="6412" max="6412" width="10.7109375" customWidth="1"/>
    <col min="6413" max="6422" width="0" hidden="1" customWidth="1"/>
    <col min="6423" max="6423" width="11.42578125" customWidth="1"/>
    <col min="6424" max="6424" width="11.7109375" customWidth="1"/>
    <col min="6425" max="6426" width="11.7109375" bestFit="1" customWidth="1"/>
    <col min="6659" max="6659" width="35.5703125" customWidth="1"/>
    <col min="6660" max="6660" width="17" customWidth="1"/>
    <col min="6661" max="6661" width="15.5703125" customWidth="1"/>
    <col min="6662" max="6662" width="16.85546875" customWidth="1"/>
    <col min="6663" max="6663" width="14.5703125" customWidth="1"/>
    <col min="6664" max="6664" width="18.140625" customWidth="1"/>
    <col min="6665" max="6665" width="11.7109375" customWidth="1"/>
    <col min="6666" max="6667" width="11.42578125" customWidth="1"/>
    <col min="6668" max="6668" width="10.7109375" customWidth="1"/>
    <col min="6669" max="6678" width="0" hidden="1" customWidth="1"/>
    <col min="6679" max="6679" width="11.42578125" customWidth="1"/>
    <col min="6680" max="6680" width="11.7109375" customWidth="1"/>
    <col min="6681" max="6682" width="11.7109375" bestFit="1" customWidth="1"/>
    <col min="6915" max="6915" width="35.5703125" customWidth="1"/>
    <col min="6916" max="6916" width="17" customWidth="1"/>
    <col min="6917" max="6917" width="15.5703125" customWidth="1"/>
    <col min="6918" max="6918" width="16.85546875" customWidth="1"/>
    <col min="6919" max="6919" width="14.5703125" customWidth="1"/>
    <col min="6920" max="6920" width="18.140625" customWidth="1"/>
    <col min="6921" max="6921" width="11.7109375" customWidth="1"/>
    <col min="6922" max="6923" width="11.42578125" customWidth="1"/>
    <col min="6924" max="6924" width="10.7109375" customWidth="1"/>
    <col min="6925" max="6934" width="0" hidden="1" customWidth="1"/>
    <col min="6935" max="6935" width="11.42578125" customWidth="1"/>
    <col min="6936" max="6936" width="11.7109375" customWidth="1"/>
    <col min="6937" max="6938" width="11.7109375" bestFit="1" customWidth="1"/>
    <col min="7171" max="7171" width="35.5703125" customWidth="1"/>
    <col min="7172" max="7172" width="17" customWidth="1"/>
    <col min="7173" max="7173" width="15.5703125" customWidth="1"/>
    <col min="7174" max="7174" width="16.85546875" customWidth="1"/>
    <col min="7175" max="7175" width="14.5703125" customWidth="1"/>
    <col min="7176" max="7176" width="18.140625" customWidth="1"/>
    <col min="7177" max="7177" width="11.7109375" customWidth="1"/>
    <col min="7178" max="7179" width="11.42578125" customWidth="1"/>
    <col min="7180" max="7180" width="10.7109375" customWidth="1"/>
    <col min="7181" max="7190" width="0" hidden="1" customWidth="1"/>
    <col min="7191" max="7191" width="11.42578125" customWidth="1"/>
    <col min="7192" max="7192" width="11.7109375" customWidth="1"/>
    <col min="7193" max="7194" width="11.7109375" bestFit="1" customWidth="1"/>
    <col min="7427" max="7427" width="35.5703125" customWidth="1"/>
    <col min="7428" max="7428" width="17" customWidth="1"/>
    <col min="7429" max="7429" width="15.5703125" customWidth="1"/>
    <col min="7430" max="7430" width="16.85546875" customWidth="1"/>
    <col min="7431" max="7431" width="14.5703125" customWidth="1"/>
    <col min="7432" max="7432" width="18.140625" customWidth="1"/>
    <col min="7433" max="7433" width="11.7109375" customWidth="1"/>
    <col min="7434" max="7435" width="11.42578125" customWidth="1"/>
    <col min="7436" max="7436" width="10.7109375" customWidth="1"/>
    <col min="7437" max="7446" width="0" hidden="1" customWidth="1"/>
    <col min="7447" max="7447" width="11.42578125" customWidth="1"/>
    <col min="7448" max="7448" width="11.7109375" customWidth="1"/>
    <col min="7449" max="7450" width="11.7109375" bestFit="1" customWidth="1"/>
    <col min="7683" max="7683" width="35.5703125" customWidth="1"/>
    <col min="7684" max="7684" width="17" customWidth="1"/>
    <col min="7685" max="7685" width="15.5703125" customWidth="1"/>
    <col min="7686" max="7686" width="16.85546875" customWidth="1"/>
    <col min="7687" max="7687" width="14.5703125" customWidth="1"/>
    <col min="7688" max="7688" width="18.140625" customWidth="1"/>
    <col min="7689" max="7689" width="11.7109375" customWidth="1"/>
    <col min="7690" max="7691" width="11.42578125" customWidth="1"/>
    <col min="7692" max="7692" width="10.7109375" customWidth="1"/>
    <col min="7693" max="7702" width="0" hidden="1" customWidth="1"/>
    <col min="7703" max="7703" width="11.42578125" customWidth="1"/>
    <col min="7704" max="7704" width="11.7109375" customWidth="1"/>
    <col min="7705" max="7706" width="11.7109375" bestFit="1" customWidth="1"/>
    <col min="7939" max="7939" width="35.5703125" customWidth="1"/>
    <col min="7940" max="7940" width="17" customWidth="1"/>
    <col min="7941" max="7941" width="15.5703125" customWidth="1"/>
    <col min="7942" max="7942" width="16.85546875" customWidth="1"/>
    <col min="7943" max="7943" width="14.5703125" customWidth="1"/>
    <col min="7944" max="7944" width="18.140625" customWidth="1"/>
    <col min="7945" max="7945" width="11.7109375" customWidth="1"/>
    <col min="7946" max="7947" width="11.42578125" customWidth="1"/>
    <col min="7948" max="7948" width="10.7109375" customWidth="1"/>
    <col min="7949" max="7958" width="0" hidden="1" customWidth="1"/>
    <col min="7959" max="7959" width="11.42578125" customWidth="1"/>
    <col min="7960" max="7960" width="11.7109375" customWidth="1"/>
    <col min="7961" max="7962" width="11.7109375" bestFit="1" customWidth="1"/>
    <col min="8195" max="8195" width="35.5703125" customWidth="1"/>
    <col min="8196" max="8196" width="17" customWidth="1"/>
    <col min="8197" max="8197" width="15.5703125" customWidth="1"/>
    <col min="8198" max="8198" width="16.85546875" customWidth="1"/>
    <col min="8199" max="8199" width="14.5703125" customWidth="1"/>
    <col min="8200" max="8200" width="18.140625" customWidth="1"/>
    <col min="8201" max="8201" width="11.7109375" customWidth="1"/>
    <col min="8202" max="8203" width="11.42578125" customWidth="1"/>
    <col min="8204" max="8204" width="10.7109375" customWidth="1"/>
    <col min="8205" max="8214" width="0" hidden="1" customWidth="1"/>
    <col min="8215" max="8215" width="11.42578125" customWidth="1"/>
    <col min="8216" max="8216" width="11.7109375" customWidth="1"/>
    <col min="8217" max="8218" width="11.7109375" bestFit="1" customWidth="1"/>
    <col min="8451" max="8451" width="35.5703125" customWidth="1"/>
    <col min="8452" max="8452" width="17" customWidth="1"/>
    <col min="8453" max="8453" width="15.5703125" customWidth="1"/>
    <col min="8454" max="8454" width="16.85546875" customWidth="1"/>
    <col min="8455" max="8455" width="14.5703125" customWidth="1"/>
    <col min="8456" max="8456" width="18.140625" customWidth="1"/>
    <col min="8457" max="8457" width="11.7109375" customWidth="1"/>
    <col min="8458" max="8459" width="11.42578125" customWidth="1"/>
    <col min="8460" max="8460" width="10.7109375" customWidth="1"/>
    <col min="8461" max="8470" width="0" hidden="1" customWidth="1"/>
    <col min="8471" max="8471" width="11.42578125" customWidth="1"/>
    <col min="8472" max="8472" width="11.7109375" customWidth="1"/>
    <col min="8473" max="8474" width="11.7109375" bestFit="1" customWidth="1"/>
    <col min="8707" max="8707" width="35.5703125" customWidth="1"/>
    <col min="8708" max="8708" width="17" customWidth="1"/>
    <col min="8709" max="8709" width="15.5703125" customWidth="1"/>
    <col min="8710" max="8710" width="16.85546875" customWidth="1"/>
    <col min="8711" max="8711" width="14.5703125" customWidth="1"/>
    <col min="8712" max="8712" width="18.140625" customWidth="1"/>
    <col min="8713" max="8713" width="11.7109375" customWidth="1"/>
    <col min="8714" max="8715" width="11.42578125" customWidth="1"/>
    <col min="8716" max="8716" width="10.7109375" customWidth="1"/>
    <col min="8717" max="8726" width="0" hidden="1" customWidth="1"/>
    <col min="8727" max="8727" width="11.42578125" customWidth="1"/>
    <col min="8728" max="8728" width="11.7109375" customWidth="1"/>
    <col min="8729" max="8730" width="11.7109375" bestFit="1" customWidth="1"/>
    <col min="8963" max="8963" width="35.5703125" customWidth="1"/>
    <col min="8964" max="8964" width="17" customWidth="1"/>
    <col min="8965" max="8965" width="15.5703125" customWidth="1"/>
    <col min="8966" max="8966" width="16.85546875" customWidth="1"/>
    <col min="8967" max="8967" width="14.5703125" customWidth="1"/>
    <col min="8968" max="8968" width="18.140625" customWidth="1"/>
    <col min="8969" max="8969" width="11.7109375" customWidth="1"/>
    <col min="8970" max="8971" width="11.42578125" customWidth="1"/>
    <col min="8972" max="8972" width="10.7109375" customWidth="1"/>
    <col min="8973" max="8982" width="0" hidden="1" customWidth="1"/>
    <col min="8983" max="8983" width="11.42578125" customWidth="1"/>
    <col min="8984" max="8984" width="11.7109375" customWidth="1"/>
    <col min="8985" max="8986" width="11.7109375" bestFit="1" customWidth="1"/>
    <col min="9219" max="9219" width="35.5703125" customWidth="1"/>
    <col min="9220" max="9220" width="17" customWidth="1"/>
    <col min="9221" max="9221" width="15.5703125" customWidth="1"/>
    <col min="9222" max="9222" width="16.85546875" customWidth="1"/>
    <col min="9223" max="9223" width="14.5703125" customWidth="1"/>
    <col min="9224" max="9224" width="18.140625" customWidth="1"/>
    <col min="9225" max="9225" width="11.7109375" customWidth="1"/>
    <col min="9226" max="9227" width="11.42578125" customWidth="1"/>
    <col min="9228" max="9228" width="10.7109375" customWidth="1"/>
    <col min="9229" max="9238" width="0" hidden="1" customWidth="1"/>
    <col min="9239" max="9239" width="11.42578125" customWidth="1"/>
    <col min="9240" max="9240" width="11.7109375" customWidth="1"/>
    <col min="9241" max="9242" width="11.7109375" bestFit="1" customWidth="1"/>
    <col min="9475" max="9475" width="35.5703125" customWidth="1"/>
    <col min="9476" max="9476" width="17" customWidth="1"/>
    <col min="9477" max="9477" width="15.5703125" customWidth="1"/>
    <col min="9478" max="9478" width="16.85546875" customWidth="1"/>
    <col min="9479" max="9479" width="14.5703125" customWidth="1"/>
    <col min="9480" max="9480" width="18.140625" customWidth="1"/>
    <col min="9481" max="9481" width="11.7109375" customWidth="1"/>
    <col min="9482" max="9483" width="11.42578125" customWidth="1"/>
    <col min="9484" max="9484" width="10.7109375" customWidth="1"/>
    <col min="9485" max="9494" width="0" hidden="1" customWidth="1"/>
    <col min="9495" max="9495" width="11.42578125" customWidth="1"/>
    <col min="9496" max="9496" width="11.7109375" customWidth="1"/>
    <col min="9497" max="9498" width="11.7109375" bestFit="1" customWidth="1"/>
    <col min="9731" max="9731" width="35.5703125" customWidth="1"/>
    <col min="9732" max="9732" width="17" customWidth="1"/>
    <col min="9733" max="9733" width="15.5703125" customWidth="1"/>
    <col min="9734" max="9734" width="16.85546875" customWidth="1"/>
    <col min="9735" max="9735" width="14.5703125" customWidth="1"/>
    <col min="9736" max="9736" width="18.140625" customWidth="1"/>
    <col min="9737" max="9737" width="11.7109375" customWidth="1"/>
    <col min="9738" max="9739" width="11.42578125" customWidth="1"/>
    <col min="9740" max="9740" width="10.7109375" customWidth="1"/>
    <col min="9741" max="9750" width="0" hidden="1" customWidth="1"/>
    <col min="9751" max="9751" width="11.42578125" customWidth="1"/>
    <col min="9752" max="9752" width="11.7109375" customWidth="1"/>
    <col min="9753" max="9754" width="11.7109375" bestFit="1" customWidth="1"/>
    <col min="9987" max="9987" width="35.5703125" customWidth="1"/>
    <col min="9988" max="9988" width="17" customWidth="1"/>
    <col min="9989" max="9989" width="15.5703125" customWidth="1"/>
    <col min="9990" max="9990" width="16.85546875" customWidth="1"/>
    <col min="9991" max="9991" width="14.5703125" customWidth="1"/>
    <col min="9992" max="9992" width="18.140625" customWidth="1"/>
    <col min="9993" max="9993" width="11.7109375" customWidth="1"/>
    <col min="9994" max="9995" width="11.42578125" customWidth="1"/>
    <col min="9996" max="9996" width="10.7109375" customWidth="1"/>
    <col min="9997" max="10006" width="0" hidden="1" customWidth="1"/>
    <col min="10007" max="10007" width="11.42578125" customWidth="1"/>
    <col min="10008" max="10008" width="11.7109375" customWidth="1"/>
    <col min="10009" max="10010" width="11.7109375" bestFit="1" customWidth="1"/>
    <col min="10243" max="10243" width="35.5703125" customWidth="1"/>
    <col min="10244" max="10244" width="17" customWidth="1"/>
    <col min="10245" max="10245" width="15.5703125" customWidth="1"/>
    <col min="10246" max="10246" width="16.85546875" customWidth="1"/>
    <col min="10247" max="10247" width="14.5703125" customWidth="1"/>
    <col min="10248" max="10248" width="18.140625" customWidth="1"/>
    <col min="10249" max="10249" width="11.7109375" customWidth="1"/>
    <col min="10250" max="10251" width="11.42578125" customWidth="1"/>
    <col min="10252" max="10252" width="10.7109375" customWidth="1"/>
    <col min="10253" max="10262" width="0" hidden="1" customWidth="1"/>
    <col min="10263" max="10263" width="11.42578125" customWidth="1"/>
    <col min="10264" max="10264" width="11.7109375" customWidth="1"/>
    <col min="10265" max="10266" width="11.7109375" bestFit="1" customWidth="1"/>
    <col min="10499" max="10499" width="35.5703125" customWidth="1"/>
    <col min="10500" max="10500" width="17" customWidth="1"/>
    <col min="10501" max="10501" width="15.5703125" customWidth="1"/>
    <col min="10502" max="10502" width="16.85546875" customWidth="1"/>
    <col min="10503" max="10503" width="14.5703125" customWidth="1"/>
    <col min="10504" max="10504" width="18.140625" customWidth="1"/>
    <col min="10505" max="10505" width="11.7109375" customWidth="1"/>
    <col min="10506" max="10507" width="11.42578125" customWidth="1"/>
    <col min="10508" max="10508" width="10.7109375" customWidth="1"/>
    <col min="10509" max="10518" width="0" hidden="1" customWidth="1"/>
    <col min="10519" max="10519" width="11.42578125" customWidth="1"/>
    <col min="10520" max="10520" width="11.7109375" customWidth="1"/>
    <col min="10521" max="10522" width="11.7109375" bestFit="1" customWidth="1"/>
    <col min="10755" max="10755" width="35.5703125" customWidth="1"/>
    <col min="10756" max="10756" width="17" customWidth="1"/>
    <col min="10757" max="10757" width="15.5703125" customWidth="1"/>
    <col min="10758" max="10758" width="16.85546875" customWidth="1"/>
    <col min="10759" max="10759" width="14.5703125" customWidth="1"/>
    <col min="10760" max="10760" width="18.140625" customWidth="1"/>
    <col min="10761" max="10761" width="11.7109375" customWidth="1"/>
    <col min="10762" max="10763" width="11.42578125" customWidth="1"/>
    <col min="10764" max="10764" width="10.7109375" customWidth="1"/>
    <col min="10765" max="10774" width="0" hidden="1" customWidth="1"/>
    <col min="10775" max="10775" width="11.42578125" customWidth="1"/>
    <col min="10776" max="10776" width="11.7109375" customWidth="1"/>
    <col min="10777" max="10778" width="11.7109375" bestFit="1" customWidth="1"/>
    <col min="11011" max="11011" width="35.5703125" customWidth="1"/>
    <col min="11012" max="11012" width="17" customWidth="1"/>
    <col min="11013" max="11013" width="15.5703125" customWidth="1"/>
    <col min="11014" max="11014" width="16.85546875" customWidth="1"/>
    <col min="11015" max="11015" width="14.5703125" customWidth="1"/>
    <col min="11016" max="11016" width="18.140625" customWidth="1"/>
    <col min="11017" max="11017" width="11.7109375" customWidth="1"/>
    <col min="11018" max="11019" width="11.42578125" customWidth="1"/>
    <col min="11020" max="11020" width="10.7109375" customWidth="1"/>
    <col min="11021" max="11030" width="0" hidden="1" customWidth="1"/>
    <col min="11031" max="11031" width="11.42578125" customWidth="1"/>
    <col min="11032" max="11032" width="11.7109375" customWidth="1"/>
    <col min="11033" max="11034" width="11.7109375" bestFit="1" customWidth="1"/>
    <col min="11267" max="11267" width="35.5703125" customWidth="1"/>
    <col min="11268" max="11268" width="17" customWidth="1"/>
    <col min="11269" max="11269" width="15.5703125" customWidth="1"/>
    <col min="11270" max="11270" width="16.85546875" customWidth="1"/>
    <col min="11271" max="11271" width="14.5703125" customWidth="1"/>
    <col min="11272" max="11272" width="18.140625" customWidth="1"/>
    <col min="11273" max="11273" width="11.7109375" customWidth="1"/>
    <col min="11274" max="11275" width="11.42578125" customWidth="1"/>
    <col min="11276" max="11276" width="10.7109375" customWidth="1"/>
    <col min="11277" max="11286" width="0" hidden="1" customWidth="1"/>
    <col min="11287" max="11287" width="11.42578125" customWidth="1"/>
    <col min="11288" max="11288" width="11.7109375" customWidth="1"/>
    <col min="11289" max="11290" width="11.7109375" bestFit="1" customWidth="1"/>
    <col min="11523" max="11523" width="35.5703125" customWidth="1"/>
    <col min="11524" max="11524" width="17" customWidth="1"/>
    <col min="11525" max="11525" width="15.5703125" customWidth="1"/>
    <col min="11526" max="11526" width="16.85546875" customWidth="1"/>
    <col min="11527" max="11527" width="14.5703125" customWidth="1"/>
    <col min="11528" max="11528" width="18.140625" customWidth="1"/>
    <col min="11529" max="11529" width="11.7109375" customWidth="1"/>
    <col min="11530" max="11531" width="11.42578125" customWidth="1"/>
    <col min="11532" max="11532" width="10.7109375" customWidth="1"/>
    <col min="11533" max="11542" width="0" hidden="1" customWidth="1"/>
    <col min="11543" max="11543" width="11.42578125" customWidth="1"/>
    <col min="11544" max="11544" width="11.7109375" customWidth="1"/>
    <col min="11545" max="11546" width="11.7109375" bestFit="1" customWidth="1"/>
    <col min="11779" max="11779" width="35.5703125" customWidth="1"/>
    <col min="11780" max="11780" width="17" customWidth="1"/>
    <col min="11781" max="11781" width="15.5703125" customWidth="1"/>
    <col min="11782" max="11782" width="16.85546875" customWidth="1"/>
    <col min="11783" max="11783" width="14.5703125" customWidth="1"/>
    <col min="11784" max="11784" width="18.140625" customWidth="1"/>
    <col min="11785" max="11785" width="11.7109375" customWidth="1"/>
    <col min="11786" max="11787" width="11.42578125" customWidth="1"/>
    <col min="11788" max="11788" width="10.7109375" customWidth="1"/>
    <col min="11789" max="11798" width="0" hidden="1" customWidth="1"/>
    <col min="11799" max="11799" width="11.42578125" customWidth="1"/>
    <col min="11800" max="11800" width="11.7109375" customWidth="1"/>
    <col min="11801" max="11802" width="11.7109375" bestFit="1" customWidth="1"/>
    <col min="12035" max="12035" width="35.5703125" customWidth="1"/>
    <col min="12036" max="12036" width="17" customWidth="1"/>
    <col min="12037" max="12037" width="15.5703125" customWidth="1"/>
    <col min="12038" max="12038" width="16.85546875" customWidth="1"/>
    <col min="12039" max="12039" width="14.5703125" customWidth="1"/>
    <col min="12040" max="12040" width="18.140625" customWidth="1"/>
    <col min="12041" max="12041" width="11.7109375" customWidth="1"/>
    <col min="12042" max="12043" width="11.42578125" customWidth="1"/>
    <col min="12044" max="12044" width="10.7109375" customWidth="1"/>
    <col min="12045" max="12054" width="0" hidden="1" customWidth="1"/>
    <col min="12055" max="12055" width="11.42578125" customWidth="1"/>
    <col min="12056" max="12056" width="11.7109375" customWidth="1"/>
    <col min="12057" max="12058" width="11.7109375" bestFit="1" customWidth="1"/>
    <col min="12291" max="12291" width="35.5703125" customWidth="1"/>
    <col min="12292" max="12292" width="17" customWidth="1"/>
    <col min="12293" max="12293" width="15.5703125" customWidth="1"/>
    <col min="12294" max="12294" width="16.85546875" customWidth="1"/>
    <col min="12295" max="12295" width="14.5703125" customWidth="1"/>
    <col min="12296" max="12296" width="18.140625" customWidth="1"/>
    <col min="12297" max="12297" width="11.7109375" customWidth="1"/>
    <col min="12298" max="12299" width="11.42578125" customWidth="1"/>
    <col min="12300" max="12300" width="10.7109375" customWidth="1"/>
    <col min="12301" max="12310" width="0" hidden="1" customWidth="1"/>
    <col min="12311" max="12311" width="11.42578125" customWidth="1"/>
    <col min="12312" max="12312" width="11.7109375" customWidth="1"/>
    <col min="12313" max="12314" width="11.7109375" bestFit="1" customWidth="1"/>
    <col min="12547" max="12547" width="35.5703125" customWidth="1"/>
    <col min="12548" max="12548" width="17" customWidth="1"/>
    <col min="12549" max="12549" width="15.5703125" customWidth="1"/>
    <col min="12550" max="12550" width="16.85546875" customWidth="1"/>
    <col min="12551" max="12551" width="14.5703125" customWidth="1"/>
    <col min="12552" max="12552" width="18.140625" customWidth="1"/>
    <col min="12553" max="12553" width="11.7109375" customWidth="1"/>
    <col min="12554" max="12555" width="11.42578125" customWidth="1"/>
    <col min="12556" max="12556" width="10.7109375" customWidth="1"/>
    <col min="12557" max="12566" width="0" hidden="1" customWidth="1"/>
    <col min="12567" max="12567" width="11.42578125" customWidth="1"/>
    <col min="12568" max="12568" width="11.7109375" customWidth="1"/>
    <col min="12569" max="12570" width="11.7109375" bestFit="1" customWidth="1"/>
    <col min="12803" max="12803" width="35.5703125" customWidth="1"/>
    <col min="12804" max="12804" width="17" customWidth="1"/>
    <col min="12805" max="12805" width="15.5703125" customWidth="1"/>
    <col min="12806" max="12806" width="16.85546875" customWidth="1"/>
    <col min="12807" max="12807" width="14.5703125" customWidth="1"/>
    <col min="12808" max="12808" width="18.140625" customWidth="1"/>
    <col min="12809" max="12809" width="11.7109375" customWidth="1"/>
    <col min="12810" max="12811" width="11.42578125" customWidth="1"/>
    <col min="12812" max="12812" width="10.7109375" customWidth="1"/>
    <col min="12813" max="12822" width="0" hidden="1" customWidth="1"/>
    <col min="12823" max="12823" width="11.42578125" customWidth="1"/>
    <col min="12824" max="12824" width="11.7109375" customWidth="1"/>
    <col min="12825" max="12826" width="11.7109375" bestFit="1" customWidth="1"/>
    <col min="13059" max="13059" width="35.5703125" customWidth="1"/>
    <col min="13060" max="13060" width="17" customWidth="1"/>
    <col min="13061" max="13061" width="15.5703125" customWidth="1"/>
    <col min="13062" max="13062" width="16.85546875" customWidth="1"/>
    <col min="13063" max="13063" width="14.5703125" customWidth="1"/>
    <col min="13064" max="13064" width="18.140625" customWidth="1"/>
    <col min="13065" max="13065" width="11.7109375" customWidth="1"/>
    <col min="13066" max="13067" width="11.42578125" customWidth="1"/>
    <col min="13068" max="13068" width="10.7109375" customWidth="1"/>
    <col min="13069" max="13078" width="0" hidden="1" customWidth="1"/>
    <col min="13079" max="13079" width="11.42578125" customWidth="1"/>
    <col min="13080" max="13080" width="11.7109375" customWidth="1"/>
    <col min="13081" max="13082" width="11.7109375" bestFit="1" customWidth="1"/>
    <col min="13315" max="13315" width="35.5703125" customWidth="1"/>
    <col min="13316" max="13316" width="17" customWidth="1"/>
    <col min="13317" max="13317" width="15.5703125" customWidth="1"/>
    <col min="13318" max="13318" width="16.85546875" customWidth="1"/>
    <col min="13319" max="13319" width="14.5703125" customWidth="1"/>
    <col min="13320" max="13320" width="18.140625" customWidth="1"/>
    <col min="13321" max="13321" width="11.7109375" customWidth="1"/>
    <col min="13322" max="13323" width="11.42578125" customWidth="1"/>
    <col min="13324" max="13324" width="10.7109375" customWidth="1"/>
    <col min="13325" max="13334" width="0" hidden="1" customWidth="1"/>
    <col min="13335" max="13335" width="11.42578125" customWidth="1"/>
    <col min="13336" max="13336" width="11.7109375" customWidth="1"/>
    <col min="13337" max="13338" width="11.7109375" bestFit="1" customWidth="1"/>
    <col min="13571" max="13571" width="35.5703125" customWidth="1"/>
    <col min="13572" max="13572" width="17" customWidth="1"/>
    <col min="13573" max="13573" width="15.5703125" customWidth="1"/>
    <col min="13574" max="13574" width="16.85546875" customWidth="1"/>
    <col min="13575" max="13575" width="14.5703125" customWidth="1"/>
    <col min="13576" max="13576" width="18.140625" customWidth="1"/>
    <col min="13577" max="13577" width="11.7109375" customWidth="1"/>
    <col min="13578" max="13579" width="11.42578125" customWidth="1"/>
    <col min="13580" max="13580" width="10.7109375" customWidth="1"/>
    <col min="13581" max="13590" width="0" hidden="1" customWidth="1"/>
    <col min="13591" max="13591" width="11.42578125" customWidth="1"/>
    <col min="13592" max="13592" width="11.7109375" customWidth="1"/>
    <col min="13593" max="13594" width="11.7109375" bestFit="1" customWidth="1"/>
    <col min="13827" max="13827" width="35.5703125" customWidth="1"/>
    <col min="13828" max="13828" width="17" customWidth="1"/>
    <col min="13829" max="13829" width="15.5703125" customWidth="1"/>
    <col min="13830" max="13830" width="16.85546875" customWidth="1"/>
    <col min="13831" max="13831" width="14.5703125" customWidth="1"/>
    <col min="13832" max="13832" width="18.140625" customWidth="1"/>
    <col min="13833" max="13833" width="11.7109375" customWidth="1"/>
    <col min="13834" max="13835" width="11.42578125" customWidth="1"/>
    <col min="13836" max="13836" width="10.7109375" customWidth="1"/>
    <col min="13837" max="13846" width="0" hidden="1" customWidth="1"/>
    <col min="13847" max="13847" width="11.42578125" customWidth="1"/>
    <col min="13848" max="13848" width="11.7109375" customWidth="1"/>
    <col min="13849" max="13850" width="11.7109375" bestFit="1" customWidth="1"/>
    <col min="14083" max="14083" width="35.5703125" customWidth="1"/>
    <col min="14084" max="14084" width="17" customWidth="1"/>
    <col min="14085" max="14085" width="15.5703125" customWidth="1"/>
    <col min="14086" max="14086" width="16.85546875" customWidth="1"/>
    <col min="14087" max="14087" width="14.5703125" customWidth="1"/>
    <col min="14088" max="14088" width="18.140625" customWidth="1"/>
    <col min="14089" max="14089" width="11.7109375" customWidth="1"/>
    <col min="14090" max="14091" width="11.42578125" customWidth="1"/>
    <col min="14092" max="14092" width="10.7109375" customWidth="1"/>
    <col min="14093" max="14102" width="0" hidden="1" customWidth="1"/>
    <col min="14103" max="14103" width="11.42578125" customWidth="1"/>
    <col min="14104" max="14104" width="11.7109375" customWidth="1"/>
    <col min="14105" max="14106" width="11.7109375" bestFit="1" customWidth="1"/>
    <col min="14339" max="14339" width="35.5703125" customWidth="1"/>
    <col min="14340" max="14340" width="17" customWidth="1"/>
    <col min="14341" max="14341" width="15.5703125" customWidth="1"/>
    <col min="14342" max="14342" width="16.85546875" customWidth="1"/>
    <col min="14343" max="14343" width="14.5703125" customWidth="1"/>
    <col min="14344" max="14344" width="18.140625" customWidth="1"/>
    <col min="14345" max="14345" width="11.7109375" customWidth="1"/>
    <col min="14346" max="14347" width="11.42578125" customWidth="1"/>
    <col min="14348" max="14348" width="10.7109375" customWidth="1"/>
    <col min="14349" max="14358" width="0" hidden="1" customWidth="1"/>
    <col min="14359" max="14359" width="11.42578125" customWidth="1"/>
    <col min="14360" max="14360" width="11.7109375" customWidth="1"/>
    <col min="14361" max="14362" width="11.7109375" bestFit="1" customWidth="1"/>
    <col min="14595" max="14595" width="35.5703125" customWidth="1"/>
    <col min="14596" max="14596" width="17" customWidth="1"/>
    <col min="14597" max="14597" width="15.5703125" customWidth="1"/>
    <col min="14598" max="14598" width="16.85546875" customWidth="1"/>
    <col min="14599" max="14599" width="14.5703125" customWidth="1"/>
    <col min="14600" max="14600" width="18.140625" customWidth="1"/>
    <col min="14601" max="14601" width="11.7109375" customWidth="1"/>
    <col min="14602" max="14603" width="11.42578125" customWidth="1"/>
    <col min="14604" max="14604" width="10.7109375" customWidth="1"/>
    <col min="14605" max="14614" width="0" hidden="1" customWidth="1"/>
    <col min="14615" max="14615" width="11.42578125" customWidth="1"/>
    <col min="14616" max="14616" width="11.7109375" customWidth="1"/>
    <col min="14617" max="14618" width="11.7109375" bestFit="1" customWidth="1"/>
    <col min="14851" max="14851" width="35.5703125" customWidth="1"/>
    <col min="14852" max="14852" width="17" customWidth="1"/>
    <col min="14853" max="14853" width="15.5703125" customWidth="1"/>
    <col min="14854" max="14854" width="16.85546875" customWidth="1"/>
    <col min="14855" max="14855" width="14.5703125" customWidth="1"/>
    <col min="14856" max="14856" width="18.140625" customWidth="1"/>
    <col min="14857" max="14857" width="11.7109375" customWidth="1"/>
    <col min="14858" max="14859" width="11.42578125" customWidth="1"/>
    <col min="14860" max="14860" width="10.7109375" customWidth="1"/>
    <col min="14861" max="14870" width="0" hidden="1" customWidth="1"/>
    <col min="14871" max="14871" width="11.42578125" customWidth="1"/>
    <col min="14872" max="14872" width="11.7109375" customWidth="1"/>
    <col min="14873" max="14874" width="11.7109375" bestFit="1" customWidth="1"/>
    <col min="15107" max="15107" width="35.5703125" customWidth="1"/>
    <col min="15108" max="15108" width="17" customWidth="1"/>
    <col min="15109" max="15109" width="15.5703125" customWidth="1"/>
    <col min="15110" max="15110" width="16.85546875" customWidth="1"/>
    <col min="15111" max="15111" width="14.5703125" customWidth="1"/>
    <col min="15112" max="15112" width="18.140625" customWidth="1"/>
    <col min="15113" max="15113" width="11.7109375" customWidth="1"/>
    <col min="15114" max="15115" width="11.42578125" customWidth="1"/>
    <col min="15116" max="15116" width="10.7109375" customWidth="1"/>
    <col min="15117" max="15126" width="0" hidden="1" customWidth="1"/>
    <col min="15127" max="15127" width="11.42578125" customWidth="1"/>
    <col min="15128" max="15128" width="11.7109375" customWidth="1"/>
    <col min="15129" max="15130" width="11.7109375" bestFit="1" customWidth="1"/>
    <col min="15363" max="15363" width="35.5703125" customWidth="1"/>
    <col min="15364" max="15364" width="17" customWidth="1"/>
    <col min="15365" max="15365" width="15.5703125" customWidth="1"/>
    <col min="15366" max="15366" width="16.85546875" customWidth="1"/>
    <col min="15367" max="15367" width="14.5703125" customWidth="1"/>
    <col min="15368" max="15368" width="18.140625" customWidth="1"/>
    <col min="15369" max="15369" width="11.7109375" customWidth="1"/>
    <col min="15370" max="15371" width="11.42578125" customWidth="1"/>
    <col min="15372" max="15372" width="10.7109375" customWidth="1"/>
    <col min="15373" max="15382" width="0" hidden="1" customWidth="1"/>
    <col min="15383" max="15383" width="11.42578125" customWidth="1"/>
    <col min="15384" max="15384" width="11.7109375" customWidth="1"/>
    <col min="15385" max="15386" width="11.7109375" bestFit="1" customWidth="1"/>
    <col min="15619" max="15619" width="35.5703125" customWidth="1"/>
    <col min="15620" max="15620" width="17" customWidth="1"/>
    <col min="15621" max="15621" width="15.5703125" customWidth="1"/>
    <col min="15622" max="15622" width="16.85546875" customWidth="1"/>
    <col min="15623" max="15623" width="14.5703125" customWidth="1"/>
    <col min="15624" max="15624" width="18.140625" customWidth="1"/>
    <col min="15625" max="15625" width="11.7109375" customWidth="1"/>
    <col min="15626" max="15627" width="11.42578125" customWidth="1"/>
    <col min="15628" max="15628" width="10.7109375" customWidth="1"/>
    <col min="15629" max="15638" width="0" hidden="1" customWidth="1"/>
    <col min="15639" max="15639" width="11.42578125" customWidth="1"/>
    <col min="15640" max="15640" width="11.7109375" customWidth="1"/>
    <col min="15641" max="15642" width="11.7109375" bestFit="1" customWidth="1"/>
    <col min="15875" max="15875" width="35.5703125" customWidth="1"/>
    <col min="15876" max="15876" width="17" customWidth="1"/>
    <col min="15877" max="15877" width="15.5703125" customWidth="1"/>
    <col min="15878" max="15878" width="16.85546875" customWidth="1"/>
    <col min="15879" max="15879" width="14.5703125" customWidth="1"/>
    <col min="15880" max="15880" width="18.140625" customWidth="1"/>
    <col min="15881" max="15881" width="11.7109375" customWidth="1"/>
    <col min="15882" max="15883" width="11.42578125" customWidth="1"/>
    <col min="15884" max="15884" width="10.7109375" customWidth="1"/>
    <col min="15885" max="15894" width="0" hidden="1" customWidth="1"/>
    <col min="15895" max="15895" width="11.42578125" customWidth="1"/>
    <col min="15896" max="15896" width="11.7109375" customWidth="1"/>
    <col min="15897" max="15898" width="11.7109375" bestFit="1" customWidth="1"/>
    <col min="16131" max="16131" width="35.5703125" customWidth="1"/>
    <col min="16132" max="16132" width="17" customWidth="1"/>
    <col min="16133" max="16133" width="15.5703125" customWidth="1"/>
    <col min="16134" max="16134" width="16.85546875" customWidth="1"/>
    <col min="16135" max="16135" width="14.5703125" customWidth="1"/>
    <col min="16136" max="16136" width="18.140625" customWidth="1"/>
    <col min="16137" max="16137" width="11.7109375" customWidth="1"/>
    <col min="16138" max="16139" width="11.42578125" customWidth="1"/>
    <col min="16140" max="16140" width="10.7109375" customWidth="1"/>
    <col min="16141" max="16150" width="0" hidden="1" customWidth="1"/>
    <col min="16151" max="16151" width="11.42578125" customWidth="1"/>
    <col min="16152" max="16152" width="11.7109375" customWidth="1"/>
    <col min="16153" max="16154" width="11.7109375" bestFit="1" customWidth="1"/>
  </cols>
  <sheetData>
    <row r="1" spans="3:25" ht="23.25" customHeight="1" x14ac:dyDescent="0.25">
      <c r="C1" s="271" t="s">
        <v>314</v>
      </c>
      <c r="D1" s="272"/>
      <c r="E1" s="272"/>
      <c r="F1" s="272"/>
      <c r="G1" s="272"/>
      <c r="H1" s="272"/>
      <c r="L1" s="273"/>
    </row>
    <row r="2" spans="3:25" ht="15.75" x14ac:dyDescent="0.25">
      <c r="C2" s="274"/>
      <c r="D2" s="272"/>
      <c r="E2" s="272"/>
      <c r="F2" s="272"/>
      <c r="G2" s="272"/>
      <c r="H2" s="272"/>
      <c r="I2" s="272"/>
      <c r="J2" s="272"/>
      <c r="K2" s="272"/>
      <c r="L2" s="272"/>
    </row>
    <row r="3" spans="3:25" s="275" customFormat="1" ht="12.75" customHeight="1" x14ac:dyDescent="0.2">
      <c r="C3" s="541" t="s">
        <v>315</v>
      </c>
      <c r="D3" s="544" t="s">
        <v>316</v>
      </c>
      <c r="E3" s="547" t="s">
        <v>45</v>
      </c>
      <c r="F3" s="547"/>
      <c r="G3" s="547"/>
      <c r="H3" s="548"/>
      <c r="I3" s="549" t="s">
        <v>317</v>
      </c>
      <c r="J3" s="531" t="s">
        <v>45</v>
      </c>
      <c r="K3" s="551"/>
      <c r="L3" s="544" t="s">
        <v>318</v>
      </c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531" t="s">
        <v>45</v>
      </c>
      <c r="X3" s="532"/>
    </row>
    <row r="4" spans="3:25" s="275" customFormat="1" ht="12.75" customHeight="1" x14ac:dyDescent="0.2">
      <c r="C4" s="542"/>
      <c r="D4" s="545"/>
      <c r="E4" s="533" t="s">
        <v>319</v>
      </c>
      <c r="F4" s="533" t="s">
        <v>320</v>
      </c>
      <c r="G4" s="535" t="s">
        <v>45</v>
      </c>
      <c r="H4" s="536"/>
      <c r="I4" s="549"/>
      <c r="J4" s="537" t="s">
        <v>321</v>
      </c>
      <c r="K4" s="539" t="s">
        <v>322</v>
      </c>
      <c r="L4" s="545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537" t="s">
        <v>321</v>
      </c>
      <c r="X4" s="537" t="s">
        <v>322</v>
      </c>
    </row>
    <row r="5" spans="3:25" s="275" customFormat="1" ht="36.75" customHeight="1" thickBot="1" x14ac:dyDescent="0.25">
      <c r="C5" s="543"/>
      <c r="D5" s="546"/>
      <c r="E5" s="534"/>
      <c r="F5" s="534"/>
      <c r="G5" s="277" t="s">
        <v>323</v>
      </c>
      <c r="H5" s="278" t="s">
        <v>324</v>
      </c>
      <c r="I5" s="550"/>
      <c r="J5" s="538"/>
      <c r="K5" s="540"/>
      <c r="L5" s="546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538"/>
      <c r="X5" s="538"/>
    </row>
    <row r="6" spans="3:25" ht="15.75" thickBot="1" x14ac:dyDescent="0.3">
      <c r="C6" s="447"/>
      <c r="D6" s="280"/>
      <c r="E6" s="281"/>
      <c r="F6" s="281"/>
      <c r="G6" s="281"/>
      <c r="H6" s="282"/>
      <c r="I6" s="280"/>
      <c r="J6" s="281"/>
      <c r="K6" s="282"/>
      <c r="L6" s="283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1"/>
      <c r="X6" s="378"/>
    </row>
    <row r="7" spans="3:25" ht="15.75" thickBot="1" x14ac:dyDescent="0.3">
      <c r="C7" s="448" t="s">
        <v>325</v>
      </c>
      <c r="D7" s="285">
        <f>D20+D23</f>
        <v>827413333</v>
      </c>
      <c r="E7" s="286">
        <f t="shared" ref="E7:K7" si="0">E20+E23</f>
        <v>159490086</v>
      </c>
      <c r="F7" s="286">
        <f t="shared" si="0"/>
        <v>667923247</v>
      </c>
      <c r="G7" s="286">
        <f t="shared" si="0"/>
        <v>592817807</v>
      </c>
      <c r="H7" s="287">
        <f t="shared" si="0"/>
        <v>75105440</v>
      </c>
      <c r="I7" s="285">
        <f t="shared" si="0"/>
        <v>1544</v>
      </c>
      <c r="J7" s="286">
        <f t="shared" si="0"/>
        <v>1347</v>
      </c>
      <c r="K7" s="287">
        <f t="shared" si="0"/>
        <v>197</v>
      </c>
      <c r="L7" s="285">
        <f>IF(I7=0,0,ROUND(F7/I7/12,0))</f>
        <v>36049</v>
      </c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6">
        <f>IF(J7=0,0,ROUND(G7/J7/12,0))</f>
        <v>36675</v>
      </c>
      <c r="X7" s="286">
        <f>IF(K7=0,0,ROUND(H7/K7/12,0))</f>
        <v>31770</v>
      </c>
    </row>
    <row r="8" spans="3:25" x14ac:dyDescent="0.25">
      <c r="C8" s="449" t="s">
        <v>326</v>
      </c>
      <c r="D8" s="289">
        <f>E8+F8</f>
        <v>595191761</v>
      </c>
      <c r="E8" s="290">
        <f>E10+E11+E12+E13</f>
        <v>148496111</v>
      </c>
      <c r="F8" s="290">
        <f>H8+G8</f>
        <v>446695650</v>
      </c>
      <c r="G8" s="290">
        <f>G10+G11+G12+G13</f>
        <v>420145650</v>
      </c>
      <c r="H8" s="291">
        <f>H10+H11+H12+H13</f>
        <v>26550000</v>
      </c>
      <c r="I8" s="289">
        <f>J8+K8</f>
        <v>938</v>
      </c>
      <c r="J8" s="290">
        <f>J10+J11+J12+J13</f>
        <v>885</v>
      </c>
      <c r="K8" s="291">
        <f>K10+K11+K12+K13</f>
        <v>53</v>
      </c>
      <c r="L8" s="292">
        <f>IF(I8=0,0,ROUND(F8/I8/12,0))</f>
        <v>39685</v>
      </c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0">
        <f>IF(J8=0,0,ROUND(G8/J8/12,0))</f>
        <v>39562</v>
      </c>
      <c r="X8" s="290">
        <f>IF(K8=0,0,ROUND(H8/K8/12,0))</f>
        <v>41745</v>
      </c>
      <c r="Y8" s="294"/>
    </row>
    <row r="9" spans="3:25" x14ac:dyDescent="0.25">
      <c r="C9" s="450" t="s">
        <v>327</v>
      </c>
      <c r="D9" s="295"/>
      <c r="E9" s="296"/>
      <c r="F9" s="296"/>
      <c r="G9" s="296"/>
      <c r="H9" s="297"/>
      <c r="I9" s="295"/>
      <c r="J9" s="296"/>
      <c r="K9" s="297"/>
      <c r="L9" s="295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6"/>
      <c r="X9" s="296"/>
    </row>
    <row r="10" spans="3:25" x14ac:dyDescent="0.25">
      <c r="C10" s="451" t="s">
        <v>328</v>
      </c>
      <c r="D10" s="299">
        <f>E10+F10</f>
        <v>241531018</v>
      </c>
      <c r="E10" s="300">
        <v>20121725</v>
      </c>
      <c r="F10" s="300">
        <f>G10+H10</f>
        <v>221409293</v>
      </c>
      <c r="G10" s="300">
        <v>196239293</v>
      </c>
      <c r="H10" s="301">
        <v>25170000</v>
      </c>
      <c r="I10" s="299">
        <f>J10+K10</f>
        <v>468</v>
      </c>
      <c r="J10" s="300">
        <v>418</v>
      </c>
      <c r="K10" s="301">
        <v>50</v>
      </c>
      <c r="L10" s="299">
        <f>IF(I10=0,0,ROUND(F10/I10/12,0))</f>
        <v>39425</v>
      </c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0">
        <f>IF(J10=0,0,ROUND(G10/J10/12,0))</f>
        <v>39123</v>
      </c>
      <c r="X10" s="300">
        <f>IF(K10=0,0,ROUND(H10/K10/12,0))</f>
        <v>41950</v>
      </c>
    </row>
    <row r="11" spans="3:25" x14ac:dyDescent="0.25">
      <c r="C11" s="452" t="s">
        <v>329</v>
      </c>
      <c r="D11" s="303">
        <f>E11+F11</f>
        <v>5000000</v>
      </c>
      <c r="E11" s="304">
        <v>5000000</v>
      </c>
      <c r="F11" s="300">
        <f>G11+H11</f>
        <v>0</v>
      </c>
      <c r="G11" s="304">
        <v>0</v>
      </c>
      <c r="H11" s="305">
        <v>0</v>
      </c>
      <c r="I11" s="303">
        <f>J11+K11</f>
        <v>0</v>
      </c>
      <c r="J11" s="304">
        <v>0</v>
      </c>
      <c r="K11" s="305">
        <v>0</v>
      </c>
      <c r="L11" s="306" t="s">
        <v>330</v>
      </c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8" t="s">
        <v>330</v>
      </c>
      <c r="X11" s="348" t="s">
        <v>330</v>
      </c>
    </row>
    <row r="12" spans="3:25" x14ac:dyDescent="0.25">
      <c r="C12" s="452" t="s">
        <v>331</v>
      </c>
      <c r="D12" s="303">
        <f>E12+F12</f>
        <v>345527410</v>
      </c>
      <c r="E12" s="304">
        <v>122041053</v>
      </c>
      <c r="F12" s="300">
        <f>G12+H12</f>
        <v>223486357</v>
      </c>
      <c r="G12" s="304">
        <v>222106357</v>
      </c>
      <c r="H12" s="305">
        <v>1380000</v>
      </c>
      <c r="I12" s="303">
        <f>J12+K12</f>
        <v>465</v>
      </c>
      <c r="J12" s="304">
        <v>462</v>
      </c>
      <c r="K12" s="305">
        <v>3</v>
      </c>
      <c r="L12" s="303">
        <f t="shared" ref="L12:L18" si="1">IF(I12=0,0,ROUND(F12/I12/12,0))</f>
        <v>40051</v>
      </c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4">
        <f>IF(J12=0,0,ROUND(G12/J12/12,0))</f>
        <v>40062</v>
      </c>
      <c r="X12" s="348">
        <f>IF(K12=0,0,ROUND(H12/K12/12,0))</f>
        <v>38333</v>
      </c>
    </row>
    <row r="13" spans="3:25" x14ac:dyDescent="0.25">
      <c r="C13" s="453" t="s">
        <v>332</v>
      </c>
      <c r="D13" s="309">
        <f>E13+F13</f>
        <v>3133333</v>
      </c>
      <c r="E13" s="310">
        <v>1333333</v>
      </c>
      <c r="F13" s="300">
        <f>G13+H13</f>
        <v>1800000</v>
      </c>
      <c r="G13" s="310">
        <v>1800000</v>
      </c>
      <c r="H13" s="311">
        <v>0</v>
      </c>
      <c r="I13" s="309">
        <f>J13+K13</f>
        <v>5</v>
      </c>
      <c r="J13" s="310">
        <v>5</v>
      </c>
      <c r="K13" s="311">
        <v>0</v>
      </c>
      <c r="L13" s="309">
        <f t="shared" si="1"/>
        <v>30000</v>
      </c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0">
        <f>IF(J13=0,0,ROUND(G13/J13/12,0))</f>
        <v>30000</v>
      </c>
      <c r="X13" s="348" t="s">
        <v>330</v>
      </c>
    </row>
    <row r="14" spans="3:25" x14ac:dyDescent="0.25">
      <c r="C14" s="454"/>
      <c r="D14" s="313"/>
      <c r="E14" s="314"/>
      <c r="F14" s="314"/>
      <c r="G14" s="314"/>
      <c r="H14" s="315"/>
      <c r="I14" s="313"/>
      <c r="J14" s="314"/>
      <c r="K14" s="315"/>
      <c r="L14" s="313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4"/>
      <c r="X14" s="314"/>
    </row>
    <row r="15" spans="3:25" x14ac:dyDescent="0.25">
      <c r="C15" s="449" t="s">
        <v>333</v>
      </c>
      <c r="D15" s="289">
        <f>E15+F15</f>
        <v>193398321</v>
      </c>
      <c r="E15" s="290">
        <f>E17+E18</f>
        <v>8952164</v>
      </c>
      <c r="F15" s="290">
        <f>G15+H15</f>
        <v>184446157</v>
      </c>
      <c r="G15" s="290">
        <f>G17+G18</f>
        <v>172672157</v>
      </c>
      <c r="H15" s="291">
        <f>H17+H18</f>
        <v>11774000</v>
      </c>
      <c r="I15" s="289">
        <f>K15+J15</f>
        <v>510</v>
      </c>
      <c r="J15" s="290">
        <f>J17+J18</f>
        <v>462</v>
      </c>
      <c r="K15" s="291">
        <f>K17+K18</f>
        <v>48</v>
      </c>
      <c r="L15" s="292">
        <f t="shared" si="1"/>
        <v>30138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0">
        <f>IF(J15=0,0,ROUND(G15/J15/12,0))</f>
        <v>31146</v>
      </c>
      <c r="X15" s="290">
        <f>IF(K15=0,0,ROUND(H15/K15/12,0))</f>
        <v>20441</v>
      </c>
      <c r="Y15" s="294"/>
    </row>
    <row r="16" spans="3:25" x14ac:dyDescent="0.25">
      <c r="C16" s="450" t="s">
        <v>327</v>
      </c>
      <c r="D16" s="295"/>
      <c r="E16" s="296"/>
      <c r="F16" s="296"/>
      <c r="G16" s="296"/>
      <c r="H16" s="297"/>
      <c r="I16" s="295"/>
      <c r="J16" s="296"/>
      <c r="K16" s="297"/>
      <c r="L16" s="295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6"/>
      <c r="X16" s="296"/>
    </row>
    <row r="17" spans="3:28" x14ac:dyDescent="0.25">
      <c r="C17" s="451" t="s">
        <v>334</v>
      </c>
      <c r="D17" s="299">
        <f>E17+F17</f>
        <v>188029321</v>
      </c>
      <c r="E17" s="300">
        <v>6616164</v>
      </c>
      <c r="F17" s="300">
        <f>G17+H17</f>
        <v>181413157</v>
      </c>
      <c r="G17" s="300">
        <v>169639157</v>
      </c>
      <c r="H17" s="301">
        <v>11774000</v>
      </c>
      <c r="I17" s="299">
        <f>J17+K17</f>
        <v>504</v>
      </c>
      <c r="J17" s="300">
        <v>456</v>
      </c>
      <c r="K17" s="301">
        <v>48</v>
      </c>
      <c r="L17" s="299">
        <f t="shared" si="1"/>
        <v>29996</v>
      </c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0">
        <f>IF(J17=0,0,ROUND(G17/J17/12,0))</f>
        <v>31001</v>
      </c>
      <c r="X17" s="300">
        <f>IF(K17=0,0,ROUND(H17/K17/12,0))</f>
        <v>20441</v>
      </c>
    </row>
    <row r="18" spans="3:28" x14ac:dyDescent="0.25">
      <c r="C18" s="452" t="s">
        <v>379</v>
      </c>
      <c r="D18" s="303">
        <f>E18+F18</f>
        <v>5369000</v>
      </c>
      <c r="E18" s="304">
        <v>2336000</v>
      </c>
      <c r="F18" s="300">
        <f>G18+H18</f>
        <v>3033000</v>
      </c>
      <c r="G18" s="304">
        <v>3033000</v>
      </c>
      <c r="H18" s="305">
        <v>0</v>
      </c>
      <c r="I18" s="303">
        <f>J18+K18</f>
        <v>6</v>
      </c>
      <c r="J18" s="304">
        <v>6</v>
      </c>
      <c r="K18" s="305">
        <v>0</v>
      </c>
      <c r="L18" s="306">
        <f t="shared" si="1"/>
        <v>42125</v>
      </c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4">
        <f>IF(J18=0,0,ROUND(G18/J18/12,0))</f>
        <v>42125</v>
      </c>
      <c r="X18" s="348" t="s">
        <v>330</v>
      </c>
    </row>
    <row r="19" spans="3:28" ht="15.75" thickBot="1" x14ac:dyDescent="0.3">
      <c r="C19" s="454"/>
      <c r="D19" s="313"/>
      <c r="E19" s="314"/>
      <c r="F19" s="314"/>
      <c r="G19" s="314"/>
      <c r="H19" s="315"/>
      <c r="I19" s="313"/>
      <c r="J19" s="314"/>
      <c r="K19" s="315"/>
      <c r="L19" s="313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4"/>
      <c r="X19" s="314"/>
    </row>
    <row r="20" spans="3:28" s="321" customFormat="1" ht="13.5" thickBot="1" x14ac:dyDescent="0.25">
      <c r="C20" s="455" t="s">
        <v>335</v>
      </c>
      <c r="D20" s="317">
        <f>E20+F20</f>
        <v>788590082</v>
      </c>
      <c r="E20" s="318">
        <f t="shared" ref="E20:K20" si="2">E15+E8</f>
        <v>157448275</v>
      </c>
      <c r="F20" s="318">
        <f t="shared" si="2"/>
        <v>631141807</v>
      </c>
      <c r="G20" s="318">
        <f t="shared" si="2"/>
        <v>592817807</v>
      </c>
      <c r="H20" s="319">
        <f t="shared" si="2"/>
        <v>38324000</v>
      </c>
      <c r="I20" s="317">
        <f t="shared" si="2"/>
        <v>1448</v>
      </c>
      <c r="J20" s="318">
        <f t="shared" si="2"/>
        <v>1347</v>
      </c>
      <c r="K20" s="319">
        <f t="shared" si="2"/>
        <v>101</v>
      </c>
      <c r="L20" s="317">
        <f>IF(I20=0,0,ROUND(F20/I20/12,0))</f>
        <v>36323</v>
      </c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18">
        <f>IF(J20=0,0,ROUND(G20/J20/12,0))</f>
        <v>36675</v>
      </c>
      <c r="X20" s="318">
        <f>IF(K20=0,0,ROUND(H20/K20/12,0))</f>
        <v>31620</v>
      </c>
    </row>
    <row r="21" spans="3:28" x14ac:dyDescent="0.25">
      <c r="C21" s="456"/>
      <c r="D21" s="313"/>
      <c r="E21" s="314"/>
      <c r="F21" s="314"/>
      <c r="G21" s="314"/>
      <c r="H21" s="315"/>
      <c r="I21" s="313"/>
      <c r="J21" s="314"/>
      <c r="K21" s="315"/>
      <c r="L21" s="313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4"/>
      <c r="X21" s="314"/>
    </row>
    <row r="22" spans="3:28" x14ac:dyDescent="0.25">
      <c r="C22" s="457" t="s">
        <v>336</v>
      </c>
      <c r="D22" s="313"/>
      <c r="E22" s="322"/>
      <c r="F22" s="322"/>
      <c r="G22" s="322"/>
      <c r="H22" s="323"/>
      <c r="I22" s="324"/>
      <c r="J22" s="322"/>
      <c r="K22" s="323"/>
      <c r="L22" s="313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22"/>
      <c r="X22" s="322"/>
    </row>
    <row r="23" spans="3:28" x14ac:dyDescent="0.25">
      <c r="C23" s="458" t="s">
        <v>337</v>
      </c>
      <c r="D23" s="325">
        <f>E23+F23</f>
        <v>38823251</v>
      </c>
      <c r="E23" s="326">
        <v>2041811</v>
      </c>
      <c r="F23" s="326">
        <f>G23+H23</f>
        <v>36781440</v>
      </c>
      <c r="G23" s="326">
        <f>G25+G26</f>
        <v>0</v>
      </c>
      <c r="H23" s="327">
        <v>36781440</v>
      </c>
      <c r="I23" s="325">
        <f>K23+J23</f>
        <v>96</v>
      </c>
      <c r="J23" s="326">
        <f>J25+J26</f>
        <v>0</v>
      </c>
      <c r="K23" s="327">
        <v>96</v>
      </c>
      <c r="L23" s="325">
        <f>IF(I23=0,0,ROUND(F23/I23/12,0))</f>
        <v>31928</v>
      </c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328" t="s">
        <v>330</v>
      </c>
      <c r="X23" s="326">
        <f>IF(K23=0,0,ROUND(H23/K23/12,0))</f>
        <v>31928</v>
      </c>
    </row>
    <row r="24" spans="3:28" x14ac:dyDescent="0.25">
      <c r="C24" s="459"/>
      <c r="D24" s="329"/>
      <c r="E24" s="330"/>
      <c r="F24" s="330"/>
      <c r="G24" s="330"/>
      <c r="H24" s="331"/>
      <c r="I24" s="329"/>
      <c r="J24" s="330"/>
      <c r="K24" s="331"/>
      <c r="L24" s="329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30"/>
      <c r="X24" s="330"/>
    </row>
    <row r="25" spans="3:28" ht="15.75" thickBot="1" x14ac:dyDescent="0.3">
      <c r="C25" s="459"/>
      <c r="D25" s="329"/>
      <c r="E25" s="330"/>
      <c r="F25" s="330"/>
      <c r="G25" s="330"/>
      <c r="H25" s="331"/>
      <c r="I25" s="329"/>
      <c r="J25" s="330"/>
      <c r="K25" s="331"/>
      <c r="L25" s="329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30"/>
      <c r="X25" s="330"/>
      <c r="AB25" t="s">
        <v>338</v>
      </c>
    </row>
    <row r="26" spans="3:28" ht="15.75" thickBot="1" x14ac:dyDescent="0.3">
      <c r="C26" s="460" t="s">
        <v>339</v>
      </c>
      <c r="D26" s="332">
        <f>E26+F26</f>
        <v>64529073651</v>
      </c>
      <c r="E26" s="333">
        <f>E27+E39+E44</f>
        <v>971506032</v>
      </c>
      <c r="F26" s="333">
        <f>F27+F39+F44</f>
        <v>63557567619</v>
      </c>
      <c r="G26" s="333">
        <v>0</v>
      </c>
      <c r="H26" s="334">
        <f>H27+H39+H44</f>
        <v>63557567619</v>
      </c>
      <c r="I26" s="332">
        <f>I27+I39+I44</f>
        <v>222967</v>
      </c>
      <c r="J26" s="333">
        <v>0</v>
      </c>
      <c r="K26" s="334">
        <f>K27+K39+K44</f>
        <v>222967</v>
      </c>
      <c r="L26" s="335">
        <f>IF(I26=0,0,ROUND(F26/I26/12,0))</f>
        <v>23754</v>
      </c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7" t="s">
        <v>330</v>
      </c>
      <c r="X26" s="461">
        <f>L26</f>
        <v>23754</v>
      </c>
    </row>
    <row r="27" spans="3:28" ht="15.75" thickBot="1" x14ac:dyDescent="0.3">
      <c r="C27" s="462" t="s">
        <v>340</v>
      </c>
      <c r="D27" s="338">
        <f>E27+F27</f>
        <v>482981467</v>
      </c>
      <c r="E27" s="339">
        <f>SUM(E29:E37)</f>
        <v>229276882</v>
      </c>
      <c r="F27" s="339">
        <f>SUM(F29:F37)</f>
        <v>253704585</v>
      </c>
      <c r="G27" s="339">
        <v>0</v>
      </c>
      <c r="H27" s="340">
        <f>SUM(H29:H37)</f>
        <v>253704585</v>
      </c>
      <c r="I27" s="338">
        <f>SUM(I29:I37)</f>
        <v>879</v>
      </c>
      <c r="J27" s="339">
        <v>0</v>
      </c>
      <c r="K27" s="340">
        <f>SUM(K29:K37)</f>
        <v>879</v>
      </c>
      <c r="L27" s="338">
        <f t="shared" ref="L27:L34" si="3">IF(I27=0,0,ROUND(F27/I27/12,0))</f>
        <v>24052</v>
      </c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2" t="s">
        <v>330</v>
      </c>
      <c r="X27" s="461">
        <f>L27</f>
        <v>24052</v>
      </c>
    </row>
    <row r="28" spans="3:28" x14ac:dyDescent="0.25">
      <c r="C28" s="463" t="s">
        <v>45</v>
      </c>
      <c r="D28" s="343"/>
      <c r="E28" s="344"/>
      <c r="F28" s="344"/>
      <c r="G28" s="344"/>
      <c r="H28" s="345"/>
      <c r="I28" s="343"/>
      <c r="J28" s="344"/>
      <c r="K28" s="345"/>
      <c r="L28" s="343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344"/>
      <c r="X28" s="344"/>
    </row>
    <row r="29" spans="3:28" ht="46.5" customHeight="1" x14ac:dyDescent="0.25">
      <c r="C29" s="464" t="s">
        <v>341</v>
      </c>
      <c r="D29" s="299">
        <f>E29+F29</f>
        <v>257260468</v>
      </c>
      <c r="E29" s="300">
        <v>71995733</v>
      </c>
      <c r="F29" s="300">
        <f>H29</f>
        <v>185264735</v>
      </c>
      <c r="G29" s="308" t="s">
        <v>330</v>
      </c>
      <c r="H29" s="301">
        <v>185264735</v>
      </c>
      <c r="I29" s="346">
        <f>K29</f>
        <v>608</v>
      </c>
      <c r="J29" s="308" t="s">
        <v>330</v>
      </c>
      <c r="K29" s="347">
        <v>608</v>
      </c>
      <c r="L29" s="299">
        <f t="shared" si="3"/>
        <v>25393</v>
      </c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8" t="s">
        <v>330</v>
      </c>
      <c r="X29" s="300">
        <f t="shared" ref="X29:X34" si="4">IF(K29=0,0,ROUND(H29/K29/12,0))</f>
        <v>25393</v>
      </c>
    </row>
    <row r="30" spans="3:28" ht="13.5" customHeight="1" x14ac:dyDescent="0.25">
      <c r="C30" s="465" t="s">
        <v>342</v>
      </c>
      <c r="D30" s="303">
        <f t="shared" ref="D30:D44" si="5">E30+F30</f>
        <v>188593334</v>
      </c>
      <c r="E30" s="304">
        <v>144346667</v>
      </c>
      <c r="F30" s="304">
        <f>H30</f>
        <v>44246667</v>
      </c>
      <c r="G30" s="348" t="s">
        <v>330</v>
      </c>
      <c r="H30" s="305">
        <v>44246667</v>
      </c>
      <c r="I30" s="303">
        <f>K30</f>
        <v>193</v>
      </c>
      <c r="J30" s="348" t="s">
        <v>330</v>
      </c>
      <c r="K30" s="305">
        <v>193</v>
      </c>
      <c r="L30" s="303">
        <f t="shared" si="3"/>
        <v>19105</v>
      </c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48" t="s">
        <v>330</v>
      </c>
      <c r="X30" s="304">
        <f t="shared" si="4"/>
        <v>19105</v>
      </c>
    </row>
    <row r="31" spans="3:28" ht="13.5" customHeight="1" x14ac:dyDescent="0.25">
      <c r="C31" s="465" t="s">
        <v>343</v>
      </c>
      <c r="D31" s="303">
        <f t="shared" si="5"/>
        <v>1690000</v>
      </c>
      <c r="E31" s="304">
        <v>430000</v>
      </c>
      <c r="F31" s="304">
        <f>H31</f>
        <v>1260000</v>
      </c>
      <c r="G31" s="348" t="s">
        <v>330</v>
      </c>
      <c r="H31" s="305">
        <v>1260000</v>
      </c>
      <c r="I31" s="303">
        <f t="shared" ref="I31:I36" si="6">K31</f>
        <v>3</v>
      </c>
      <c r="J31" s="348" t="s">
        <v>330</v>
      </c>
      <c r="K31" s="305">
        <v>3</v>
      </c>
      <c r="L31" s="303">
        <f t="shared" si="3"/>
        <v>35000</v>
      </c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48" t="s">
        <v>330</v>
      </c>
      <c r="X31" s="304">
        <f t="shared" si="4"/>
        <v>35000</v>
      </c>
    </row>
    <row r="32" spans="3:28" ht="13.5" customHeight="1" x14ac:dyDescent="0.25">
      <c r="C32" s="465" t="s">
        <v>344</v>
      </c>
      <c r="D32" s="303">
        <f t="shared" si="5"/>
        <v>61500</v>
      </c>
      <c r="E32" s="304">
        <v>0</v>
      </c>
      <c r="F32" s="304">
        <f t="shared" ref="F32:F37" si="7">H32</f>
        <v>61500</v>
      </c>
      <c r="G32" s="348" t="s">
        <v>330</v>
      </c>
      <c r="H32" s="305">
        <v>61500</v>
      </c>
      <c r="I32" s="303">
        <f t="shared" si="6"/>
        <v>1</v>
      </c>
      <c r="J32" s="348" t="s">
        <v>330</v>
      </c>
      <c r="K32" s="305">
        <v>1</v>
      </c>
      <c r="L32" s="303">
        <f t="shared" si="3"/>
        <v>5125</v>
      </c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48" t="s">
        <v>330</v>
      </c>
      <c r="X32" s="348" t="s">
        <v>330</v>
      </c>
    </row>
    <row r="33" spans="3:28" ht="13.5" customHeight="1" x14ac:dyDescent="0.25">
      <c r="C33" s="465" t="s">
        <v>345</v>
      </c>
      <c r="D33" s="303">
        <f t="shared" si="5"/>
        <v>18236280</v>
      </c>
      <c r="E33" s="304">
        <v>2107000</v>
      </c>
      <c r="F33" s="304">
        <f t="shared" si="7"/>
        <v>16129280</v>
      </c>
      <c r="G33" s="348" t="s">
        <v>330</v>
      </c>
      <c r="H33" s="305">
        <v>16129280</v>
      </c>
      <c r="I33" s="303">
        <f t="shared" si="6"/>
        <v>65</v>
      </c>
      <c r="J33" s="348" t="s">
        <v>330</v>
      </c>
      <c r="K33" s="305">
        <v>65</v>
      </c>
      <c r="L33" s="303">
        <f t="shared" si="3"/>
        <v>20679</v>
      </c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48" t="s">
        <v>330</v>
      </c>
      <c r="X33" s="304">
        <f t="shared" si="4"/>
        <v>20679</v>
      </c>
    </row>
    <row r="34" spans="3:28" ht="12.75" customHeight="1" x14ac:dyDescent="0.25">
      <c r="C34" s="466" t="s">
        <v>346</v>
      </c>
      <c r="D34" s="303">
        <f t="shared" si="5"/>
        <v>3555585</v>
      </c>
      <c r="E34" s="304">
        <v>754182</v>
      </c>
      <c r="F34" s="304">
        <f t="shared" si="7"/>
        <v>2801403</v>
      </c>
      <c r="G34" s="348" t="s">
        <v>330</v>
      </c>
      <c r="H34" s="305">
        <v>2801403</v>
      </c>
      <c r="I34" s="303">
        <f t="shared" si="6"/>
        <v>6</v>
      </c>
      <c r="J34" s="348" t="s">
        <v>330</v>
      </c>
      <c r="K34" s="305">
        <v>6</v>
      </c>
      <c r="L34" s="303">
        <f t="shared" si="3"/>
        <v>38908</v>
      </c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48" t="s">
        <v>330</v>
      </c>
      <c r="X34" s="304">
        <f t="shared" si="4"/>
        <v>38908</v>
      </c>
    </row>
    <row r="35" spans="3:28" x14ac:dyDescent="0.25">
      <c r="C35" s="466" t="s">
        <v>347</v>
      </c>
      <c r="D35" s="303">
        <f t="shared" si="5"/>
        <v>4175000</v>
      </c>
      <c r="E35" s="304">
        <v>1768000</v>
      </c>
      <c r="F35" s="304">
        <f t="shared" si="7"/>
        <v>2407000</v>
      </c>
      <c r="G35" s="348" t="s">
        <v>330</v>
      </c>
      <c r="H35" s="305">
        <v>2407000</v>
      </c>
      <c r="I35" s="303">
        <f t="shared" si="6"/>
        <v>1</v>
      </c>
      <c r="J35" s="348" t="s">
        <v>330</v>
      </c>
      <c r="K35" s="305">
        <v>1</v>
      </c>
      <c r="L35" s="306" t="s">
        <v>330</v>
      </c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48" t="s">
        <v>330</v>
      </c>
      <c r="X35" s="348" t="str">
        <f>L35</f>
        <v xml:space="preserve"> -</v>
      </c>
    </row>
    <row r="36" spans="3:28" x14ac:dyDescent="0.25">
      <c r="C36" s="466" t="s">
        <v>348</v>
      </c>
      <c r="D36" s="303">
        <f t="shared" si="5"/>
        <v>8640000</v>
      </c>
      <c r="E36" s="304">
        <v>7240000</v>
      </c>
      <c r="F36" s="304">
        <f t="shared" si="7"/>
        <v>1400000</v>
      </c>
      <c r="G36" s="348" t="s">
        <v>330</v>
      </c>
      <c r="H36" s="305">
        <v>1400000</v>
      </c>
      <c r="I36" s="303">
        <f t="shared" si="6"/>
        <v>2</v>
      </c>
      <c r="J36" s="348" t="s">
        <v>330</v>
      </c>
      <c r="K36" s="305">
        <v>2</v>
      </c>
      <c r="L36" s="306" t="s">
        <v>330</v>
      </c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48" t="s">
        <v>330</v>
      </c>
      <c r="X36" s="348" t="s">
        <v>330</v>
      </c>
    </row>
    <row r="37" spans="3:28" x14ac:dyDescent="0.25">
      <c r="C37" s="467" t="s">
        <v>349</v>
      </c>
      <c r="D37" s="309">
        <f t="shared" si="5"/>
        <v>769300</v>
      </c>
      <c r="E37" s="310">
        <v>635300</v>
      </c>
      <c r="F37" s="304">
        <f t="shared" si="7"/>
        <v>134000</v>
      </c>
      <c r="G37" s="349" t="s">
        <v>330</v>
      </c>
      <c r="H37" s="311">
        <v>134000</v>
      </c>
      <c r="I37" s="350">
        <f>K37</f>
        <v>0</v>
      </c>
      <c r="J37" s="349" t="s">
        <v>330</v>
      </c>
      <c r="K37" s="351"/>
      <c r="L37" s="352" t="s">
        <v>330</v>
      </c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49" t="s">
        <v>330</v>
      </c>
      <c r="X37" s="349" t="s">
        <v>330</v>
      </c>
    </row>
    <row r="38" spans="3:28" x14ac:dyDescent="0.25">
      <c r="C38" s="468"/>
      <c r="D38" s="313"/>
      <c r="E38" s="314"/>
      <c r="F38" s="314"/>
      <c r="G38" s="314"/>
      <c r="H38" s="315"/>
      <c r="I38" s="313"/>
      <c r="J38" s="314"/>
      <c r="K38" s="315"/>
      <c r="L38" s="313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4"/>
      <c r="X38" s="314"/>
    </row>
    <row r="39" spans="3:28" ht="15.75" thickBot="1" x14ac:dyDescent="0.3">
      <c r="C39" s="469" t="s">
        <v>350</v>
      </c>
      <c r="D39" s="353">
        <f t="shared" si="5"/>
        <v>62624948279</v>
      </c>
      <c r="E39" s="354">
        <f t="shared" ref="E39:K39" si="8">SUM(E41:E42)</f>
        <v>728371454</v>
      </c>
      <c r="F39" s="354">
        <f t="shared" si="8"/>
        <v>61896576825</v>
      </c>
      <c r="G39" s="354">
        <f t="shared" si="8"/>
        <v>0</v>
      </c>
      <c r="H39" s="355">
        <f t="shared" si="8"/>
        <v>61896576825</v>
      </c>
      <c r="I39" s="353">
        <f t="shared" si="8"/>
        <v>217753</v>
      </c>
      <c r="J39" s="354">
        <f t="shared" si="8"/>
        <v>0</v>
      </c>
      <c r="K39" s="355">
        <f t="shared" si="8"/>
        <v>217753</v>
      </c>
      <c r="L39" s="353">
        <f>IF(I39=0,0,ROUND(F39/I39/12,0))</f>
        <v>23688</v>
      </c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56" t="s">
        <v>330</v>
      </c>
      <c r="X39" s="354">
        <f>IF(K39=0,0,ROUND(H39/K39/12,0))</f>
        <v>23688</v>
      </c>
      <c r="Z39" t="s">
        <v>351</v>
      </c>
      <c r="AB39" s="316"/>
    </row>
    <row r="40" spans="3:28" x14ac:dyDescent="0.25">
      <c r="C40" s="470" t="s">
        <v>45</v>
      </c>
      <c r="D40" s="357"/>
      <c r="E40" s="358"/>
      <c r="F40" s="358"/>
      <c r="G40" s="358"/>
      <c r="H40" s="359"/>
      <c r="I40" s="360"/>
      <c r="J40" s="358"/>
      <c r="K40" s="359"/>
      <c r="L40" s="360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58"/>
      <c r="X40" s="358"/>
      <c r="AB40" s="316"/>
    </row>
    <row r="41" spans="3:28" x14ac:dyDescent="0.25">
      <c r="C41" s="458" t="s">
        <v>352</v>
      </c>
      <c r="D41" s="357">
        <f t="shared" si="5"/>
        <v>62614758279</v>
      </c>
      <c r="E41" s="361">
        <v>719381454</v>
      </c>
      <c r="F41" s="361">
        <f>G41+H41</f>
        <v>61895376825</v>
      </c>
      <c r="G41" s="361">
        <v>0</v>
      </c>
      <c r="H41" s="362">
        <v>61895376825</v>
      </c>
      <c r="I41" s="357">
        <f>J41+K41</f>
        <v>217753</v>
      </c>
      <c r="J41" s="361">
        <v>0</v>
      </c>
      <c r="K41" s="362">
        <v>217753</v>
      </c>
      <c r="L41" s="357">
        <f>IF(I41=0,0,ROUND(F41/I41/12,0))</f>
        <v>23687</v>
      </c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63" t="s">
        <v>330</v>
      </c>
      <c r="X41" s="361">
        <f>IF(K41=0,0,ROUND(H41/K41/12,0))</f>
        <v>23687</v>
      </c>
      <c r="AB41" s="364"/>
    </row>
    <row r="42" spans="3:28" x14ac:dyDescent="0.25">
      <c r="C42" s="458" t="s">
        <v>353</v>
      </c>
      <c r="D42" s="357">
        <f t="shared" si="5"/>
        <v>10190000</v>
      </c>
      <c r="E42" s="361">
        <v>8990000</v>
      </c>
      <c r="F42" s="361">
        <f>G42+H42</f>
        <v>1200000</v>
      </c>
      <c r="G42" s="361">
        <v>0</v>
      </c>
      <c r="H42" s="362">
        <v>1200000</v>
      </c>
      <c r="I42" s="357">
        <v>0</v>
      </c>
      <c r="J42" s="361">
        <v>0</v>
      </c>
      <c r="K42" s="362">
        <v>0</v>
      </c>
      <c r="L42" s="365" t="s">
        <v>330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63" t="s">
        <v>330</v>
      </c>
      <c r="X42" s="363" t="s">
        <v>330</v>
      </c>
      <c r="Y42" s="316"/>
      <c r="AB42" s="316"/>
    </row>
    <row r="43" spans="3:28" x14ac:dyDescent="0.25">
      <c r="C43" s="468"/>
      <c r="D43" s="313"/>
      <c r="E43" s="314"/>
      <c r="F43" s="314"/>
      <c r="G43" s="314"/>
      <c r="H43" s="315"/>
      <c r="I43" s="313"/>
      <c r="J43" s="314"/>
      <c r="K43" s="315"/>
      <c r="L43" s="36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4"/>
      <c r="X43" s="314"/>
      <c r="Y43" s="316"/>
    </row>
    <row r="44" spans="3:28" ht="15.75" thickBot="1" x14ac:dyDescent="0.3">
      <c r="C44" s="469" t="s">
        <v>354</v>
      </c>
      <c r="D44" s="353">
        <f t="shared" si="5"/>
        <v>1421143905</v>
      </c>
      <c r="E44" s="354">
        <v>13857696</v>
      </c>
      <c r="F44" s="354">
        <f>G44+H44</f>
        <v>1407286209</v>
      </c>
      <c r="G44" s="354">
        <v>0</v>
      </c>
      <c r="H44" s="355">
        <v>1407286209</v>
      </c>
      <c r="I44" s="353">
        <f>J44+K44</f>
        <v>4335</v>
      </c>
      <c r="J44" s="354">
        <v>0</v>
      </c>
      <c r="K44" s="355">
        <v>4335</v>
      </c>
      <c r="L44" s="353">
        <f>IF(I44=0,0,ROUND(F44/I44/12,0))</f>
        <v>27053</v>
      </c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56" t="s">
        <v>330</v>
      </c>
      <c r="X44" s="354">
        <f>IF(K44=0,0,ROUND(H44/K44/12,0))</f>
        <v>27053</v>
      </c>
    </row>
    <row r="45" spans="3:28" ht="15.75" hidden="1" thickBot="1" x14ac:dyDescent="0.3">
      <c r="C45" s="471"/>
      <c r="D45" s="367"/>
      <c r="E45" s="368"/>
      <c r="F45" s="368"/>
      <c r="G45" s="368"/>
      <c r="H45" s="369"/>
      <c r="I45" s="367"/>
      <c r="J45" s="368"/>
      <c r="K45" s="369"/>
      <c r="L45" s="367">
        <f>IF(I45=0,0,ROUND(F45/I45/12*1000,0))</f>
        <v>0</v>
      </c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68"/>
      <c r="X45" s="368"/>
    </row>
    <row r="46" spans="3:28" s="270" customFormat="1" x14ac:dyDescent="0.25">
      <c r="C46" s="528" t="s">
        <v>355</v>
      </c>
      <c r="D46" s="370"/>
      <c r="E46" s="371"/>
      <c r="F46" s="371"/>
      <c r="G46" s="371"/>
      <c r="H46" s="372"/>
      <c r="I46" s="370"/>
      <c r="J46" s="371"/>
      <c r="K46" s="372"/>
      <c r="L46" s="370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1"/>
      <c r="X46" s="371"/>
    </row>
    <row r="47" spans="3:28" s="270" customFormat="1" ht="17.25" customHeight="1" x14ac:dyDescent="0.25">
      <c r="C47" s="529"/>
      <c r="D47" s="374">
        <f>F47+E47</f>
        <v>65356486984</v>
      </c>
      <c r="E47" s="375">
        <f t="shared" ref="E47:K47" si="9">E26+E7</f>
        <v>1130996118</v>
      </c>
      <c r="F47" s="375">
        <f t="shared" si="9"/>
        <v>64225490866</v>
      </c>
      <c r="G47" s="375">
        <f t="shared" si="9"/>
        <v>592817807</v>
      </c>
      <c r="H47" s="376">
        <f t="shared" si="9"/>
        <v>63632673059</v>
      </c>
      <c r="I47" s="374">
        <f t="shared" si="9"/>
        <v>224511</v>
      </c>
      <c r="J47" s="375">
        <f t="shared" si="9"/>
        <v>1347</v>
      </c>
      <c r="K47" s="376">
        <f t="shared" si="9"/>
        <v>223164</v>
      </c>
      <c r="L47" s="374">
        <f>IF(I47=0,0,ROUND(F47/I47/12,0))</f>
        <v>23839</v>
      </c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5">
        <f>IF(J47=0,0,ROUND(G47/J47/12,0))</f>
        <v>36675</v>
      </c>
      <c r="X47" s="375">
        <f>IF(K47=0,0,ROUND(H47/K47/12,0))</f>
        <v>23762</v>
      </c>
      <c r="Y47" s="377"/>
    </row>
    <row r="48" spans="3:28" x14ac:dyDescent="0.25">
      <c r="C48" s="530"/>
      <c r="D48" s="472"/>
      <c r="E48" s="473"/>
      <c r="F48" s="473"/>
      <c r="G48" s="473"/>
      <c r="H48" s="474"/>
      <c r="I48" s="472"/>
      <c r="J48" s="473"/>
      <c r="K48" s="474"/>
      <c r="L48" s="472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473"/>
      <c r="X48" s="473"/>
      <c r="Y48" s="294"/>
      <c r="Z48" s="294"/>
    </row>
    <row r="49" spans="4:4" x14ac:dyDescent="0.25">
      <c r="D49" s="294"/>
    </row>
  </sheetData>
  <mergeCells count="15">
    <mergeCell ref="C46:C48"/>
    <mergeCell ref="W3:X3"/>
    <mergeCell ref="E4:E5"/>
    <mergeCell ref="F4:F5"/>
    <mergeCell ref="G4:H4"/>
    <mergeCell ref="J4:J5"/>
    <mergeCell ref="K4:K5"/>
    <mergeCell ref="W4:W5"/>
    <mergeCell ref="X4:X5"/>
    <mergeCell ref="C3:C5"/>
    <mergeCell ref="D3:D5"/>
    <mergeCell ref="E3:H3"/>
    <mergeCell ref="I3:I5"/>
    <mergeCell ref="J3:K3"/>
    <mergeCell ref="L3:L5"/>
  </mergeCells>
  <printOptions horizontalCentered="1"/>
  <pageMargins left="0.70866141732283472" right="0.70866141732283472" top="0.98425196850393704" bottom="0.78740157480314965" header="0.51181102362204722" footer="0.31496062992125984"/>
  <pageSetup paperSize="9" scale="53" orientation="landscape" r:id="rId1"/>
  <headerFooter alignWithMargins="0">
    <oddHeader>&amp;RKapitola A
&amp;"-,Tučné"Tabulka č.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J25" sqref="J25"/>
    </sheetView>
  </sheetViews>
  <sheetFormatPr defaultRowHeight="12.75" x14ac:dyDescent="0.2"/>
  <cols>
    <col min="1" max="1" width="81" style="192" customWidth="1"/>
    <col min="2" max="2" width="15.85546875" style="192" customWidth="1"/>
    <col min="3" max="3" width="13.7109375" style="192" customWidth="1"/>
    <col min="4" max="4" width="17.5703125" style="192" bestFit="1" customWidth="1"/>
    <col min="5" max="5" width="13.5703125" style="192" customWidth="1"/>
    <col min="6" max="6" width="13.85546875" style="192" customWidth="1"/>
    <col min="7" max="7" width="16.85546875" style="192" bestFit="1" customWidth="1"/>
    <col min="8" max="8" width="15.28515625" style="192" customWidth="1"/>
    <col min="9" max="9" width="16" style="192" customWidth="1"/>
    <col min="10" max="11" width="15.28515625" style="192" bestFit="1" customWidth="1"/>
    <col min="12" max="12" width="16.28515625" style="192" bestFit="1" customWidth="1"/>
    <col min="13" max="256" width="9.140625" style="192"/>
    <col min="257" max="257" width="81" style="192" customWidth="1"/>
    <col min="258" max="258" width="15.85546875" style="192" customWidth="1"/>
    <col min="259" max="259" width="13.7109375" style="192" customWidth="1"/>
    <col min="260" max="260" width="17.5703125" style="192" bestFit="1" customWidth="1"/>
    <col min="261" max="261" width="13.5703125" style="192" customWidth="1"/>
    <col min="262" max="262" width="13.85546875" style="192" customWidth="1"/>
    <col min="263" max="263" width="16.85546875" style="192" bestFit="1" customWidth="1"/>
    <col min="264" max="264" width="15.28515625" style="192" customWidth="1"/>
    <col min="265" max="265" width="16" style="192" customWidth="1"/>
    <col min="266" max="267" width="15.28515625" style="192" bestFit="1" customWidth="1"/>
    <col min="268" max="268" width="16.28515625" style="192" bestFit="1" customWidth="1"/>
    <col min="269" max="512" width="9.140625" style="192"/>
    <col min="513" max="513" width="81" style="192" customWidth="1"/>
    <col min="514" max="514" width="15.85546875" style="192" customWidth="1"/>
    <col min="515" max="515" width="13.7109375" style="192" customWidth="1"/>
    <col min="516" max="516" width="17.5703125" style="192" bestFit="1" customWidth="1"/>
    <col min="517" max="517" width="13.5703125" style="192" customWidth="1"/>
    <col min="518" max="518" width="13.85546875" style="192" customWidth="1"/>
    <col min="519" max="519" width="16.85546875" style="192" bestFit="1" customWidth="1"/>
    <col min="520" max="520" width="15.28515625" style="192" customWidth="1"/>
    <col min="521" max="521" width="16" style="192" customWidth="1"/>
    <col min="522" max="523" width="15.28515625" style="192" bestFit="1" customWidth="1"/>
    <col min="524" max="524" width="16.28515625" style="192" bestFit="1" customWidth="1"/>
    <col min="525" max="768" width="9.140625" style="192"/>
    <col min="769" max="769" width="81" style="192" customWidth="1"/>
    <col min="770" max="770" width="15.85546875" style="192" customWidth="1"/>
    <col min="771" max="771" width="13.7109375" style="192" customWidth="1"/>
    <col min="772" max="772" width="17.5703125" style="192" bestFit="1" customWidth="1"/>
    <col min="773" max="773" width="13.5703125" style="192" customWidth="1"/>
    <col min="774" max="774" width="13.85546875" style="192" customWidth="1"/>
    <col min="775" max="775" width="16.85546875" style="192" bestFit="1" customWidth="1"/>
    <col min="776" max="776" width="15.28515625" style="192" customWidth="1"/>
    <col min="777" max="777" width="16" style="192" customWidth="1"/>
    <col min="778" max="779" width="15.28515625" style="192" bestFit="1" customWidth="1"/>
    <col min="780" max="780" width="16.28515625" style="192" bestFit="1" customWidth="1"/>
    <col min="781" max="1024" width="9.140625" style="192"/>
    <col min="1025" max="1025" width="81" style="192" customWidth="1"/>
    <col min="1026" max="1026" width="15.85546875" style="192" customWidth="1"/>
    <col min="1027" max="1027" width="13.7109375" style="192" customWidth="1"/>
    <col min="1028" max="1028" width="17.5703125" style="192" bestFit="1" customWidth="1"/>
    <col min="1029" max="1029" width="13.5703125" style="192" customWidth="1"/>
    <col min="1030" max="1030" width="13.85546875" style="192" customWidth="1"/>
    <col min="1031" max="1031" width="16.85546875" style="192" bestFit="1" customWidth="1"/>
    <col min="1032" max="1032" width="15.28515625" style="192" customWidth="1"/>
    <col min="1033" max="1033" width="16" style="192" customWidth="1"/>
    <col min="1034" max="1035" width="15.28515625" style="192" bestFit="1" customWidth="1"/>
    <col min="1036" max="1036" width="16.28515625" style="192" bestFit="1" customWidth="1"/>
    <col min="1037" max="1280" width="9.140625" style="192"/>
    <col min="1281" max="1281" width="81" style="192" customWidth="1"/>
    <col min="1282" max="1282" width="15.85546875" style="192" customWidth="1"/>
    <col min="1283" max="1283" width="13.7109375" style="192" customWidth="1"/>
    <col min="1284" max="1284" width="17.5703125" style="192" bestFit="1" customWidth="1"/>
    <col min="1285" max="1285" width="13.5703125" style="192" customWidth="1"/>
    <col min="1286" max="1286" width="13.85546875" style="192" customWidth="1"/>
    <col min="1287" max="1287" width="16.85546875" style="192" bestFit="1" customWidth="1"/>
    <col min="1288" max="1288" width="15.28515625" style="192" customWidth="1"/>
    <col min="1289" max="1289" width="16" style="192" customWidth="1"/>
    <col min="1290" max="1291" width="15.28515625" style="192" bestFit="1" customWidth="1"/>
    <col min="1292" max="1292" width="16.28515625" style="192" bestFit="1" customWidth="1"/>
    <col min="1293" max="1536" width="9.140625" style="192"/>
    <col min="1537" max="1537" width="81" style="192" customWidth="1"/>
    <col min="1538" max="1538" width="15.85546875" style="192" customWidth="1"/>
    <col min="1539" max="1539" width="13.7109375" style="192" customWidth="1"/>
    <col min="1540" max="1540" width="17.5703125" style="192" bestFit="1" customWidth="1"/>
    <col min="1541" max="1541" width="13.5703125" style="192" customWidth="1"/>
    <col min="1542" max="1542" width="13.85546875" style="192" customWidth="1"/>
    <col min="1543" max="1543" width="16.85546875" style="192" bestFit="1" customWidth="1"/>
    <col min="1544" max="1544" width="15.28515625" style="192" customWidth="1"/>
    <col min="1545" max="1545" width="16" style="192" customWidth="1"/>
    <col min="1546" max="1547" width="15.28515625" style="192" bestFit="1" customWidth="1"/>
    <col min="1548" max="1548" width="16.28515625" style="192" bestFit="1" customWidth="1"/>
    <col min="1549" max="1792" width="9.140625" style="192"/>
    <col min="1793" max="1793" width="81" style="192" customWidth="1"/>
    <col min="1794" max="1794" width="15.85546875" style="192" customWidth="1"/>
    <col min="1795" max="1795" width="13.7109375" style="192" customWidth="1"/>
    <col min="1796" max="1796" width="17.5703125" style="192" bestFit="1" customWidth="1"/>
    <col min="1797" max="1797" width="13.5703125" style="192" customWidth="1"/>
    <col min="1798" max="1798" width="13.85546875" style="192" customWidth="1"/>
    <col min="1799" max="1799" width="16.85546875" style="192" bestFit="1" customWidth="1"/>
    <col min="1800" max="1800" width="15.28515625" style="192" customWidth="1"/>
    <col min="1801" max="1801" width="16" style="192" customWidth="1"/>
    <col min="1802" max="1803" width="15.28515625" style="192" bestFit="1" customWidth="1"/>
    <col min="1804" max="1804" width="16.28515625" style="192" bestFit="1" customWidth="1"/>
    <col min="1805" max="2048" width="9.140625" style="192"/>
    <col min="2049" max="2049" width="81" style="192" customWidth="1"/>
    <col min="2050" max="2050" width="15.85546875" style="192" customWidth="1"/>
    <col min="2051" max="2051" width="13.7109375" style="192" customWidth="1"/>
    <col min="2052" max="2052" width="17.5703125" style="192" bestFit="1" customWidth="1"/>
    <col min="2053" max="2053" width="13.5703125" style="192" customWidth="1"/>
    <col min="2054" max="2054" width="13.85546875" style="192" customWidth="1"/>
    <col min="2055" max="2055" width="16.85546875" style="192" bestFit="1" customWidth="1"/>
    <col min="2056" max="2056" width="15.28515625" style="192" customWidth="1"/>
    <col min="2057" max="2057" width="16" style="192" customWidth="1"/>
    <col min="2058" max="2059" width="15.28515625" style="192" bestFit="1" customWidth="1"/>
    <col min="2060" max="2060" width="16.28515625" style="192" bestFit="1" customWidth="1"/>
    <col min="2061" max="2304" width="9.140625" style="192"/>
    <col min="2305" max="2305" width="81" style="192" customWidth="1"/>
    <col min="2306" max="2306" width="15.85546875" style="192" customWidth="1"/>
    <col min="2307" max="2307" width="13.7109375" style="192" customWidth="1"/>
    <col min="2308" max="2308" width="17.5703125" style="192" bestFit="1" customWidth="1"/>
    <col min="2309" max="2309" width="13.5703125" style="192" customWidth="1"/>
    <col min="2310" max="2310" width="13.85546875" style="192" customWidth="1"/>
    <col min="2311" max="2311" width="16.85546875" style="192" bestFit="1" customWidth="1"/>
    <col min="2312" max="2312" width="15.28515625" style="192" customWidth="1"/>
    <col min="2313" max="2313" width="16" style="192" customWidth="1"/>
    <col min="2314" max="2315" width="15.28515625" style="192" bestFit="1" customWidth="1"/>
    <col min="2316" max="2316" width="16.28515625" style="192" bestFit="1" customWidth="1"/>
    <col min="2317" max="2560" width="9.140625" style="192"/>
    <col min="2561" max="2561" width="81" style="192" customWidth="1"/>
    <col min="2562" max="2562" width="15.85546875" style="192" customWidth="1"/>
    <col min="2563" max="2563" width="13.7109375" style="192" customWidth="1"/>
    <col min="2564" max="2564" width="17.5703125" style="192" bestFit="1" customWidth="1"/>
    <col min="2565" max="2565" width="13.5703125" style="192" customWidth="1"/>
    <col min="2566" max="2566" width="13.85546875" style="192" customWidth="1"/>
    <col min="2567" max="2567" width="16.85546875" style="192" bestFit="1" customWidth="1"/>
    <col min="2568" max="2568" width="15.28515625" style="192" customWidth="1"/>
    <col min="2569" max="2569" width="16" style="192" customWidth="1"/>
    <col min="2570" max="2571" width="15.28515625" style="192" bestFit="1" customWidth="1"/>
    <col min="2572" max="2572" width="16.28515625" style="192" bestFit="1" customWidth="1"/>
    <col min="2573" max="2816" width="9.140625" style="192"/>
    <col min="2817" max="2817" width="81" style="192" customWidth="1"/>
    <col min="2818" max="2818" width="15.85546875" style="192" customWidth="1"/>
    <col min="2819" max="2819" width="13.7109375" style="192" customWidth="1"/>
    <col min="2820" max="2820" width="17.5703125" style="192" bestFit="1" customWidth="1"/>
    <col min="2821" max="2821" width="13.5703125" style="192" customWidth="1"/>
    <col min="2822" max="2822" width="13.85546875" style="192" customWidth="1"/>
    <col min="2823" max="2823" width="16.85546875" style="192" bestFit="1" customWidth="1"/>
    <col min="2824" max="2824" width="15.28515625" style="192" customWidth="1"/>
    <col min="2825" max="2825" width="16" style="192" customWidth="1"/>
    <col min="2826" max="2827" width="15.28515625" style="192" bestFit="1" customWidth="1"/>
    <col min="2828" max="2828" width="16.28515625" style="192" bestFit="1" customWidth="1"/>
    <col min="2829" max="3072" width="9.140625" style="192"/>
    <col min="3073" max="3073" width="81" style="192" customWidth="1"/>
    <col min="3074" max="3074" width="15.85546875" style="192" customWidth="1"/>
    <col min="3075" max="3075" width="13.7109375" style="192" customWidth="1"/>
    <col min="3076" max="3076" width="17.5703125" style="192" bestFit="1" customWidth="1"/>
    <col min="3077" max="3077" width="13.5703125" style="192" customWidth="1"/>
    <col min="3078" max="3078" width="13.85546875" style="192" customWidth="1"/>
    <col min="3079" max="3079" width="16.85546875" style="192" bestFit="1" customWidth="1"/>
    <col min="3080" max="3080" width="15.28515625" style="192" customWidth="1"/>
    <col min="3081" max="3081" width="16" style="192" customWidth="1"/>
    <col min="3082" max="3083" width="15.28515625" style="192" bestFit="1" customWidth="1"/>
    <col min="3084" max="3084" width="16.28515625" style="192" bestFit="1" customWidth="1"/>
    <col min="3085" max="3328" width="9.140625" style="192"/>
    <col min="3329" max="3329" width="81" style="192" customWidth="1"/>
    <col min="3330" max="3330" width="15.85546875" style="192" customWidth="1"/>
    <col min="3331" max="3331" width="13.7109375" style="192" customWidth="1"/>
    <col min="3332" max="3332" width="17.5703125" style="192" bestFit="1" customWidth="1"/>
    <col min="3333" max="3333" width="13.5703125" style="192" customWidth="1"/>
    <col min="3334" max="3334" width="13.85546875" style="192" customWidth="1"/>
    <col min="3335" max="3335" width="16.85546875" style="192" bestFit="1" customWidth="1"/>
    <col min="3336" max="3336" width="15.28515625" style="192" customWidth="1"/>
    <col min="3337" max="3337" width="16" style="192" customWidth="1"/>
    <col min="3338" max="3339" width="15.28515625" style="192" bestFit="1" customWidth="1"/>
    <col min="3340" max="3340" width="16.28515625" style="192" bestFit="1" customWidth="1"/>
    <col min="3341" max="3584" width="9.140625" style="192"/>
    <col min="3585" max="3585" width="81" style="192" customWidth="1"/>
    <col min="3586" max="3586" width="15.85546875" style="192" customWidth="1"/>
    <col min="3587" max="3587" width="13.7109375" style="192" customWidth="1"/>
    <col min="3588" max="3588" width="17.5703125" style="192" bestFit="1" customWidth="1"/>
    <col min="3589" max="3589" width="13.5703125" style="192" customWidth="1"/>
    <col min="3590" max="3590" width="13.85546875" style="192" customWidth="1"/>
    <col min="3591" max="3591" width="16.85546875" style="192" bestFit="1" customWidth="1"/>
    <col min="3592" max="3592" width="15.28515625" style="192" customWidth="1"/>
    <col min="3593" max="3593" width="16" style="192" customWidth="1"/>
    <col min="3594" max="3595" width="15.28515625" style="192" bestFit="1" customWidth="1"/>
    <col min="3596" max="3596" width="16.28515625" style="192" bestFit="1" customWidth="1"/>
    <col min="3597" max="3840" width="9.140625" style="192"/>
    <col min="3841" max="3841" width="81" style="192" customWidth="1"/>
    <col min="3842" max="3842" width="15.85546875" style="192" customWidth="1"/>
    <col min="3843" max="3843" width="13.7109375" style="192" customWidth="1"/>
    <col min="3844" max="3844" width="17.5703125" style="192" bestFit="1" customWidth="1"/>
    <col min="3845" max="3845" width="13.5703125" style="192" customWidth="1"/>
    <col min="3846" max="3846" width="13.85546875" style="192" customWidth="1"/>
    <col min="3847" max="3847" width="16.85546875" style="192" bestFit="1" customWidth="1"/>
    <col min="3848" max="3848" width="15.28515625" style="192" customWidth="1"/>
    <col min="3849" max="3849" width="16" style="192" customWidth="1"/>
    <col min="3850" max="3851" width="15.28515625" style="192" bestFit="1" customWidth="1"/>
    <col min="3852" max="3852" width="16.28515625" style="192" bestFit="1" customWidth="1"/>
    <col min="3853" max="4096" width="9.140625" style="192"/>
    <col min="4097" max="4097" width="81" style="192" customWidth="1"/>
    <col min="4098" max="4098" width="15.85546875" style="192" customWidth="1"/>
    <col min="4099" max="4099" width="13.7109375" style="192" customWidth="1"/>
    <col min="4100" max="4100" width="17.5703125" style="192" bestFit="1" customWidth="1"/>
    <col min="4101" max="4101" width="13.5703125" style="192" customWidth="1"/>
    <col min="4102" max="4102" width="13.85546875" style="192" customWidth="1"/>
    <col min="4103" max="4103" width="16.85546875" style="192" bestFit="1" customWidth="1"/>
    <col min="4104" max="4104" width="15.28515625" style="192" customWidth="1"/>
    <col min="4105" max="4105" width="16" style="192" customWidth="1"/>
    <col min="4106" max="4107" width="15.28515625" style="192" bestFit="1" customWidth="1"/>
    <col min="4108" max="4108" width="16.28515625" style="192" bestFit="1" customWidth="1"/>
    <col min="4109" max="4352" width="9.140625" style="192"/>
    <col min="4353" max="4353" width="81" style="192" customWidth="1"/>
    <col min="4354" max="4354" width="15.85546875" style="192" customWidth="1"/>
    <col min="4355" max="4355" width="13.7109375" style="192" customWidth="1"/>
    <col min="4356" max="4356" width="17.5703125" style="192" bestFit="1" customWidth="1"/>
    <col min="4357" max="4357" width="13.5703125" style="192" customWidth="1"/>
    <col min="4358" max="4358" width="13.85546875" style="192" customWidth="1"/>
    <col min="4359" max="4359" width="16.85546875" style="192" bestFit="1" customWidth="1"/>
    <col min="4360" max="4360" width="15.28515625" style="192" customWidth="1"/>
    <col min="4361" max="4361" width="16" style="192" customWidth="1"/>
    <col min="4362" max="4363" width="15.28515625" style="192" bestFit="1" customWidth="1"/>
    <col min="4364" max="4364" width="16.28515625" style="192" bestFit="1" customWidth="1"/>
    <col min="4365" max="4608" width="9.140625" style="192"/>
    <col min="4609" max="4609" width="81" style="192" customWidth="1"/>
    <col min="4610" max="4610" width="15.85546875" style="192" customWidth="1"/>
    <col min="4611" max="4611" width="13.7109375" style="192" customWidth="1"/>
    <col min="4612" max="4612" width="17.5703125" style="192" bestFit="1" customWidth="1"/>
    <col min="4613" max="4613" width="13.5703125" style="192" customWidth="1"/>
    <col min="4614" max="4614" width="13.85546875" style="192" customWidth="1"/>
    <col min="4615" max="4615" width="16.85546875" style="192" bestFit="1" customWidth="1"/>
    <col min="4616" max="4616" width="15.28515625" style="192" customWidth="1"/>
    <col min="4617" max="4617" width="16" style="192" customWidth="1"/>
    <col min="4618" max="4619" width="15.28515625" style="192" bestFit="1" customWidth="1"/>
    <col min="4620" max="4620" width="16.28515625" style="192" bestFit="1" customWidth="1"/>
    <col min="4621" max="4864" width="9.140625" style="192"/>
    <col min="4865" max="4865" width="81" style="192" customWidth="1"/>
    <col min="4866" max="4866" width="15.85546875" style="192" customWidth="1"/>
    <col min="4867" max="4867" width="13.7109375" style="192" customWidth="1"/>
    <col min="4868" max="4868" width="17.5703125" style="192" bestFit="1" customWidth="1"/>
    <col min="4869" max="4869" width="13.5703125" style="192" customWidth="1"/>
    <col min="4870" max="4870" width="13.85546875" style="192" customWidth="1"/>
    <col min="4871" max="4871" width="16.85546875" style="192" bestFit="1" customWidth="1"/>
    <col min="4872" max="4872" width="15.28515625" style="192" customWidth="1"/>
    <col min="4873" max="4873" width="16" style="192" customWidth="1"/>
    <col min="4874" max="4875" width="15.28515625" style="192" bestFit="1" customWidth="1"/>
    <col min="4876" max="4876" width="16.28515625" style="192" bestFit="1" customWidth="1"/>
    <col min="4877" max="5120" width="9.140625" style="192"/>
    <col min="5121" max="5121" width="81" style="192" customWidth="1"/>
    <col min="5122" max="5122" width="15.85546875" style="192" customWidth="1"/>
    <col min="5123" max="5123" width="13.7109375" style="192" customWidth="1"/>
    <col min="5124" max="5124" width="17.5703125" style="192" bestFit="1" customWidth="1"/>
    <col min="5125" max="5125" width="13.5703125" style="192" customWidth="1"/>
    <col min="5126" max="5126" width="13.85546875" style="192" customWidth="1"/>
    <col min="5127" max="5127" width="16.85546875" style="192" bestFit="1" customWidth="1"/>
    <col min="5128" max="5128" width="15.28515625" style="192" customWidth="1"/>
    <col min="5129" max="5129" width="16" style="192" customWidth="1"/>
    <col min="5130" max="5131" width="15.28515625" style="192" bestFit="1" customWidth="1"/>
    <col min="5132" max="5132" width="16.28515625" style="192" bestFit="1" customWidth="1"/>
    <col min="5133" max="5376" width="9.140625" style="192"/>
    <col min="5377" max="5377" width="81" style="192" customWidth="1"/>
    <col min="5378" max="5378" width="15.85546875" style="192" customWidth="1"/>
    <col min="5379" max="5379" width="13.7109375" style="192" customWidth="1"/>
    <col min="5380" max="5380" width="17.5703125" style="192" bestFit="1" customWidth="1"/>
    <col min="5381" max="5381" width="13.5703125" style="192" customWidth="1"/>
    <col min="5382" max="5382" width="13.85546875" style="192" customWidth="1"/>
    <col min="5383" max="5383" width="16.85546875" style="192" bestFit="1" customWidth="1"/>
    <col min="5384" max="5384" width="15.28515625" style="192" customWidth="1"/>
    <col min="5385" max="5385" width="16" style="192" customWidth="1"/>
    <col min="5386" max="5387" width="15.28515625" style="192" bestFit="1" customWidth="1"/>
    <col min="5388" max="5388" width="16.28515625" style="192" bestFit="1" customWidth="1"/>
    <col min="5389" max="5632" width="9.140625" style="192"/>
    <col min="5633" max="5633" width="81" style="192" customWidth="1"/>
    <col min="5634" max="5634" width="15.85546875" style="192" customWidth="1"/>
    <col min="5635" max="5635" width="13.7109375" style="192" customWidth="1"/>
    <col min="5636" max="5636" width="17.5703125" style="192" bestFit="1" customWidth="1"/>
    <col min="5637" max="5637" width="13.5703125" style="192" customWidth="1"/>
    <col min="5638" max="5638" width="13.85546875" style="192" customWidth="1"/>
    <col min="5639" max="5639" width="16.85546875" style="192" bestFit="1" customWidth="1"/>
    <col min="5640" max="5640" width="15.28515625" style="192" customWidth="1"/>
    <col min="5641" max="5641" width="16" style="192" customWidth="1"/>
    <col min="5642" max="5643" width="15.28515625" style="192" bestFit="1" customWidth="1"/>
    <col min="5644" max="5644" width="16.28515625" style="192" bestFit="1" customWidth="1"/>
    <col min="5645" max="5888" width="9.140625" style="192"/>
    <col min="5889" max="5889" width="81" style="192" customWidth="1"/>
    <col min="5890" max="5890" width="15.85546875" style="192" customWidth="1"/>
    <col min="5891" max="5891" width="13.7109375" style="192" customWidth="1"/>
    <col min="5892" max="5892" width="17.5703125" style="192" bestFit="1" customWidth="1"/>
    <col min="5893" max="5893" width="13.5703125" style="192" customWidth="1"/>
    <col min="5894" max="5894" width="13.85546875" style="192" customWidth="1"/>
    <col min="5895" max="5895" width="16.85546875" style="192" bestFit="1" customWidth="1"/>
    <col min="5896" max="5896" width="15.28515625" style="192" customWidth="1"/>
    <col min="5897" max="5897" width="16" style="192" customWidth="1"/>
    <col min="5898" max="5899" width="15.28515625" style="192" bestFit="1" customWidth="1"/>
    <col min="5900" max="5900" width="16.28515625" style="192" bestFit="1" customWidth="1"/>
    <col min="5901" max="6144" width="9.140625" style="192"/>
    <col min="6145" max="6145" width="81" style="192" customWidth="1"/>
    <col min="6146" max="6146" width="15.85546875" style="192" customWidth="1"/>
    <col min="6147" max="6147" width="13.7109375" style="192" customWidth="1"/>
    <col min="6148" max="6148" width="17.5703125" style="192" bestFit="1" customWidth="1"/>
    <col min="6149" max="6149" width="13.5703125" style="192" customWidth="1"/>
    <col min="6150" max="6150" width="13.85546875" style="192" customWidth="1"/>
    <col min="6151" max="6151" width="16.85546875" style="192" bestFit="1" customWidth="1"/>
    <col min="6152" max="6152" width="15.28515625" style="192" customWidth="1"/>
    <col min="6153" max="6153" width="16" style="192" customWidth="1"/>
    <col min="6154" max="6155" width="15.28515625" style="192" bestFit="1" customWidth="1"/>
    <col min="6156" max="6156" width="16.28515625" style="192" bestFit="1" customWidth="1"/>
    <col min="6157" max="6400" width="9.140625" style="192"/>
    <col min="6401" max="6401" width="81" style="192" customWidth="1"/>
    <col min="6402" max="6402" width="15.85546875" style="192" customWidth="1"/>
    <col min="6403" max="6403" width="13.7109375" style="192" customWidth="1"/>
    <col min="6404" max="6404" width="17.5703125" style="192" bestFit="1" customWidth="1"/>
    <col min="6405" max="6405" width="13.5703125" style="192" customWidth="1"/>
    <col min="6406" max="6406" width="13.85546875" style="192" customWidth="1"/>
    <col min="6407" max="6407" width="16.85546875" style="192" bestFit="1" customWidth="1"/>
    <col min="6408" max="6408" width="15.28515625" style="192" customWidth="1"/>
    <col min="6409" max="6409" width="16" style="192" customWidth="1"/>
    <col min="6410" max="6411" width="15.28515625" style="192" bestFit="1" customWidth="1"/>
    <col min="6412" max="6412" width="16.28515625" style="192" bestFit="1" customWidth="1"/>
    <col min="6413" max="6656" width="9.140625" style="192"/>
    <col min="6657" max="6657" width="81" style="192" customWidth="1"/>
    <col min="6658" max="6658" width="15.85546875" style="192" customWidth="1"/>
    <col min="6659" max="6659" width="13.7109375" style="192" customWidth="1"/>
    <col min="6660" max="6660" width="17.5703125" style="192" bestFit="1" customWidth="1"/>
    <col min="6661" max="6661" width="13.5703125" style="192" customWidth="1"/>
    <col min="6662" max="6662" width="13.85546875" style="192" customWidth="1"/>
    <col min="6663" max="6663" width="16.85546875" style="192" bestFit="1" customWidth="1"/>
    <col min="6664" max="6664" width="15.28515625" style="192" customWidth="1"/>
    <col min="6665" max="6665" width="16" style="192" customWidth="1"/>
    <col min="6666" max="6667" width="15.28515625" style="192" bestFit="1" customWidth="1"/>
    <col min="6668" max="6668" width="16.28515625" style="192" bestFit="1" customWidth="1"/>
    <col min="6669" max="6912" width="9.140625" style="192"/>
    <col min="6913" max="6913" width="81" style="192" customWidth="1"/>
    <col min="6914" max="6914" width="15.85546875" style="192" customWidth="1"/>
    <col min="6915" max="6915" width="13.7109375" style="192" customWidth="1"/>
    <col min="6916" max="6916" width="17.5703125" style="192" bestFit="1" customWidth="1"/>
    <col min="6917" max="6917" width="13.5703125" style="192" customWidth="1"/>
    <col min="6918" max="6918" width="13.85546875" style="192" customWidth="1"/>
    <col min="6919" max="6919" width="16.85546875" style="192" bestFit="1" customWidth="1"/>
    <col min="6920" max="6920" width="15.28515625" style="192" customWidth="1"/>
    <col min="6921" max="6921" width="16" style="192" customWidth="1"/>
    <col min="6922" max="6923" width="15.28515625" style="192" bestFit="1" customWidth="1"/>
    <col min="6924" max="6924" width="16.28515625" style="192" bestFit="1" customWidth="1"/>
    <col min="6925" max="7168" width="9.140625" style="192"/>
    <col min="7169" max="7169" width="81" style="192" customWidth="1"/>
    <col min="7170" max="7170" width="15.85546875" style="192" customWidth="1"/>
    <col min="7171" max="7171" width="13.7109375" style="192" customWidth="1"/>
    <col min="7172" max="7172" width="17.5703125" style="192" bestFit="1" customWidth="1"/>
    <col min="7173" max="7173" width="13.5703125" style="192" customWidth="1"/>
    <col min="7174" max="7174" width="13.85546875" style="192" customWidth="1"/>
    <col min="7175" max="7175" width="16.85546875" style="192" bestFit="1" customWidth="1"/>
    <col min="7176" max="7176" width="15.28515625" style="192" customWidth="1"/>
    <col min="7177" max="7177" width="16" style="192" customWidth="1"/>
    <col min="7178" max="7179" width="15.28515625" style="192" bestFit="1" customWidth="1"/>
    <col min="7180" max="7180" width="16.28515625" style="192" bestFit="1" customWidth="1"/>
    <col min="7181" max="7424" width="9.140625" style="192"/>
    <col min="7425" max="7425" width="81" style="192" customWidth="1"/>
    <col min="7426" max="7426" width="15.85546875" style="192" customWidth="1"/>
    <col min="7427" max="7427" width="13.7109375" style="192" customWidth="1"/>
    <col min="7428" max="7428" width="17.5703125" style="192" bestFit="1" customWidth="1"/>
    <col min="7429" max="7429" width="13.5703125" style="192" customWidth="1"/>
    <col min="7430" max="7430" width="13.85546875" style="192" customWidth="1"/>
    <col min="7431" max="7431" width="16.85546875" style="192" bestFit="1" customWidth="1"/>
    <col min="7432" max="7432" width="15.28515625" style="192" customWidth="1"/>
    <col min="7433" max="7433" width="16" style="192" customWidth="1"/>
    <col min="7434" max="7435" width="15.28515625" style="192" bestFit="1" customWidth="1"/>
    <col min="7436" max="7436" width="16.28515625" style="192" bestFit="1" customWidth="1"/>
    <col min="7437" max="7680" width="9.140625" style="192"/>
    <col min="7681" max="7681" width="81" style="192" customWidth="1"/>
    <col min="7682" max="7682" width="15.85546875" style="192" customWidth="1"/>
    <col min="7683" max="7683" width="13.7109375" style="192" customWidth="1"/>
    <col min="7684" max="7684" width="17.5703125" style="192" bestFit="1" customWidth="1"/>
    <col min="7685" max="7685" width="13.5703125" style="192" customWidth="1"/>
    <col min="7686" max="7686" width="13.85546875" style="192" customWidth="1"/>
    <col min="7687" max="7687" width="16.85546875" style="192" bestFit="1" customWidth="1"/>
    <col min="7688" max="7688" width="15.28515625" style="192" customWidth="1"/>
    <col min="7689" max="7689" width="16" style="192" customWidth="1"/>
    <col min="7690" max="7691" width="15.28515625" style="192" bestFit="1" customWidth="1"/>
    <col min="7692" max="7692" width="16.28515625" style="192" bestFit="1" customWidth="1"/>
    <col min="7693" max="7936" width="9.140625" style="192"/>
    <col min="7937" max="7937" width="81" style="192" customWidth="1"/>
    <col min="7938" max="7938" width="15.85546875" style="192" customWidth="1"/>
    <col min="7939" max="7939" width="13.7109375" style="192" customWidth="1"/>
    <col min="7940" max="7940" width="17.5703125" style="192" bestFit="1" customWidth="1"/>
    <col min="7941" max="7941" width="13.5703125" style="192" customWidth="1"/>
    <col min="7942" max="7942" width="13.85546875" style="192" customWidth="1"/>
    <col min="7943" max="7943" width="16.85546875" style="192" bestFit="1" customWidth="1"/>
    <col min="7944" max="7944" width="15.28515625" style="192" customWidth="1"/>
    <col min="7945" max="7945" width="16" style="192" customWidth="1"/>
    <col min="7946" max="7947" width="15.28515625" style="192" bestFit="1" customWidth="1"/>
    <col min="7948" max="7948" width="16.28515625" style="192" bestFit="1" customWidth="1"/>
    <col min="7949" max="8192" width="9.140625" style="192"/>
    <col min="8193" max="8193" width="81" style="192" customWidth="1"/>
    <col min="8194" max="8194" width="15.85546875" style="192" customWidth="1"/>
    <col min="8195" max="8195" width="13.7109375" style="192" customWidth="1"/>
    <col min="8196" max="8196" width="17.5703125" style="192" bestFit="1" customWidth="1"/>
    <col min="8197" max="8197" width="13.5703125" style="192" customWidth="1"/>
    <col min="8198" max="8198" width="13.85546875" style="192" customWidth="1"/>
    <col min="8199" max="8199" width="16.85546875" style="192" bestFit="1" customWidth="1"/>
    <col min="8200" max="8200" width="15.28515625" style="192" customWidth="1"/>
    <col min="8201" max="8201" width="16" style="192" customWidth="1"/>
    <col min="8202" max="8203" width="15.28515625" style="192" bestFit="1" customWidth="1"/>
    <col min="8204" max="8204" width="16.28515625" style="192" bestFit="1" customWidth="1"/>
    <col min="8205" max="8448" width="9.140625" style="192"/>
    <col min="8449" max="8449" width="81" style="192" customWidth="1"/>
    <col min="8450" max="8450" width="15.85546875" style="192" customWidth="1"/>
    <col min="8451" max="8451" width="13.7109375" style="192" customWidth="1"/>
    <col min="8452" max="8452" width="17.5703125" style="192" bestFit="1" customWidth="1"/>
    <col min="8453" max="8453" width="13.5703125" style="192" customWidth="1"/>
    <col min="8454" max="8454" width="13.85546875" style="192" customWidth="1"/>
    <col min="8455" max="8455" width="16.85546875" style="192" bestFit="1" customWidth="1"/>
    <col min="8456" max="8456" width="15.28515625" style="192" customWidth="1"/>
    <col min="8457" max="8457" width="16" style="192" customWidth="1"/>
    <col min="8458" max="8459" width="15.28515625" style="192" bestFit="1" customWidth="1"/>
    <col min="8460" max="8460" width="16.28515625" style="192" bestFit="1" customWidth="1"/>
    <col min="8461" max="8704" width="9.140625" style="192"/>
    <col min="8705" max="8705" width="81" style="192" customWidth="1"/>
    <col min="8706" max="8706" width="15.85546875" style="192" customWidth="1"/>
    <col min="8707" max="8707" width="13.7109375" style="192" customWidth="1"/>
    <col min="8708" max="8708" width="17.5703125" style="192" bestFit="1" customWidth="1"/>
    <col min="8709" max="8709" width="13.5703125" style="192" customWidth="1"/>
    <col min="8710" max="8710" width="13.85546875" style="192" customWidth="1"/>
    <col min="8711" max="8711" width="16.85546875" style="192" bestFit="1" customWidth="1"/>
    <col min="8712" max="8712" width="15.28515625" style="192" customWidth="1"/>
    <col min="8713" max="8713" width="16" style="192" customWidth="1"/>
    <col min="8714" max="8715" width="15.28515625" style="192" bestFit="1" customWidth="1"/>
    <col min="8716" max="8716" width="16.28515625" style="192" bestFit="1" customWidth="1"/>
    <col min="8717" max="8960" width="9.140625" style="192"/>
    <col min="8961" max="8961" width="81" style="192" customWidth="1"/>
    <col min="8962" max="8962" width="15.85546875" style="192" customWidth="1"/>
    <col min="8963" max="8963" width="13.7109375" style="192" customWidth="1"/>
    <col min="8964" max="8964" width="17.5703125" style="192" bestFit="1" customWidth="1"/>
    <col min="8965" max="8965" width="13.5703125" style="192" customWidth="1"/>
    <col min="8966" max="8966" width="13.85546875" style="192" customWidth="1"/>
    <col min="8967" max="8967" width="16.85546875" style="192" bestFit="1" customWidth="1"/>
    <col min="8968" max="8968" width="15.28515625" style="192" customWidth="1"/>
    <col min="8969" max="8969" width="16" style="192" customWidth="1"/>
    <col min="8970" max="8971" width="15.28515625" style="192" bestFit="1" customWidth="1"/>
    <col min="8972" max="8972" width="16.28515625" style="192" bestFit="1" customWidth="1"/>
    <col min="8973" max="9216" width="9.140625" style="192"/>
    <col min="9217" max="9217" width="81" style="192" customWidth="1"/>
    <col min="9218" max="9218" width="15.85546875" style="192" customWidth="1"/>
    <col min="9219" max="9219" width="13.7109375" style="192" customWidth="1"/>
    <col min="9220" max="9220" width="17.5703125" style="192" bestFit="1" customWidth="1"/>
    <col min="9221" max="9221" width="13.5703125" style="192" customWidth="1"/>
    <col min="9222" max="9222" width="13.85546875" style="192" customWidth="1"/>
    <col min="9223" max="9223" width="16.85546875" style="192" bestFit="1" customWidth="1"/>
    <col min="9224" max="9224" width="15.28515625" style="192" customWidth="1"/>
    <col min="9225" max="9225" width="16" style="192" customWidth="1"/>
    <col min="9226" max="9227" width="15.28515625" style="192" bestFit="1" customWidth="1"/>
    <col min="9228" max="9228" width="16.28515625" style="192" bestFit="1" customWidth="1"/>
    <col min="9229" max="9472" width="9.140625" style="192"/>
    <col min="9473" max="9473" width="81" style="192" customWidth="1"/>
    <col min="9474" max="9474" width="15.85546875" style="192" customWidth="1"/>
    <col min="9475" max="9475" width="13.7109375" style="192" customWidth="1"/>
    <col min="9476" max="9476" width="17.5703125" style="192" bestFit="1" customWidth="1"/>
    <col min="9477" max="9477" width="13.5703125" style="192" customWidth="1"/>
    <col min="9478" max="9478" width="13.85546875" style="192" customWidth="1"/>
    <col min="9479" max="9479" width="16.85546875" style="192" bestFit="1" customWidth="1"/>
    <col min="9480" max="9480" width="15.28515625" style="192" customWidth="1"/>
    <col min="9481" max="9481" width="16" style="192" customWidth="1"/>
    <col min="9482" max="9483" width="15.28515625" style="192" bestFit="1" customWidth="1"/>
    <col min="9484" max="9484" width="16.28515625" style="192" bestFit="1" customWidth="1"/>
    <col min="9485" max="9728" width="9.140625" style="192"/>
    <col min="9729" max="9729" width="81" style="192" customWidth="1"/>
    <col min="9730" max="9730" width="15.85546875" style="192" customWidth="1"/>
    <col min="9731" max="9731" width="13.7109375" style="192" customWidth="1"/>
    <col min="9732" max="9732" width="17.5703125" style="192" bestFit="1" customWidth="1"/>
    <col min="9733" max="9733" width="13.5703125" style="192" customWidth="1"/>
    <col min="9734" max="9734" width="13.85546875" style="192" customWidth="1"/>
    <col min="9735" max="9735" width="16.85546875" style="192" bestFit="1" customWidth="1"/>
    <col min="9736" max="9736" width="15.28515625" style="192" customWidth="1"/>
    <col min="9737" max="9737" width="16" style="192" customWidth="1"/>
    <col min="9738" max="9739" width="15.28515625" style="192" bestFit="1" customWidth="1"/>
    <col min="9740" max="9740" width="16.28515625" style="192" bestFit="1" customWidth="1"/>
    <col min="9741" max="9984" width="9.140625" style="192"/>
    <col min="9985" max="9985" width="81" style="192" customWidth="1"/>
    <col min="9986" max="9986" width="15.85546875" style="192" customWidth="1"/>
    <col min="9987" max="9987" width="13.7109375" style="192" customWidth="1"/>
    <col min="9988" max="9988" width="17.5703125" style="192" bestFit="1" customWidth="1"/>
    <col min="9989" max="9989" width="13.5703125" style="192" customWidth="1"/>
    <col min="9990" max="9990" width="13.85546875" style="192" customWidth="1"/>
    <col min="9991" max="9991" width="16.85546875" style="192" bestFit="1" customWidth="1"/>
    <col min="9992" max="9992" width="15.28515625" style="192" customWidth="1"/>
    <col min="9993" max="9993" width="16" style="192" customWidth="1"/>
    <col min="9994" max="9995" width="15.28515625" style="192" bestFit="1" customWidth="1"/>
    <col min="9996" max="9996" width="16.28515625" style="192" bestFit="1" customWidth="1"/>
    <col min="9997" max="10240" width="9.140625" style="192"/>
    <col min="10241" max="10241" width="81" style="192" customWidth="1"/>
    <col min="10242" max="10242" width="15.85546875" style="192" customWidth="1"/>
    <col min="10243" max="10243" width="13.7109375" style="192" customWidth="1"/>
    <col min="10244" max="10244" width="17.5703125" style="192" bestFit="1" customWidth="1"/>
    <col min="10245" max="10245" width="13.5703125" style="192" customWidth="1"/>
    <col min="10246" max="10246" width="13.85546875" style="192" customWidth="1"/>
    <col min="10247" max="10247" width="16.85546875" style="192" bestFit="1" customWidth="1"/>
    <col min="10248" max="10248" width="15.28515625" style="192" customWidth="1"/>
    <col min="10249" max="10249" width="16" style="192" customWidth="1"/>
    <col min="10250" max="10251" width="15.28515625" style="192" bestFit="1" customWidth="1"/>
    <col min="10252" max="10252" width="16.28515625" style="192" bestFit="1" customWidth="1"/>
    <col min="10253" max="10496" width="9.140625" style="192"/>
    <col min="10497" max="10497" width="81" style="192" customWidth="1"/>
    <col min="10498" max="10498" width="15.85546875" style="192" customWidth="1"/>
    <col min="10499" max="10499" width="13.7109375" style="192" customWidth="1"/>
    <col min="10500" max="10500" width="17.5703125" style="192" bestFit="1" customWidth="1"/>
    <col min="10501" max="10501" width="13.5703125" style="192" customWidth="1"/>
    <col min="10502" max="10502" width="13.85546875" style="192" customWidth="1"/>
    <col min="10503" max="10503" width="16.85546875" style="192" bestFit="1" customWidth="1"/>
    <col min="10504" max="10504" width="15.28515625" style="192" customWidth="1"/>
    <col min="10505" max="10505" width="16" style="192" customWidth="1"/>
    <col min="10506" max="10507" width="15.28515625" style="192" bestFit="1" customWidth="1"/>
    <col min="10508" max="10508" width="16.28515625" style="192" bestFit="1" customWidth="1"/>
    <col min="10509" max="10752" width="9.140625" style="192"/>
    <col min="10753" max="10753" width="81" style="192" customWidth="1"/>
    <col min="10754" max="10754" width="15.85546875" style="192" customWidth="1"/>
    <col min="10755" max="10755" width="13.7109375" style="192" customWidth="1"/>
    <col min="10756" max="10756" width="17.5703125" style="192" bestFit="1" customWidth="1"/>
    <col min="10757" max="10757" width="13.5703125" style="192" customWidth="1"/>
    <col min="10758" max="10758" width="13.85546875" style="192" customWidth="1"/>
    <col min="10759" max="10759" width="16.85546875" style="192" bestFit="1" customWidth="1"/>
    <col min="10760" max="10760" width="15.28515625" style="192" customWidth="1"/>
    <col min="10761" max="10761" width="16" style="192" customWidth="1"/>
    <col min="10762" max="10763" width="15.28515625" style="192" bestFit="1" customWidth="1"/>
    <col min="10764" max="10764" width="16.28515625" style="192" bestFit="1" customWidth="1"/>
    <col min="10765" max="11008" width="9.140625" style="192"/>
    <col min="11009" max="11009" width="81" style="192" customWidth="1"/>
    <col min="11010" max="11010" width="15.85546875" style="192" customWidth="1"/>
    <col min="11011" max="11011" width="13.7109375" style="192" customWidth="1"/>
    <col min="11012" max="11012" width="17.5703125" style="192" bestFit="1" customWidth="1"/>
    <col min="11013" max="11013" width="13.5703125" style="192" customWidth="1"/>
    <col min="11014" max="11014" width="13.85546875" style="192" customWidth="1"/>
    <col min="11015" max="11015" width="16.85546875" style="192" bestFit="1" customWidth="1"/>
    <col min="11016" max="11016" width="15.28515625" style="192" customWidth="1"/>
    <col min="11017" max="11017" width="16" style="192" customWidth="1"/>
    <col min="11018" max="11019" width="15.28515625" style="192" bestFit="1" customWidth="1"/>
    <col min="11020" max="11020" width="16.28515625" style="192" bestFit="1" customWidth="1"/>
    <col min="11021" max="11264" width="9.140625" style="192"/>
    <col min="11265" max="11265" width="81" style="192" customWidth="1"/>
    <col min="11266" max="11266" width="15.85546875" style="192" customWidth="1"/>
    <col min="11267" max="11267" width="13.7109375" style="192" customWidth="1"/>
    <col min="11268" max="11268" width="17.5703125" style="192" bestFit="1" customWidth="1"/>
    <col min="11269" max="11269" width="13.5703125" style="192" customWidth="1"/>
    <col min="11270" max="11270" width="13.85546875" style="192" customWidth="1"/>
    <col min="11271" max="11271" width="16.85546875" style="192" bestFit="1" customWidth="1"/>
    <col min="11272" max="11272" width="15.28515625" style="192" customWidth="1"/>
    <col min="11273" max="11273" width="16" style="192" customWidth="1"/>
    <col min="11274" max="11275" width="15.28515625" style="192" bestFit="1" customWidth="1"/>
    <col min="11276" max="11276" width="16.28515625" style="192" bestFit="1" customWidth="1"/>
    <col min="11277" max="11520" width="9.140625" style="192"/>
    <col min="11521" max="11521" width="81" style="192" customWidth="1"/>
    <col min="11522" max="11522" width="15.85546875" style="192" customWidth="1"/>
    <col min="11523" max="11523" width="13.7109375" style="192" customWidth="1"/>
    <col min="11524" max="11524" width="17.5703125" style="192" bestFit="1" customWidth="1"/>
    <col min="11525" max="11525" width="13.5703125" style="192" customWidth="1"/>
    <col min="11526" max="11526" width="13.85546875" style="192" customWidth="1"/>
    <col min="11527" max="11527" width="16.85546875" style="192" bestFit="1" customWidth="1"/>
    <col min="11528" max="11528" width="15.28515625" style="192" customWidth="1"/>
    <col min="11529" max="11529" width="16" style="192" customWidth="1"/>
    <col min="11530" max="11531" width="15.28515625" style="192" bestFit="1" customWidth="1"/>
    <col min="11532" max="11532" width="16.28515625" style="192" bestFit="1" customWidth="1"/>
    <col min="11533" max="11776" width="9.140625" style="192"/>
    <col min="11777" max="11777" width="81" style="192" customWidth="1"/>
    <col min="11778" max="11778" width="15.85546875" style="192" customWidth="1"/>
    <col min="11779" max="11779" width="13.7109375" style="192" customWidth="1"/>
    <col min="11780" max="11780" width="17.5703125" style="192" bestFit="1" customWidth="1"/>
    <col min="11781" max="11781" width="13.5703125" style="192" customWidth="1"/>
    <col min="11782" max="11782" width="13.85546875" style="192" customWidth="1"/>
    <col min="11783" max="11783" width="16.85546875" style="192" bestFit="1" customWidth="1"/>
    <col min="11784" max="11784" width="15.28515625" style="192" customWidth="1"/>
    <col min="11785" max="11785" width="16" style="192" customWidth="1"/>
    <col min="11786" max="11787" width="15.28515625" style="192" bestFit="1" customWidth="1"/>
    <col min="11788" max="11788" width="16.28515625" style="192" bestFit="1" customWidth="1"/>
    <col min="11789" max="12032" width="9.140625" style="192"/>
    <col min="12033" max="12033" width="81" style="192" customWidth="1"/>
    <col min="12034" max="12034" width="15.85546875" style="192" customWidth="1"/>
    <col min="12035" max="12035" width="13.7109375" style="192" customWidth="1"/>
    <col min="12036" max="12036" width="17.5703125" style="192" bestFit="1" customWidth="1"/>
    <col min="12037" max="12037" width="13.5703125" style="192" customWidth="1"/>
    <col min="12038" max="12038" width="13.85546875" style="192" customWidth="1"/>
    <col min="12039" max="12039" width="16.85546875" style="192" bestFit="1" customWidth="1"/>
    <col min="12040" max="12040" width="15.28515625" style="192" customWidth="1"/>
    <col min="12041" max="12041" width="16" style="192" customWidth="1"/>
    <col min="12042" max="12043" width="15.28515625" style="192" bestFit="1" customWidth="1"/>
    <col min="12044" max="12044" width="16.28515625" style="192" bestFit="1" customWidth="1"/>
    <col min="12045" max="12288" width="9.140625" style="192"/>
    <col min="12289" max="12289" width="81" style="192" customWidth="1"/>
    <col min="12290" max="12290" width="15.85546875" style="192" customWidth="1"/>
    <col min="12291" max="12291" width="13.7109375" style="192" customWidth="1"/>
    <col min="12292" max="12292" width="17.5703125" style="192" bestFit="1" customWidth="1"/>
    <col min="12293" max="12293" width="13.5703125" style="192" customWidth="1"/>
    <col min="12294" max="12294" width="13.85546875" style="192" customWidth="1"/>
    <col min="12295" max="12295" width="16.85546875" style="192" bestFit="1" customWidth="1"/>
    <col min="12296" max="12296" width="15.28515625" style="192" customWidth="1"/>
    <col min="12297" max="12297" width="16" style="192" customWidth="1"/>
    <col min="12298" max="12299" width="15.28515625" style="192" bestFit="1" customWidth="1"/>
    <col min="12300" max="12300" width="16.28515625" style="192" bestFit="1" customWidth="1"/>
    <col min="12301" max="12544" width="9.140625" style="192"/>
    <col min="12545" max="12545" width="81" style="192" customWidth="1"/>
    <col min="12546" max="12546" width="15.85546875" style="192" customWidth="1"/>
    <col min="12547" max="12547" width="13.7109375" style="192" customWidth="1"/>
    <col min="12548" max="12548" width="17.5703125" style="192" bestFit="1" customWidth="1"/>
    <col min="12549" max="12549" width="13.5703125" style="192" customWidth="1"/>
    <col min="12550" max="12550" width="13.85546875" style="192" customWidth="1"/>
    <col min="12551" max="12551" width="16.85546875" style="192" bestFit="1" customWidth="1"/>
    <col min="12552" max="12552" width="15.28515625" style="192" customWidth="1"/>
    <col min="12553" max="12553" width="16" style="192" customWidth="1"/>
    <col min="12554" max="12555" width="15.28515625" style="192" bestFit="1" customWidth="1"/>
    <col min="12556" max="12556" width="16.28515625" style="192" bestFit="1" customWidth="1"/>
    <col min="12557" max="12800" width="9.140625" style="192"/>
    <col min="12801" max="12801" width="81" style="192" customWidth="1"/>
    <col min="12802" max="12802" width="15.85546875" style="192" customWidth="1"/>
    <col min="12803" max="12803" width="13.7109375" style="192" customWidth="1"/>
    <col min="12804" max="12804" width="17.5703125" style="192" bestFit="1" customWidth="1"/>
    <col min="12805" max="12805" width="13.5703125" style="192" customWidth="1"/>
    <col min="12806" max="12806" width="13.85546875" style="192" customWidth="1"/>
    <col min="12807" max="12807" width="16.85546875" style="192" bestFit="1" customWidth="1"/>
    <col min="12808" max="12808" width="15.28515625" style="192" customWidth="1"/>
    <col min="12809" max="12809" width="16" style="192" customWidth="1"/>
    <col min="12810" max="12811" width="15.28515625" style="192" bestFit="1" customWidth="1"/>
    <col min="12812" max="12812" width="16.28515625" style="192" bestFit="1" customWidth="1"/>
    <col min="12813" max="13056" width="9.140625" style="192"/>
    <col min="13057" max="13057" width="81" style="192" customWidth="1"/>
    <col min="13058" max="13058" width="15.85546875" style="192" customWidth="1"/>
    <col min="13059" max="13059" width="13.7109375" style="192" customWidth="1"/>
    <col min="13060" max="13060" width="17.5703125" style="192" bestFit="1" customWidth="1"/>
    <col min="13061" max="13061" width="13.5703125" style="192" customWidth="1"/>
    <col min="13062" max="13062" width="13.85546875" style="192" customWidth="1"/>
    <col min="13063" max="13063" width="16.85546875" style="192" bestFit="1" customWidth="1"/>
    <col min="13064" max="13064" width="15.28515625" style="192" customWidth="1"/>
    <col min="13065" max="13065" width="16" style="192" customWidth="1"/>
    <col min="13066" max="13067" width="15.28515625" style="192" bestFit="1" customWidth="1"/>
    <col min="13068" max="13068" width="16.28515625" style="192" bestFit="1" customWidth="1"/>
    <col min="13069" max="13312" width="9.140625" style="192"/>
    <col min="13313" max="13313" width="81" style="192" customWidth="1"/>
    <col min="13314" max="13314" width="15.85546875" style="192" customWidth="1"/>
    <col min="13315" max="13315" width="13.7109375" style="192" customWidth="1"/>
    <col min="13316" max="13316" width="17.5703125" style="192" bestFit="1" customWidth="1"/>
    <col min="13317" max="13317" width="13.5703125" style="192" customWidth="1"/>
    <col min="13318" max="13318" width="13.85546875" style="192" customWidth="1"/>
    <col min="13319" max="13319" width="16.85546875" style="192" bestFit="1" customWidth="1"/>
    <col min="13320" max="13320" width="15.28515625" style="192" customWidth="1"/>
    <col min="13321" max="13321" width="16" style="192" customWidth="1"/>
    <col min="13322" max="13323" width="15.28515625" style="192" bestFit="1" customWidth="1"/>
    <col min="13324" max="13324" width="16.28515625" style="192" bestFit="1" customWidth="1"/>
    <col min="13325" max="13568" width="9.140625" style="192"/>
    <col min="13569" max="13569" width="81" style="192" customWidth="1"/>
    <col min="13570" max="13570" width="15.85546875" style="192" customWidth="1"/>
    <col min="13571" max="13571" width="13.7109375" style="192" customWidth="1"/>
    <col min="13572" max="13572" width="17.5703125" style="192" bestFit="1" customWidth="1"/>
    <col min="13573" max="13573" width="13.5703125" style="192" customWidth="1"/>
    <col min="13574" max="13574" width="13.85546875" style="192" customWidth="1"/>
    <col min="13575" max="13575" width="16.85546875" style="192" bestFit="1" customWidth="1"/>
    <col min="13576" max="13576" width="15.28515625" style="192" customWidth="1"/>
    <col min="13577" max="13577" width="16" style="192" customWidth="1"/>
    <col min="13578" max="13579" width="15.28515625" style="192" bestFit="1" customWidth="1"/>
    <col min="13580" max="13580" width="16.28515625" style="192" bestFit="1" customWidth="1"/>
    <col min="13581" max="13824" width="9.140625" style="192"/>
    <col min="13825" max="13825" width="81" style="192" customWidth="1"/>
    <col min="13826" max="13826" width="15.85546875" style="192" customWidth="1"/>
    <col min="13827" max="13827" width="13.7109375" style="192" customWidth="1"/>
    <col min="13828" max="13828" width="17.5703125" style="192" bestFit="1" customWidth="1"/>
    <col min="13829" max="13829" width="13.5703125" style="192" customWidth="1"/>
    <col min="13830" max="13830" width="13.85546875" style="192" customWidth="1"/>
    <col min="13831" max="13831" width="16.85546875" style="192" bestFit="1" customWidth="1"/>
    <col min="13832" max="13832" width="15.28515625" style="192" customWidth="1"/>
    <col min="13833" max="13833" width="16" style="192" customWidth="1"/>
    <col min="13834" max="13835" width="15.28515625" style="192" bestFit="1" customWidth="1"/>
    <col min="13836" max="13836" width="16.28515625" style="192" bestFit="1" customWidth="1"/>
    <col min="13837" max="14080" width="9.140625" style="192"/>
    <col min="14081" max="14081" width="81" style="192" customWidth="1"/>
    <col min="14082" max="14082" width="15.85546875" style="192" customWidth="1"/>
    <col min="14083" max="14083" width="13.7109375" style="192" customWidth="1"/>
    <col min="14084" max="14084" width="17.5703125" style="192" bestFit="1" customWidth="1"/>
    <col min="14085" max="14085" width="13.5703125" style="192" customWidth="1"/>
    <col min="14086" max="14086" width="13.85546875" style="192" customWidth="1"/>
    <col min="14087" max="14087" width="16.85546875" style="192" bestFit="1" customWidth="1"/>
    <col min="14088" max="14088" width="15.28515625" style="192" customWidth="1"/>
    <col min="14089" max="14089" width="16" style="192" customWidth="1"/>
    <col min="14090" max="14091" width="15.28515625" style="192" bestFit="1" customWidth="1"/>
    <col min="14092" max="14092" width="16.28515625" style="192" bestFit="1" customWidth="1"/>
    <col min="14093" max="14336" width="9.140625" style="192"/>
    <col min="14337" max="14337" width="81" style="192" customWidth="1"/>
    <col min="14338" max="14338" width="15.85546875" style="192" customWidth="1"/>
    <col min="14339" max="14339" width="13.7109375" style="192" customWidth="1"/>
    <col min="14340" max="14340" width="17.5703125" style="192" bestFit="1" customWidth="1"/>
    <col min="14341" max="14341" width="13.5703125" style="192" customWidth="1"/>
    <col min="14342" max="14342" width="13.85546875" style="192" customWidth="1"/>
    <col min="14343" max="14343" width="16.85546875" style="192" bestFit="1" customWidth="1"/>
    <col min="14344" max="14344" width="15.28515625" style="192" customWidth="1"/>
    <col min="14345" max="14345" width="16" style="192" customWidth="1"/>
    <col min="14346" max="14347" width="15.28515625" style="192" bestFit="1" customWidth="1"/>
    <col min="14348" max="14348" width="16.28515625" style="192" bestFit="1" customWidth="1"/>
    <col min="14349" max="14592" width="9.140625" style="192"/>
    <col min="14593" max="14593" width="81" style="192" customWidth="1"/>
    <col min="14594" max="14594" width="15.85546875" style="192" customWidth="1"/>
    <col min="14595" max="14595" width="13.7109375" style="192" customWidth="1"/>
    <col min="14596" max="14596" width="17.5703125" style="192" bestFit="1" customWidth="1"/>
    <col min="14597" max="14597" width="13.5703125" style="192" customWidth="1"/>
    <col min="14598" max="14598" width="13.85546875" style="192" customWidth="1"/>
    <col min="14599" max="14599" width="16.85546875" style="192" bestFit="1" customWidth="1"/>
    <col min="14600" max="14600" width="15.28515625" style="192" customWidth="1"/>
    <col min="14601" max="14601" width="16" style="192" customWidth="1"/>
    <col min="14602" max="14603" width="15.28515625" style="192" bestFit="1" customWidth="1"/>
    <col min="14604" max="14604" width="16.28515625" style="192" bestFit="1" customWidth="1"/>
    <col min="14605" max="14848" width="9.140625" style="192"/>
    <col min="14849" max="14849" width="81" style="192" customWidth="1"/>
    <col min="14850" max="14850" width="15.85546875" style="192" customWidth="1"/>
    <col min="14851" max="14851" width="13.7109375" style="192" customWidth="1"/>
    <col min="14852" max="14852" width="17.5703125" style="192" bestFit="1" customWidth="1"/>
    <col min="14853" max="14853" width="13.5703125" style="192" customWidth="1"/>
    <col min="14854" max="14854" width="13.85546875" style="192" customWidth="1"/>
    <col min="14855" max="14855" width="16.85546875" style="192" bestFit="1" customWidth="1"/>
    <col min="14856" max="14856" width="15.28515625" style="192" customWidth="1"/>
    <col min="14857" max="14857" width="16" style="192" customWidth="1"/>
    <col min="14858" max="14859" width="15.28515625" style="192" bestFit="1" customWidth="1"/>
    <col min="14860" max="14860" width="16.28515625" style="192" bestFit="1" customWidth="1"/>
    <col min="14861" max="15104" width="9.140625" style="192"/>
    <col min="15105" max="15105" width="81" style="192" customWidth="1"/>
    <col min="15106" max="15106" width="15.85546875" style="192" customWidth="1"/>
    <col min="15107" max="15107" width="13.7109375" style="192" customWidth="1"/>
    <col min="15108" max="15108" width="17.5703125" style="192" bestFit="1" customWidth="1"/>
    <col min="15109" max="15109" width="13.5703125" style="192" customWidth="1"/>
    <col min="15110" max="15110" width="13.85546875" style="192" customWidth="1"/>
    <col min="15111" max="15111" width="16.85546875" style="192" bestFit="1" customWidth="1"/>
    <col min="15112" max="15112" width="15.28515625" style="192" customWidth="1"/>
    <col min="15113" max="15113" width="16" style="192" customWidth="1"/>
    <col min="15114" max="15115" width="15.28515625" style="192" bestFit="1" customWidth="1"/>
    <col min="15116" max="15116" width="16.28515625" style="192" bestFit="1" customWidth="1"/>
    <col min="15117" max="15360" width="9.140625" style="192"/>
    <col min="15361" max="15361" width="81" style="192" customWidth="1"/>
    <col min="15362" max="15362" width="15.85546875" style="192" customWidth="1"/>
    <col min="15363" max="15363" width="13.7109375" style="192" customWidth="1"/>
    <col min="15364" max="15364" width="17.5703125" style="192" bestFit="1" customWidth="1"/>
    <col min="15365" max="15365" width="13.5703125" style="192" customWidth="1"/>
    <col min="15366" max="15366" width="13.85546875" style="192" customWidth="1"/>
    <col min="15367" max="15367" width="16.85546875" style="192" bestFit="1" customWidth="1"/>
    <col min="15368" max="15368" width="15.28515625" style="192" customWidth="1"/>
    <col min="15369" max="15369" width="16" style="192" customWidth="1"/>
    <col min="15370" max="15371" width="15.28515625" style="192" bestFit="1" customWidth="1"/>
    <col min="15372" max="15372" width="16.28515625" style="192" bestFit="1" customWidth="1"/>
    <col min="15373" max="15616" width="9.140625" style="192"/>
    <col min="15617" max="15617" width="81" style="192" customWidth="1"/>
    <col min="15618" max="15618" width="15.85546875" style="192" customWidth="1"/>
    <col min="15619" max="15619" width="13.7109375" style="192" customWidth="1"/>
    <col min="15620" max="15620" width="17.5703125" style="192" bestFit="1" customWidth="1"/>
    <col min="15621" max="15621" width="13.5703125" style="192" customWidth="1"/>
    <col min="15622" max="15622" width="13.85546875" style="192" customWidth="1"/>
    <col min="15623" max="15623" width="16.85546875" style="192" bestFit="1" customWidth="1"/>
    <col min="15624" max="15624" width="15.28515625" style="192" customWidth="1"/>
    <col min="15625" max="15625" width="16" style="192" customWidth="1"/>
    <col min="15626" max="15627" width="15.28515625" style="192" bestFit="1" customWidth="1"/>
    <col min="15628" max="15628" width="16.28515625" style="192" bestFit="1" customWidth="1"/>
    <col min="15629" max="15872" width="9.140625" style="192"/>
    <col min="15873" max="15873" width="81" style="192" customWidth="1"/>
    <col min="15874" max="15874" width="15.85546875" style="192" customWidth="1"/>
    <col min="15875" max="15875" width="13.7109375" style="192" customWidth="1"/>
    <col min="15876" max="15876" width="17.5703125" style="192" bestFit="1" customWidth="1"/>
    <col min="15877" max="15877" width="13.5703125" style="192" customWidth="1"/>
    <col min="15878" max="15878" width="13.85546875" style="192" customWidth="1"/>
    <col min="15879" max="15879" width="16.85546875" style="192" bestFit="1" customWidth="1"/>
    <col min="15880" max="15880" width="15.28515625" style="192" customWidth="1"/>
    <col min="15881" max="15881" width="16" style="192" customWidth="1"/>
    <col min="15882" max="15883" width="15.28515625" style="192" bestFit="1" customWidth="1"/>
    <col min="15884" max="15884" width="16.28515625" style="192" bestFit="1" customWidth="1"/>
    <col min="15885" max="16128" width="9.140625" style="192"/>
    <col min="16129" max="16129" width="81" style="192" customWidth="1"/>
    <col min="16130" max="16130" width="15.85546875" style="192" customWidth="1"/>
    <col min="16131" max="16131" width="13.7109375" style="192" customWidth="1"/>
    <col min="16132" max="16132" width="17.5703125" style="192" bestFit="1" customWidth="1"/>
    <col min="16133" max="16133" width="13.5703125" style="192" customWidth="1"/>
    <col min="16134" max="16134" width="13.85546875" style="192" customWidth="1"/>
    <col min="16135" max="16135" width="16.85546875" style="192" bestFit="1" customWidth="1"/>
    <col min="16136" max="16136" width="15.28515625" style="192" customWidth="1"/>
    <col min="16137" max="16137" width="16" style="192" customWidth="1"/>
    <col min="16138" max="16139" width="15.28515625" style="192" bestFit="1" customWidth="1"/>
    <col min="16140" max="16140" width="16.28515625" style="192" bestFit="1" customWidth="1"/>
    <col min="16141" max="16384" width="9.140625" style="192"/>
  </cols>
  <sheetData>
    <row r="1" spans="1:9" ht="20.25" x14ac:dyDescent="0.3">
      <c r="A1" s="379" t="s">
        <v>356</v>
      </c>
      <c r="B1" s="43"/>
      <c r="I1" s="43"/>
    </row>
    <row r="2" spans="1:9" ht="18" x14ac:dyDescent="0.25">
      <c r="A2" s="145" t="s">
        <v>357</v>
      </c>
      <c r="B2" s="43"/>
      <c r="I2" s="43"/>
    </row>
    <row r="3" spans="1:9" x14ac:dyDescent="0.2">
      <c r="A3" s="48" t="s">
        <v>38</v>
      </c>
    </row>
    <row r="5" spans="1:9" ht="48.75" thickBot="1" x14ac:dyDescent="0.25">
      <c r="A5" s="380" t="s">
        <v>98</v>
      </c>
      <c r="B5" s="381"/>
      <c r="C5" s="382" t="s">
        <v>147</v>
      </c>
      <c r="D5" s="383"/>
      <c r="E5" s="384"/>
      <c r="F5" s="382" t="s">
        <v>358</v>
      </c>
      <c r="G5" s="383"/>
      <c r="H5" s="384"/>
      <c r="I5" s="381"/>
    </row>
    <row r="6" spans="1:9" ht="15" x14ac:dyDescent="0.25">
      <c r="A6" s="385"/>
      <c r="B6" s="164" t="s">
        <v>171</v>
      </c>
      <c r="C6" s="386"/>
      <c r="D6" s="162" t="s">
        <v>172</v>
      </c>
      <c r="E6" s="163" t="s">
        <v>173</v>
      </c>
      <c r="F6" s="386"/>
      <c r="G6" s="162" t="s">
        <v>172</v>
      </c>
      <c r="H6" s="163" t="s">
        <v>174</v>
      </c>
      <c r="I6" s="164" t="s">
        <v>175</v>
      </c>
    </row>
    <row r="7" spans="1:9" ht="15" x14ac:dyDescent="0.25">
      <c r="A7" s="385"/>
      <c r="B7" s="164" t="s">
        <v>176</v>
      </c>
      <c r="C7" s="386">
        <v>1</v>
      </c>
      <c r="D7" s="162" t="s">
        <v>177</v>
      </c>
      <c r="E7" s="163" t="s">
        <v>178</v>
      </c>
      <c r="F7" s="386">
        <v>2</v>
      </c>
      <c r="G7" s="162" t="s">
        <v>179</v>
      </c>
      <c r="H7" s="163" t="s">
        <v>180</v>
      </c>
      <c r="I7" s="164" t="s">
        <v>181</v>
      </c>
    </row>
    <row r="8" spans="1:9" ht="15.75" thickBot="1" x14ac:dyDescent="0.3">
      <c r="A8" s="385"/>
      <c r="B8" s="164"/>
      <c r="C8" s="386"/>
      <c r="D8" s="162" t="s">
        <v>182</v>
      </c>
      <c r="E8" s="163"/>
      <c r="F8" s="386"/>
      <c r="G8" s="162">
        <v>2016</v>
      </c>
      <c r="H8" s="163" t="s">
        <v>183</v>
      </c>
      <c r="I8" s="164">
        <v>2016</v>
      </c>
    </row>
    <row r="9" spans="1:9" ht="15" x14ac:dyDescent="0.25">
      <c r="A9" s="387" t="s">
        <v>184</v>
      </c>
      <c r="B9" s="388"/>
      <c r="C9" s="389"/>
      <c r="D9" s="390"/>
      <c r="E9" s="391"/>
      <c r="F9" s="389"/>
      <c r="G9" s="390"/>
      <c r="H9" s="391"/>
      <c r="I9" s="388"/>
    </row>
    <row r="10" spans="1:9" s="393" customFormat="1" ht="15" x14ac:dyDescent="0.25">
      <c r="A10" s="392" t="s">
        <v>359</v>
      </c>
      <c r="B10" s="180">
        <v>7187780724</v>
      </c>
      <c r="C10" s="178">
        <v>-7097828724</v>
      </c>
      <c r="D10" s="179">
        <v>-7097828724</v>
      </c>
      <c r="E10" s="177">
        <v>89952000</v>
      </c>
      <c r="F10" s="178">
        <v>8028941585</v>
      </c>
      <c r="G10" s="179">
        <v>8028941585</v>
      </c>
      <c r="H10" s="177">
        <v>931112861</v>
      </c>
      <c r="I10" s="180">
        <v>8118893585</v>
      </c>
    </row>
    <row r="11" spans="1:9" ht="15" x14ac:dyDescent="0.25">
      <c r="A11" s="392" t="s">
        <v>360</v>
      </c>
      <c r="B11" s="180"/>
      <c r="C11" s="178"/>
      <c r="D11" s="179"/>
      <c r="E11" s="177"/>
      <c r="F11" s="178"/>
      <c r="G11" s="179"/>
      <c r="H11" s="177"/>
      <c r="I11" s="180"/>
    </row>
    <row r="12" spans="1:9" ht="15" x14ac:dyDescent="0.25">
      <c r="A12" s="394" t="s">
        <v>361</v>
      </c>
      <c r="B12" s="395">
        <v>400000</v>
      </c>
      <c r="C12" s="396"/>
      <c r="D12" s="397">
        <v>0</v>
      </c>
      <c r="E12" s="398">
        <v>400000</v>
      </c>
      <c r="F12" s="396"/>
      <c r="G12" s="397">
        <v>0</v>
      </c>
      <c r="H12" s="398">
        <v>0</v>
      </c>
      <c r="I12" s="395">
        <v>400000</v>
      </c>
    </row>
    <row r="13" spans="1:9" ht="15" x14ac:dyDescent="0.25">
      <c r="A13" s="394" t="s">
        <v>362</v>
      </c>
      <c r="B13" s="395">
        <v>7187380724</v>
      </c>
      <c r="C13" s="396">
        <v>-7097828724</v>
      </c>
      <c r="D13" s="397">
        <v>-7097828724</v>
      </c>
      <c r="E13" s="398">
        <v>89552000</v>
      </c>
      <c r="F13" s="396">
        <v>8028941585</v>
      </c>
      <c r="G13" s="397">
        <v>8028941585</v>
      </c>
      <c r="H13" s="398">
        <v>931112861</v>
      </c>
      <c r="I13" s="395">
        <v>8118493585</v>
      </c>
    </row>
    <row r="14" spans="1:9" ht="15" x14ac:dyDescent="0.25">
      <c r="A14" s="394" t="s">
        <v>363</v>
      </c>
      <c r="B14" s="395">
        <v>7000000000</v>
      </c>
      <c r="C14" s="396">
        <v>-7000000000</v>
      </c>
      <c r="D14" s="397">
        <v>-7000000000</v>
      </c>
      <c r="E14" s="398">
        <v>0</v>
      </c>
      <c r="F14" s="396">
        <v>7915802194</v>
      </c>
      <c r="G14" s="397">
        <v>7915802194</v>
      </c>
      <c r="H14" s="398">
        <v>915802194</v>
      </c>
      <c r="I14" s="395">
        <v>7915802194</v>
      </c>
    </row>
    <row r="15" spans="1:9" ht="15" x14ac:dyDescent="0.25">
      <c r="A15" s="394" t="s">
        <v>364</v>
      </c>
      <c r="B15" s="395"/>
      <c r="C15" s="396"/>
      <c r="D15" s="397">
        <v>0</v>
      </c>
      <c r="E15" s="398">
        <v>0</v>
      </c>
      <c r="F15" s="396">
        <v>7915530416</v>
      </c>
      <c r="G15" s="397">
        <v>7915530416</v>
      </c>
      <c r="H15" s="398">
        <v>7915530416</v>
      </c>
      <c r="I15" s="395">
        <v>7915530416</v>
      </c>
    </row>
    <row r="16" spans="1:9" ht="15" x14ac:dyDescent="0.25">
      <c r="A16" s="399" t="s">
        <v>365</v>
      </c>
      <c r="B16" s="395"/>
      <c r="C16" s="396"/>
      <c r="D16" s="397"/>
      <c r="E16" s="398">
        <v>0</v>
      </c>
      <c r="F16" s="396">
        <v>271778</v>
      </c>
      <c r="G16" s="397">
        <v>271778</v>
      </c>
      <c r="H16" s="398">
        <v>271778</v>
      </c>
      <c r="I16" s="395">
        <v>271778</v>
      </c>
    </row>
    <row r="17" spans="1:9" ht="15" x14ac:dyDescent="0.25">
      <c r="A17" s="394" t="s">
        <v>366</v>
      </c>
      <c r="B17" s="395">
        <v>97828724</v>
      </c>
      <c r="C17" s="396">
        <v>-97828724</v>
      </c>
      <c r="D17" s="397">
        <v>-97828724</v>
      </c>
      <c r="E17" s="398">
        <v>0</v>
      </c>
      <c r="F17" s="396">
        <v>113139391</v>
      </c>
      <c r="G17" s="397">
        <v>113139391</v>
      </c>
      <c r="H17" s="398">
        <v>15310667</v>
      </c>
      <c r="I17" s="395">
        <v>113139391</v>
      </c>
    </row>
    <row r="18" spans="1:9" ht="15" x14ac:dyDescent="0.25">
      <c r="A18" s="394" t="s">
        <v>367</v>
      </c>
      <c r="B18" s="395">
        <v>97828724</v>
      </c>
      <c r="C18" s="396">
        <v>-97828724</v>
      </c>
      <c r="D18" s="397">
        <v>-97828724</v>
      </c>
      <c r="E18" s="398">
        <v>0</v>
      </c>
      <c r="F18" s="396">
        <v>113139391</v>
      </c>
      <c r="G18" s="397">
        <v>113139391</v>
      </c>
      <c r="H18" s="398">
        <v>15310667</v>
      </c>
      <c r="I18" s="395">
        <v>113139391</v>
      </c>
    </row>
    <row r="19" spans="1:9" ht="15" x14ac:dyDescent="0.25">
      <c r="A19" s="394" t="s">
        <v>368</v>
      </c>
      <c r="B19" s="395">
        <v>89552000</v>
      </c>
      <c r="C19" s="396"/>
      <c r="D19" s="397">
        <v>0</v>
      </c>
      <c r="E19" s="398">
        <v>89552000</v>
      </c>
      <c r="F19" s="396"/>
      <c r="G19" s="397">
        <v>0</v>
      </c>
      <c r="H19" s="398">
        <v>0</v>
      </c>
      <c r="I19" s="395">
        <v>89552000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64" orientation="landscape" r:id="rId1"/>
  <headerFooter alignWithMargins="0">
    <oddHeader>&amp;RKapitola A
&amp;"-,Tučné"Tabulka č.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L19" sqref="L19"/>
    </sheetView>
  </sheetViews>
  <sheetFormatPr defaultRowHeight="12.75" x14ac:dyDescent="0.2"/>
  <cols>
    <col min="1" max="1" width="39.5703125" style="2" customWidth="1"/>
    <col min="2" max="2" width="11.42578125" style="2" bestFit="1" customWidth="1"/>
    <col min="3" max="3" width="10.5703125" style="2" bestFit="1" customWidth="1"/>
    <col min="4" max="4" width="8.42578125" style="2" bestFit="1" customWidth="1"/>
    <col min="5" max="5" width="10.28515625" style="2" bestFit="1" customWidth="1"/>
    <col min="6" max="6" width="9.28515625" style="2" bestFit="1" customWidth="1"/>
    <col min="7" max="7" width="10.42578125" style="2" bestFit="1" customWidth="1"/>
    <col min="8" max="8" width="8.42578125" style="2" bestFit="1" customWidth="1"/>
    <col min="9" max="9" width="8.85546875" style="2" bestFit="1" customWidth="1"/>
    <col min="10" max="10" width="9" style="2" bestFit="1" customWidth="1"/>
    <col min="11" max="11" width="9.140625" style="2"/>
    <col min="12" max="12" width="10.42578125" style="2" bestFit="1" customWidth="1"/>
    <col min="13" max="13" width="10.7109375" style="2" customWidth="1"/>
    <col min="14" max="252" width="9.140625" style="2"/>
    <col min="253" max="253" width="39.5703125" style="2" customWidth="1"/>
    <col min="254" max="254" width="11.42578125" style="2" bestFit="1" customWidth="1"/>
    <col min="255" max="255" width="10.5703125" style="2" bestFit="1" customWidth="1"/>
    <col min="256" max="256" width="8.42578125" style="2" bestFit="1" customWidth="1"/>
    <col min="257" max="257" width="10.28515625" style="2" bestFit="1" customWidth="1"/>
    <col min="258" max="258" width="9.28515625" style="2" bestFit="1" customWidth="1"/>
    <col min="259" max="259" width="10.42578125" style="2" bestFit="1" customWidth="1"/>
    <col min="260" max="260" width="8.42578125" style="2" bestFit="1" customWidth="1"/>
    <col min="261" max="261" width="8.85546875" style="2" bestFit="1" customWidth="1"/>
    <col min="262" max="262" width="9" style="2" bestFit="1" customWidth="1"/>
    <col min="263" max="263" width="9.140625" style="2"/>
    <col min="264" max="264" width="10.42578125" style="2" bestFit="1" customWidth="1"/>
    <col min="265" max="265" width="11.5703125" style="2" bestFit="1" customWidth="1"/>
    <col min="266" max="508" width="9.140625" style="2"/>
    <col min="509" max="509" width="39.5703125" style="2" customWidth="1"/>
    <col min="510" max="510" width="11.42578125" style="2" bestFit="1" customWidth="1"/>
    <col min="511" max="511" width="10.5703125" style="2" bestFit="1" customWidth="1"/>
    <col min="512" max="512" width="8.42578125" style="2" bestFit="1" customWidth="1"/>
    <col min="513" max="513" width="10.28515625" style="2" bestFit="1" customWidth="1"/>
    <col min="514" max="514" width="9.28515625" style="2" bestFit="1" customWidth="1"/>
    <col min="515" max="515" width="10.42578125" style="2" bestFit="1" customWidth="1"/>
    <col min="516" max="516" width="8.42578125" style="2" bestFit="1" customWidth="1"/>
    <col min="517" max="517" width="8.85546875" style="2" bestFit="1" customWidth="1"/>
    <col min="518" max="518" width="9" style="2" bestFit="1" customWidth="1"/>
    <col min="519" max="519" width="9.140625" style="2"/>
    <col min="520" max="520" width="10.42578125" style="2" bestFit="1" customWidth="1"/>
    <col min="521" max="521" width="11.5703125" style="2" bestFit="1" customWidth="1"/>
    <col min="522" max="764" width="9.140625" style="2"/>
    <col min="765" max="765" width="39.5703125" style="2" customWidth="1"/>
    <col min="766" max="766" width="11.42578125" style="2" bestFit="1" customWidth="1"/>
    <col min="767" max="767" width="10.5703125" style="2" bestFit="1" customWidth="1"/>
    <col min="768" max="768" width="8.42578125" style="2" bestFit="1" customWidth="1"/>
    <col min="769" max="769" width="10.28515625" style="2" bestFit="1" customWidth="1"/>
    <col min="770" max="770" width="9.28515625" style="2" bestFit="1" customWidth="1"/>
    <col min="771" max="771" width="10.42578125" style="2" bestFit="1" customWidth="1"/>
    <col min="772" max="772" width="8.42578125" style="2" bestFit="1" customWidth="1"/>
    <col min="773" max="773" width="8.85546875" style="2" bestFit="1" customWidth="1"/>
    <col min="774" max="774" width="9" style="2" bestFit="1" customWidth="1"/>
    <col min="775" max="775" width="9.140625" style="2"/>
    <col min="776" max="776" width="10.42578125" style="2" bestFit="1" customWidth="1"/>
    <col min="777" max="777" width="11.5703125" style="2" bestFit="1" customWidth="1"/>
    <col min="778" max="1020" width="9.140625" style="2"/>
    <col min="1021" max="1021" width="39.5703125" style="2" customWidth="1"/>
    <col min="1022" max="1022" width="11.42578125" style="2" bestFit="1" customWidth="1"/>
    <col min="1023" max="1023" width="10.5703125" style="2" bestFit="1" customWidth="1"/>
    <col min="1024" max="1024" width="8.42578125" style="2" bestFit="1" customWidth="1"/>
    <col min="1025" max="1025" width="10.28515625" style="2" bestFit="1" customWidth="1"/>
    <col min="1026" max="1026" width="9.28515625" style="2" bestFit="1" customWidth="1"/>
    <col min="1027" max="1027" width="10.42578125" style="2" bestFit="1" customWidth="1"/>
    <col min="1028" max="1028" width="8.42578125" style="2" bestFit="1" customWidth="1"/>
    <col min="1029" max="1029" width="8.85546875" style="2" bestFit="1" customWidth="1"/>
    <col min="1030" max="1030" width="9" style="2" bestFit="1" customWidth="1"/>
    <col min="1031" max="1031" width="9.140625" style="2"/>
    <col min="1032" max="1032" width="10.42578125" style="2" bestFit="1" customWidth="1"/>
    <col min="1033" max="1033" width="11.5703125" style="2" bestFit="1" customWidth="1"/>
    <col min="1034" max="1276" width="9.140625" style="2"/>
    <col min="1277" max="1277" width="39.5703125" style="2" customWidth="1"/>
    <col min="1278" max="1278" width="11.42578125" style="2" bestFit="1" customWidth="1"/>
    <col min="1279" max="1279" width="10.5703125" style="2" bestFit="1" customWidth="1"/>
    <col min="1280" max="1280" width="8.42578125" style="2" bestFit="1" customWidth="1"/>
    <col min="1281" max="1281" width="10.28515625" style="2" bestFit="1" customWidth="1"/>
    <col min="1282" max="1282" width="9.28515625" style="2" bestFit="1" customWidth="1"/>
    <col min="1283" max="1283" width="10.42578125" style="2" bestFit="1" customWidth="1"/>
    <col min="1284" max="1284" width="8.42578125" style="2" bestFit="1" customWidth="1"/>
    <col min="1285" max="1285" width="8.85546875" style="2" bestFit="1" customWidth="1"/>
    <col min="1286" max="1286" width="9" style="2" bestFit="1" customWidth="1"/>
    <col min="1287" max="1287" width="9.140625" style="2"/>
    <col min="1288" max="1288" width="10.42578125" style="2" bestFit="1" customWidth="1"/>
    <col min="1289" max="1289" width="11.5703125" style="2" bestFit="1" customWidth="1"/>
    <col min="1290" max="1532" width="9.140625" style="2"/>
    <col min="1533" max="1533" width="39.5703125" style="2" customWidth="1"/>
    <col min="1534" max="1534" width="11.42578125" style="2" bestFit="1" customWidth="1"/>
    <col min="1535" max="1535" width="10.5703125" style="2" bestFit="1" customWidth="1"/>
    <col min="1536" max="1536" width="8.42578125" style="2" bestFit="1" customWidth="1"/>
    <col min="1537" max="1537" width="10.28515625" style="2" bestFit="1" customWidth="1"/>
    <col min="1538" max="1538" width="9.28515625" style="2" bestFit="1" customWidth="1"/>
    <col min="1539" max="1539" width="10.42578125" style="2" bestFit="1" customWidth="1"/>
    <col min="1540" max="1540" width="8.42578125" style="2" bestFit="1" customWidth="1"/>
    <col min="1541" max="1541" width="8.85546875" style="2" bestFit="1" customWidth="1"/>
    <col min="1542" max="1542" width="9" style="2" bestFit="1" customWidth="1"/>
    <col min="1543" max="1543" width="9.140625" style="2"/>
    <col min="1544" max="1544" width="10.42578125" style="2" bestFit="1" customWidth="1"/>
    <col min="1545" max="1545" width="11.5703125" style="2" bestFit="1" customWidth="1"/>
    <col min="1546" max="1788" width="9.140625" style="2"/>
    <col min="1789" max="1789" width="39.5703125" style="2" customWidth="1"/>
    <col min="1790" max="1790" width="11.42578125" style="2" bestFit="1" customWidth="1"/>
    <col min="1791" max="1791" width="10.5703125" style="2" bestFit="1" customWidth="1"/>
    <col min="1792" max="1792" width="8.42578125" style="2" bestFit="1" customWidth="1"/>
    <col min="1793" max="1793" width="10.28515625" style="2" bestFit="1" customWidth="1"/>
    <col min="1794" max="1794" width="9.28515625" style="2" bestFit="1" customWidth="1"/>
    <col min="1795" max="1795" width="10.42578125" style="2" bestFit="1" customWidth="1"/>
    <col min="1796" max="1796" width="8.42578125" style="2" bestFit="1" customWidth="1"/>
    <col min="1797" max="1797" width="8.85546875" style="2" bestFit="1" customWidth="1"/>
    <col min="1798" max="1798" width="9" style="2" bestFit="1" customWidth="1"/>
    <col min="1799" max="1799" width="9.140625" style="2"/>
    <col min="1800" max="1800" width="10.42578125" style="2" bestFit="1" customWidth="1"/>
    <col min="1801" max="1801" width="11.5703125" style="2" bestFit="1" customWidth="1"/>
    <col min="1802" max="2044" width="9.140625" style="2"/>
    <col min="2045" max="2045" width="39.5703125" style="2" customWidth="1"/>
    <col min="2046" max="2046" width="11.42578125" style="2" bestFit="1" customWidth="1"/>
    <col min="2047" max="2047" width="10.5703125" style="2" bestFit="1" customWidth="1"/>
    <col min="2048" max="2048" width="8.42578125" style="2" bestFit="1" customWidth="1"/>
    <col min="2049" max="2049" width="10.28515625" style="2" bestFit="1" customWidth="1"/>
    <col min="2050" max="2050" width="9.28515625" style="2" bestFit="1" customWidth="1"/>
    <col min="2051" max="2051" width="10.42578125" style="2" bestFit="1" customWidth="1"/>
    <col min="2052" max="2052" width="8.42578125" style="2" bestFit="1" customWidth="1"/>
    <col min="2053" max="2053" width="8.85546875" style="2" bestFit="1" customWidth="1"/>
    <col min="2054" max="2054" width="9" style="2" bestFit="1" customWidth="1"/>
    <col min="2055" max="2055" width="9.140625" style="2"/>
    <col min="2056" max="2056" width="10.42578125" style="2" bestFit="1" customWidth="1"/>
    <col min="2057" max="2057" width="11.5703125" style="2" bestFit="1" customWidth="1"/>
    <col min="2058" max="2300" width="9.140625" style="2"/>
    <col min="2301" max="2301" width="39.5703125" style="2" customWidth="1"/>
    <col min="2302" max="2302" width="11.42578125" style="2" bestFit="1" customWidth="1"/>
    <col min="2303" max="2303" width="10.5703125" style="2" bestFit="1" customWidth="1"/>
    <col min="2304" max="2304" width="8.42578125" style="2" bestFit="1" customWidth="1"/>
    <col min="2305" max="2305" width="10.28515625" style="2" bestFit="1" customWidth="1"/>
    <col min="2306" max="2306" width="9.28515625" style="2" bestFit="1" customWidth="1"/>
    <col min="2307" max="2307" width="10.42578125" style="2" bestFit="1" customWidth="1"/>
    <col min="2308" max="2308" width="8.42578125" style="2" bestFit="1" customWidth="1"/>
    <col min="2309" max="2309" width="8.85546875" style="2" bestFit="1" customWidth="1"/>
    <col min="2310" max="2310" width="9" style="2" bestFit="1" customWidth="1"/>
    <col min="2311" max="2311" width="9.140625" style="2"/>
    <col min="2312" max="2312" width="10.42578125" style="2" bestFit="1" customWidth="1"/>
    <col min="2313" max="2313" width="11.5703125" style="2" bestFit="1" customWidth="1"/>
    <col min="2314" max="2556" width="9.140625" style="2"/>
    <col min="2557" max="2557" width="39.5703125" style="2" customWidth="1"/>
    <col min="2558" max="2558" width="11.42578125" style="2" bestFit="1" customWidth="1"/>
    <col min="2559" max="2559" width="10.5703125" style="2" bestFit="1" customWidth="1"/>
    <col min="2560" max="2560" width="8.42578125" style="2" bestFit="1" customWidth="1"/>
    <col min="2561" max="2561" width="10.28515625" style="2" bestFit="1" customWidth="1"/>
    <col min="2562" max="2562" width="9.28515625" style="2" bestFit="1" customWidth="1"/>
    <col min="2563" max="2563" width="10.42578125" style="2" bestFit="1" customWidth="1"/>
    <col min="2564" max="2564" width="8.42578125" style="2" bestFit="1" customWidth="1"/>
    <col min="2565" max="2565" width="8.85546875" style="2" bestFit="1" customWidth="1"/>
    <col min="2566" max="2566" width="9" style="2" bestFit="1" customWidth="1"/>
    <col min="2567" max="2567" width="9.140625" style="2"/>
    <col min="2568" max="2568" width="10.42578125" style="2" bestFit="1" customWidth="1"/>
    <col min="2569" max="2569" width="11.5703125" style="2" bestFit="1" customWidth="1"/>
    <col min="2570" max="2812" width="9.140625" style="2"/>
    <col min="2813" max="2813" width="39.5703125" style="2" customWidth="1"/>
    <col min="2814" max="2814" width="11.42578125" style="2" bestFit="1" customWidth="1"/>
    <col min="2815" max="2815" width="10.5703125" style="2" bestFit="1" customWidth="1"/>
    <col min="2816" max="2816" width="8.42578125" style="2" bestFit="1" customWidth="1"/>
    <col min="2817" max="2817" width="10.28515625" style="2" bestFit="1" customWidth="1"/>
    <col min="2818" max="2818" width="9.28515625" style="2" bestFit="1" customWidth="1"/>
    <col min="2819" max="2819" width="10.42578125" style="2" bestFit="1" customWidth="1"/>
    <col min="2820" max="2820" width="8.42578125" style="2" bestFit="1" customWidth="1"/>
    <col min="2821" max="2821" width="8.85546875" style="2" bestFit="1" customWidth="1"/>
    <col min="2822" max="2822" width="9" style="2" bestFit="1" customWidth="1"/>
    <col min="2823" max="2823" width="9.140625" style="2"/>
    <col min="2824" max="2824" width="10.42578125" style="2" bestFit="1" customWidth="1"/>
    <col min="2825" max="2825" width="11.5703125" style="2" bestFit="1" customWidth="1"/>
    <col min="2826" max="3068" width="9.140625" style="2"/>
    <col min="3069" max="3069" width="39.5703125" style="2" customWidth="1"/>
    <col min="3070" max="3070" width="11.42578125" style="2" bestFit="1" customWidth="1"/>
    <col min="3071" max="3071" width="10.5703125" style="2" bestFit="1" customWidth="1"/>
    <col min="3072" max="3072" width="8.42578125" style="2" bestFit="1" customWidth="1"/>
    <col min="3073" max="3073" width="10.28515625" style="2" bestFit="1" customWidth="1"/>
    <col min="3074" max="3074" width="9.28515625" style="2" bestFit="1" customWidth="1"/>
    <col min="3075" max="3075" width="10.42578125" style="2" bestFit="1" customWidth="1"/>
    <col min="3076" max="3076" width="8.42578125" style="2" bestFit="1" customWidth="1"/>
    <col min="3077" max="3077" width="8.85546875" style="2" bestFit="1" customWidth="1"/>
    <col min="3078" max="3078" width="9" style="2" bestFit="1" customWidth="1"/>
    <col min="3079" max="3079" width="9.140625" style="2"/>
    <col min="3080" max="3080" width="10.42578125" style="2" bestFit="1" customWidth="1"/>
    <col min="3081" max="3081" width="11.5703125" style="2" bestFit="1" customWidth="1"/>
    <col min="3082" max="3324" width="9.140625" style="2"/>
    <col min="3325" max="3325" width="39.5703125" style="2" customWidth="1"/>
    <col min="3326" max="3326" width="11.42578125" style="2" bestFit="1" customWidth="1"/>
    <col min="3327" max="3327" width="10.5703125" style="2" bestFit="1" customWidth="1"/>
    <col min="3328" max="3328" width="8.42578125" style="2" bestFit="1" customWidth="1"/>
    <col min="3329" max="3329" width="10.28515625" style="2" bestFit="1" customWidth="1"/>
    <col min="3330" max="3330" width="9.28515625" style="2" bestFit="1" customWidth="1"/>
    <col min="3331" max="3331" width="10.42578125" style="2" bestFit="1" customWidth="1"/>
    <col min="3332" max="3332" width="8.42578125" style="2" bestFit="1" customWidth="1"/>
    <col min="3333" max="3333" width="8.85546875" style="2" bestFit="1" customWidth="1"/>
    <col min="3334" max="3334" width="9" style="2" bestFit="1" customWidth="1"/>
    <col min="3335" max="3335" width="9.140625" style="2"/>
    <col min="3336" max="3336" width="10.42578125" style="2" bestFit="1" customWidth="1"/>
    <col min="3337" max="3337" width="11.5703125" style="2" bestFit="1" customWidth="1"/>
    <col min="3338" max="3580" width="9.140625" style="2"/>
    <col min="3581" max="3581" width="39.5703125" style="2" customWidth="1"/>
    <col min="3582" max="3582" width="11.42578125" style="2" bestFit="1" customWidth="1"/>
    <col min="3583" max="3583" width="10.5703125" style="2" bestFit="1" customWidth="1"/>
    <col min="3584" max="3584" width="8.42578125" style="2" bestFit="1" customWidth="1"/>
    <col min="3585" max="3585" width="10.28515625" style="2" bestFit="1" customWidth="1"/>
    <col min="3586" max="3586" width="9.28515625" style="2" bestFit="1" customWidth="1"/>
    <col min="3587" max="3587" width="10.42578125" style="2" bestFit="1" customWidth="1"/>
    <col min="3588" max="3588" width="8.42578125" style="2" bestFit="1" customWidth="1"/>
    <col min="3589" max="3589" width="8.85546875" style="2" bestFit="1" customWidth="1"/>
    <col min="3590" max="3590" width="9" style="2" bestFit="1" customWidth="1"/>
    <col min="3591" max="3591" width="9.140625" style="2"/>
    <col min="3592" max="3592" width="10.42578125" style="2" bestFit="1" customWidth="1"/>
    <col min="3593" max="3593" width="11.5703125" style="2" bestFit="1" customWidth="1"/>
    <col min="3594" max="3836" width="9.140625" style="2"/>
    <col min="3837" max="3837" width="39.5703125" style="2" customWidth="1"/>
    <col min="3838" max="3838" width="11.42578125" style="2" bestFit="1" customWidth="1"/>
    <col min="3839" max="3839" width="10.5703125" style="2" bestFit="1" customWidth="1"/>
    <col min="3840" max="3840" width="8.42578125" style="2" bestFit="1" customWidth="1"/>
    <col min="3841" max="3841" width="10.28515625" style="2" bestFit="1" customWidth="1"/>
    <col min="3842" max="3842" width="9.28515625" style="2" bestFit="1" customWidth="1"/>
    <col min="3843" max="3843" width="10.42578125" style="2" bestFit="1" customWidth="1"/>
    <col min="3844" max="3844" width="8.42578125" style="2" bestFit="1" customWidth="1"/>
    <col min="3845" max="3845" width="8.85546875" style="2" bestFit="1" customWidth="1"/>
    <col min="3846" max="3846" width="9" style="2" bestFit="1" customWidth="1"/>
    <col min="3847" max="3847" width="9.140625" style="2"/>
    <col min="3848" max="3848" width="10.42578125" style="2" bestFit="1" customWidth="1"/>
    <col min="3849" max="3849" width="11.5703125" style="2" bestFit="1" customWidth="1"/>
    <col min="3850" max="4092" width="9.140625" style="2"/>
    <col min="4093" max="4093" width="39.5703125" style="2" customWidth="1"/>
    <col min="4094" max="4094" width="11.42578125" style="2" bestFit="1" customWidth="1"/>
    <col min="4095" max="4095" width="10.5703125" style="2" bestFit="1" customWidth="1"/>
    <col min="4096" max="4096" width="8.42578125" style="2" bestFit="1" customWidth="1"/>
    <col min="4097" max="4097" width="10.28515625" style="2" bestFit="1" customWidth="1"/>
    <col min="4098" max="4098" width="9.28515625" style="2" bestFit="1" customWidth="1"/>
    <col min="4099" max="4099" width="10.42578125" style="2" bestFit="1" customWidth="1"/>
    <col min="4100" max="4100" width="8.42578125" style="2" bestFit="1" customWidth="1"/>
    <col min="4101" max="4101" width="8.85546875" style="2" bestFit="1" customWidth="1"/>
    <col min="4102" max="4102" width="9" style="2" bestFit="1" customWidth="1"/>
    <col min="4103" max="4103" width="9.140625" style="2"/>
    <col min="4104" max="4104" width="10.42578125" style="2" bestFit="1" customWidth="1"/>
    <col min="4105" max="4105" width="11.5703125" style="2" bestFit="1" customWidth="1"/>
    <col min="4106" max="4348" width="9.140625" style="2"/>
    <col min="4349" max="4349" width="39.5703125" style="2" customWidth="1"/>
    <col min="4350" max="4350" width="11.42578125" style="2" bestFit="1" customWidth="1"/>
    <col min="4351" max="4351" width="10.5703125" style="2" bestFit="1" customWidth="1"/>
    <col min="4352" max="4352" width="8.42578125" style="2" bestFit="1" customWidth="1"/>
    <col min="4353" max="4353" width="10.28515625" style="2" bestFit="1" customWidth="1"/>
    <col min="4354" max="4354" width="9.28515625" style="2" bestFit="1" customWidth="1"/>
    <col min="4355" max="4355" width="10.42578125" style="2" bestFit="1" customWidth="1"/>
    <col min="4356" max="4356" width="8.42578125" style="2" bestFit="1" customWidth="1"/>
    <col min="4357" max="4357" width="8.85546875" style="2" bestFit="1" customWidth="1"/>
    <col min="4358" max="4358" width="9" style="2" bestFit="1" customWidth="1"/>
    <col min="4359" max="4359" width="9.140625" style="2"/>
    <col min="4360" max="4360" width="10.42578125" style="2" bestFit="1" customWidth="1"/>
    <col min="4361" max="4361" width="11.5703125" style="2" bestFit="1" customWidth="1"/>
    <col min="4362" max="4604" width="9.140625" style="2"/>
    <col min="4605" max="4605" width="39.5703125" style="2" customWidth="1"/>
    <col min="4606" max="4606" width="11.42578125" style="2" bestFit="1" customWidth="1"/>
    <col min="4607" max="4607" width="10.5703125" style="2" bestFit="1" customWidth="1"/>
    <col min="4608" max="4608" width="8.42578125" style="2" bestFit="1" customWidth="1"/>
    <col min="4609" max="4609" width="10.28515625" style="2" bestFit="1" customWidth="1"/>
    <col min="4610" max="4610" width="9.28515625" style="2" bestFit="1" customWidth="1"/>
    <col min="4611" max="4611" width="10.42578125" style="2" bestFit="1" customWidth="1"/>
    <col min="4612" max="4612" width="8.42578125" style="2" bestFit="1" customWidth="1"/>
    <col min="4613" max="4613" width="8.85546875" style="2" bestFit="1" customWidth="1"/>
    <col min="4614" max="4614" width="9" style="2" bestFit="1" customWidth="1"/>
    <col min="4615" max="4615" width="9.140625" style="2"/>
    <col min="4616" max="4616" width="10.42578125" style="2" bestFit="1" customWidth="1"/>
    <col min="4617" max="4617" width="11.5703125" style="2" bestFit="1" customWidth="1"/>
    <col min="4618" max="4860" width="9.140625" style="2"/>
    <col min="4861" max="4861" width="39.5703125" style="2" customWidth="1"/>
    <col min="4862" max="4862" width="11.42578125" style="2" bestFit="1" customWidth="1"/>
    <col min="4863" max="4863" width="10.5703125" style="2" bestFit="1" customWidth="1"/>
    <col min="4864" max="4864" width="8.42578125" style="2" bestFit="1" customWidth="1"/>
    <col min="4865" max="4865" width="10.28515625" style="2" bestFit="1" customWidth="1"/>
    <col min="4866" max="4866" width="9.28515625" style="2" bestFit="1" customWidth="1"/>
    <col min="4867" max="4867" width="10.42578125" style="2" bestFit="1" customWidth="1"/>
    <col min="4868" max="4868" width="8.42578125" style="2" bestFit="1" customWidth="1"/>
    <col min="4869" max="4869" width="8.85546875" style="2" bestFit="1" customWidth="1"/>
    <col min="4870" max="4870" width="9" style="2" bestFit="1" customWidth="1"/>
    <col min="4871" max="4871" width="9.140625" style="2"/>
    <col min="4872" max="4872" width="10.42578125" style="2" bestFit="1" customWidth="1"/>
    <col min="4873" max="4873" width="11.5703125" style="2" bestFit="1" customWidth="1"/>
    <col min="4874" max="5116" width="9.140625" style="2"/>
    <col min="5117" max="5117" width="39.5703125" style="2" customWidth="1"/>
    <col min="5118" max="5118" width="11.42578125" style="2" bestFit="1" customWidth="1"/>
    <col min="5119" max="5119" width="10.5703125" style="2" bestFit="1" customWidth="1"/>
    <col min="5120" max="5120" width="8.42578125" style="2" bestFit="1" customWidth="1"/>
    <col min="5121" max="5121" width="10.28515625" style="2" bestFit="1" customWidth="1"/>
    <col min="5122" max="5122" width="9.28515625" style="2" bestFit="1" customWidth="1"/>
    <col min="5123" max="5123" width="10.42578125" style="2" bestFit="1" customWidth="1"/>
    <col min="5124" max="5124" width="8.42578125" style="2" bestFit="1" customWidth="1"/>
    <col min="5125" max="5125" width="8.85546875" style="2" bestFit="1" customWidth="1"/>
    <col min="5126" max="5126" width="9" style="2" bestFit="1" customWidth="1"/>
    <col min="5127" max="5127" width="9.140625" style="2"/>
    <col min="5128" max="5128" width="10.42578125" style="2" bestFit="1" customWidth="1"/>
    <col min="5129" max="5129" width="11.5703125" style="2" bestFit="1" customWidth="1"/>
    <col min="5130" max="5372" width="9.140625" style="2"/>
    <col min="5373" max="5373" width="39.5703125" style="2" customWidth="1"/>
    <col min="5374" max="5374" width="11.42578125" style="2" bestFit="1" customWidth="1"/>
    <col min="5375" max="5375" width="10.5703125" style="2" bestFit="1" customWidth="1"/>
    <col min="5376" max="5376" width="8.42578125" style="2" bestFit="1" customWidth="1"/>
    <col min="5377" max="5377" width="10.28515625" style="2" bestFit="1" customWidth="1"/>
    <col min="5378" max="5378" width="9.28515625" style="2" bestFit="1" customWidth="1"/>
    <col min="5379" max="5379" width="10.42578125" style="2" bestFit="1" customWidth="1"/>
    <col min="5380" max="5380" width="8.42578125" style="2" bestFit="1" customWidth="1"/>
    <col min="5381" max="5381" width="8.85546875" style="2" bestFit="1" customWidth="1"/>
    <col min="5382" max="5382" width="9" style="2" bestFit="1" customWidth="1"/>
    <col min="5383" max="5383" width="9.140625" style="2"/>
    <col min="5384" max="5384" width="10.42578125" style="2" bestFit="1" customWidth="1"/>
    <col min="5385" max="5385" width="11.5703125" style="2" bestFit="1" customWidth="1"/>
    <col min="5386" max="5628" width="9.140625" style="2"/>
    <col min="5629" max="5629" width="39.5703125" style="2" customWidth="1"/>
    <col min="5630" max="5630" width="11.42578125" style="2" bestFit="1" customWidth="1"/>
    <col min="5631" max="5631" width="10.5703125" style="2" bestFit="1" customWidth="1"/>
    <col min="5632" max="5632" width="8.42578125" style="2" bestFit="1" customWidth="1"/>
    <col min="5633" max="5633" width="10.28515625" style="2" bestFit="1" customWidth="1"/>
    <col min="5634" max="5634" width="9.28515625" style="2" bestFit="1" customWidth="1"/>
    <col min="5635" max="5635" width="10.42578125" style="2" bestFit="1" customWidth="1"/>
    <col min="5636" max="5636" width="8.42578125" style="2" bestFit="1" customWidth="1"/>
    <col min="5637" max="5637" width="8.85546875" style="2" bestFit="1" customWidth="1"/>
    <col min="5638" max="5638" width="9" style="2" bestFit="1" customWidth="1"/>
    <col min="5639" max="5639" width="9.140625" style="2"/>
    <col min="5640" max="5640" width="10.42578125" style="2" bestFit="1" customWidth="1"/>
    <col min="5641" max="5641" width="11.5703125" style="2" bestFit="1" customWidth="1"/>
    <col min="5642" max="5884" width="9.140625" style="2"/>
    <col min="5885" max="5885" width="39.5703125" style="2" customWidth="1"/>
    <col min="5886" max="5886" width="11.42578125" style="2" bestFit="1" customWidth="1"/>
    <col min="5887" max="5887" width="10.5703125" style="2" bestFit="1" customWidth="1"/>
    <col min="5888" max="5888" width="8.42578125" style="2" bestFit="1" customWidth="1"/>
    <col min="5889" max="5889" width="10.28515625" style="2" bestFit="1" customWidth="1"/>
    <col min="5890" max="5890" width="9.28515625" style="2" bestFit="1" customWidth="1"/>
    <col min="5891" max="5891" width="10.42578125" style="2" bestFit="1" customWidth="1"/>
    <col min="5892" max="5892" width="8.42578125" style="2" bestFit="1" customWidth="1"/>
    <col min="5893" max="5893" width="8.85546875" style="2" bestFit="1" customWidth="1"/>
    <col min="5894" max="5894" width="9" style="2" bestFit="1" customWidth="1"/>
    <col min="5895" max="5895" width="9.140625" style="2"/>
    <col min="5896" max="5896" width="10.42578125" style="2" bestFit="1" customWidth="1"/>
    <col min="5897" max="5897" width="11.5703125" style="2" bestFit="1" customWidth="1"/>
    <col min="5898" max="6140" width="9.140625" style="2"/>
    <col min="6141" max="6141" width="39.5703125" style="2" customWidth="1"/>
    <col min="6142" max="6142" width="11.42578125" style="2" bestFit="1" customWidth="1"/>
    <col min="6143" max="6143" width="10.5703125" style="2" bestFit="1" customWidth="1"/>
    <col min="6144" max="6144" width="8.42578125" style="2" bestFit="1" customWidth="1"/>
    <col min="6145" max="6145" width="10.28515625" style="2" bestFit="1" customWidth="1"/>
    <col min="6146" max="6146" width="9.28515625" style="2" bestFit="1" customWidth="1"/>
    <col min="6147" max="6147" width="10.42578125" style="2" bestFit="1" customWidth="1"/>
    <col min="6148" max="6148" width="8.42578125" style="2" bestFit="1" customWidth="1"/>
    <col min="6149" max="6149" width="8.85546875" style="2" bestFit="1" customWidth="1"/>
    <col min="6150" max="6150" width="9" style="2" bestFit="1" customWidth="1"/>
    <col min="6151" max="6151" width="9.140625" style="2"/>
    <col min="6152" max="6152" width="10.42578125" style="2" bestFit="1" customWidth="1"/>
    <col min="6153" max="6153" width="11.5703125" style="2" bestFit="1" customWidth="1"/>
    <col min="6154" max="6396" width="9.140625" style="2"/>
    <col min="6397" max="6397" width="39.5703125" style="2" customWidth="1"/>
    <col min="6398" max="6398" width="11.42578125" style="2" bestFit="1" customWidth="1"/>
    <col min="6399" max="6399" width="10.5703125" style="2" bestFit="1" customWidth="1"/>
    <col min="6400" max="6400" width="8.42578125" style="2" bestFit="1" customWidth="1"/>
    <col min="6401" max="6401" width="10.28515625" style="2" bestFit="1" customWidth="1"/>
    <col min="6402" max="6402" width="9.28515625" style="2" bestFit="1" customWidth="1"/>
    <col min="6403" max="6403" width="10.42578125" style="2" bestFit="1" customWidth="1"/>
    <col min="6404" max="6404" width="8.42578125" style="2" bestFit="1" customWidth="1"/>
    <col min="6405" max="6405" width="8.85546875" style="2" bestFit="1" customWidth="1"/>
    <col min="6406" max="6406" width="9" style="2" bestFit="1" customWidth="1"/>
    <col min="6407" max="6407" width="9.140625" style="2"/>
    <col min="6408" max="6408" width="10.42578125" style="2" bestFit="1" customWidth="1"/>
    <col min="6409" max="6409" width="11.5703125" style="2" bestFit="1" customWidth="1"/>
    <col min="6410" max="6652" width="9.140625" style="2"/>
    <col min="6653" max="6653" width="39.5703125" style="2" customWidth="1"/>
    <col min="6654" max="6654" width="11.42578125" style="2" bestFit="1" customWidth="1"/>
    <col min="6655" max="6655" width="10.5703125" style="2" bestFit="1" customWidth="1"/>
    <col min="6656" max="6656" width="8.42578125" style="2" bestFit="1" customWidth="1"/>
    <col min="6657" max="6657" width="10.28515625" style="2" bestFit="1" customWidth="1"/>
    <col min="6658" max="6658" width="9.28515625" style="2" bestFit="1" customWidth="1"/>
    <col min="6659" max="6659" width="10.42578125" style="2" bestFit="1" customWidth="1"/>
    <col min="6660" max="6660" width="8.42578125" style="2" bestFit="1" customWidth="1"/>
    <col min="6661" max="6661" width="8.85546875" style="2" bestFit="1" customWidth="1"/>
    <col min="6662" max="6662" width="9" style="2" bestFit="1" customWidth="1"/>
    <col min="6663" max="6663" width="9.140625" style="2"/>
    <col min="6664" max="6664" width="10.42578125" style="2" bestFit="1" customWidth="1"/>
    <col min="6665" max="6665" width="11.5703125" style="2" bestFit="1" customWidth="1"/>
    <col min="6666" max="6908" width="9.140625" style="2"/>
    <col min="6909" max="6909" width="39.5703125" style="2" customWidth="1"/>
    <col min="6910" max="6910" width="11.42578125" style="2" bestFit="1" customWidth="1"/>
    <col min="6911" max="6911" width="10.5703125" style="2" bestFit="1" customWidth="1"/>
    <col min="6912" max="6912" width="8.42578125" style="2" bestFit="1" customWidth="1"/>
    <col min="6913" max="6913" width="10.28515625" style="2" bestFit="1" customWidth="1"/>
    <col min="6914" max="6914" width="9.28515625" style="2" bestFit="1" customWidth="1"/>
    <col min="6915" max="6915" width="10.42578125" style="2" bestFit="1" customWidth="1"/>
    <col min="6916" max="6916" width="8.42578125" style="2" bestFit="1" customWidth="1"/>
    <col min="6917" max="6917" width="8.85546875" style="2" bestFit="1" customWidth="1"/>
    <col min="6918" max="6918" width="9" style="2" bestFit="1" customWidth="1"/>
    <col min="6919" max="6919" width="9.140625" style="2"/>
    <col min="6920" max="6920" width="10.42578125" style="2" bestFit="1" customWidth="1"/>
    <col min="6921" max="6921" width="11.5703125" style="2" bestFit="1" customWidth="1"/>
    <col min="6922" max="7164" width="9.140625" style="2"/>
    <col min="7165" max="7165" width="39.5703125" style="2" customWidth="1"/>
    <col min="7166" max="7166" width="11.42578125" style="2" bestFit="1" customWidth="1"/>
    <col min="7167" max="7167" width="10.5703125" style="2" bestFit="1" customWidth="1"/>
    <col min="7168" max="7168" width="8.42578125" style="2" bestFit="1" customWidth="1"/>
    <col min="7169" max="7169" width="10.28515625" style="2" bestFit="1" customWidth="1"/>
    <col min="7170" max="7170" width="9.28515625" style="2" bestFit="1" customWidth="1"/>
    <col min="7171" max="7171" width="10.42578125" style="2" bestFit="1" customWidth="1"/>
    <col min="7172" max="7172" width="8.42578125" style="2" bestFit="1" customWidth="1"/>
    <col min="7173" max="7173" width="8.85546875" style="2" bestFit="1" customWidth="1"/>
    <col min="7174" max="7174" width="9" style="2" bestFit="1" customWidth="1"/>
    <col min="7175" max="7175" width="9.140625" style="2"/>
    <col min="7176" max="7176" width="10.42578125" style="2" bestFit="1" customWidth="1"/>
    <col min="7177" max="7177" width="11.5703125" style="2" bestFit="1" customWidth="1"/>
    <col min="7178" max="7420" width="9.140625" style="2"/>
    <col min="7421" max="7421" width="39.5703125" style="2" customWidth="1"/>
    <col min="7422" max="7422" width="11.42578125" style="2" bestFit="1" customWidth="1"/>
    <col min="7423" max="7423" width="10.5703125" style="2" bestFit="1" customWidth="1"/>
    <col min="7424" max="7424" width="8.42578125" style="2" bestFit="1" customWidth="1"/>
    <col min="7425" max="7425" width="10.28515625" style="2" bestFit="1" customWidth="1"/>
    <col min="7426" max="7426" width="9.28515625" style="2" bestFit="1" customWidth="1"/>
    <col min="7427" max="7427" width="10.42578125" style="2" bestFit="1" customWidth="1"/>
    <col min="7428" max="7428" width="8.42578125" style="2" bestFit="1" customWidth="1"/>
    <col min="7429" max="7429" width="8.85546875" style="2" bestFit="1" customWidth="1"/>
    <col min="7430" max="7430" width="9" style="2" bestFit="1" customWidth="1"/>
    <col min="7431" max="7431" width="9.140625" style="2"/>
    <col min="7432" max="7432" width="10.42578125" style="2" bestFit="1" customWidth="1"/>
    <col min="7433" max="7433" width="11.5703125" style="2" bestFit="1" customWidth="1"/>
    <col min="7434" max="7676" width="9.140625" style="2"/>
    <col min="7677" max="7677" width="39.5703125" style="2" customWidth="1"/>
    <col min="7678" max="7678" width="11.42578125" style="2" bestFit="1" customWidth="1"/>
    <col min="7679" max="7679" width="10.5703125" style="2" bestFit="1" customWidth="1"/>
    <col min="7680" max="7680" width="8.42578125" style="2" bestFit="1" customWidth="1"/>
    <col min="7681" max="7681" width="10.28515625" style="2" bestFit="1" customWidth="1"/>
    <col min="7682" max="7682" width="9.28515625" style="2" bestFit="1" customWidth="1"/>
    <col min="7683" max="7683" width="10.42578125" style="2" bestFit="1" customWidth="1"/>
    <col min="7684" max="7684" width="8.42578125" style="2" bestFit="1" customWidth="1"/>
    <col min="7685" max="7685" width="8.85546875" style="2" bestFit="1" customWidth="1"/>
    <col min="7686" max="7686" width="9" style="2" bestFit="1" customWidth="1"/>
    <col min="7687" max="7687" width="9.140625" style="2"/>
    <col min="7688" max="7688" width="10.42578125" style="2" bestFit="1" customWidth="1"/>
    <col min="7689" max="7689" width="11.5703125" style="2" bestFit="1" customWidth="1"/>
    <col min="7690" max="7932" width="9.140625" style="2"/>
    <col min="7933" max="7933" width="39.5703125" style="2" customWidth="1"/>
    <col min="7934" max="7934" width="11.42578125" style="2" bestFit="1" customWidth="1"/>
    <col min="7935" max="7935" width="10.5703125" style="2" bestFit="1" customWidth="1"/>
    <col min="7936" max="7936" width="8.42578125" style="2" bestFit="1" customWidth="1"/>
    <col min="7937" max="7937" width="10.28515625" style="2" bestFit="1" customWidth="1"/>
    <col min="7938" max="7938" width="9.28515625" style="2" bestFit="1" customWidth="1"/>
    <col min="7939" max="7939" width="10.42578125" style="2" bestFit="1" customWidth="1"/>
    <col min="7940" max="7940" width="8.42578125" style="2" bestFit="1" customWidth="1"/>
    <col min="7941" max="7941" width="8.85546875" style="2" bestFit="1" customWidth="1"/>
    <col min="7942" max="7942" width="9" style="2" bestFit="1" customWidth="1"/>
    <col min="7943" max="7943" width="9.140625" style="2"/>
    <col min="7944" max="7944" width="10.42578125" style="2" bestFit="1" customWidth="1"/>
    <col min="7945" max="7945" width="11.5703125" style="2" bestFit="1" customWidth="1"/>
    <col min="7946" max="8188" width="9.140625" style="2"/>
    <col min="8189" max="8189" width="39.5703125" style="2" customWidth="1"/>
    <col min="8190" max="8190" width="11.42578125" style="2" bestFit="1" customWidth="1"/>
    <col min="8191" max="8191" width="10.5703125" style="2" bestFit="1" customWidth="1"/>
    <col min="8192" max="8192" width="8.42578125" style="2" bestFit="1" customWidth="1"/>
    <col min="8193" max="8193" width="10.28515625" style="2" bestFit="1" customWidth="1"/>
    <col min="8194" max="8194" width="9.28515625" style="2" bestFit="1" customWidth="1"/>
    <col min="8195" max="8195" width="10.42578125" style="2" bestFit="1" customWidth="1"/>
    <col min="8196" max="8196" width="8.42578125" style="2" bestFit="1" customWidth="1"/>
    <col min="8197" max="8197" width="8.85546875" style="2" bestFit="1" customWidth="1"/>
    <col min="8198" max="8198" width="9" style="2" bestFit="1" customWidth="1"/>
    <col min="8199" max="8199" width="9.140625" style="2"/>
    <col min="8200" max="8200" width="10.42578125" style="2" bestFit="1" customWidth="1"/>
    <col min="8201" max="8201" width="11.5703125" style="2" bestFit="1" customWidth="1"/>
    <col min="8202" max="8444" width="9.140625" style="2"/>
    <col min="8445" max="8445" width="39.5703125" style="2" customWidth="1"/>
    <col min="8446" max="8446" width="11.42578125" style="2" bestFit="1" customWidth="1"/>
    <col min="8447" max="8447" width="10.5703125" style="2" bestFit="1" customWidth="1"/>
    <col min="8448" max="8448" width="8.42578125" style="2" bestFit="1" customWidth="1"/>
    <col min="8449" max="8449" width="10.28515625" style="2" bestFit="1" customWidth="1"/>
    <col min="8450" max="8450" width="9.28515625" style="2" bestFit="1" customWidth="1"/>
    <col min="8451" max="8451" width="10.42578125" style="2" bestFit="1" customWidth="1"/>
    <col min="8452" max="8452" width="8.42578125" style="2" bestFit="1" customWidth="1"/>
    <col min="8453" max="8453" width="8.85546875" style="2" bestFit="1" customWidth="1"/>
    <col min="8454" max="8454" width="9" style="2" bestFit="1" customWidth="1"/>
    <col min="8455" max="8455" width="9.140625" style="2"/>
    <col min="8456" max="8456" width="10.42578125" style="2" bestFit="1" customWidth="1"/>
    <col min="8457" max="8457" width="11.5703125" style="2" bestFit="1" customWidth="1"/>
    <col min="8458" max="8700" width="9.140625" style="2"/>
    <col min="8701" max="8701" width="39.5703125" style="2" customWidth="1"/>
    <col min="8702" max="8702" width="11.42578125" style="2" bestFit="1" customWidth="1"/>
    <col min="8703" max="8703" width="10.5703125" style="2" bestFit="1" customWidth="1"/>
    <col min="8704" max="8704" width="8.42578125" style="2" bestFit="1" customWidth="1"/>
    <col min="8705" max="8705" width="10.28515625" style="2" bestFit="1" customWidth="1"/>
    <col min="8706" max="8706" width="9.28515625" style="2" bestFit="1" customWidth="1"/>
    <col min="8707" max="8707" width="10.42578125" style="2" bestFit="1" customWidth="1"/>
    <col min="8708" max="8708" width="8.42578125" style="2" bestFit="1" customWidth="1"/>
    <col min="8709" max="8709" width="8.85546875" style="2" bestFit="1" customWidth="1"/>
    <col min="8710" max="8710" width="9" style="2" bestFit="1" customWidth="1"/>
    <col min="8711" max="8711" width="9.140625" style="2"/>
    <col min="8712" max="8712" width="10.42578125" style="2" bestFit="1" customWidth="1"/>
    <col min="8713" max="8713" width="11.5703125" style="2" bestFit="1" customWidth="1"/>
    <col min="8714" max="8956" width="9.140625" style="2"/>
    <col min="8957" max="8957" width="39.5703125" style="2" customWidth="1"/>
    <col min="8958" max="8958" width="11.42578125" style="2" bestFit="1" customWidth="1"/>
    <col min="8959" max="8959" width="10.5703125" style="2" bestFit="1" customWidth="1"/>
    <col min="8960" max="8960" width="8.42578125" style="2" bestFit="1" customWidth="1"/>
    <col min="8961" max="8961" width="10.28515625" style="2" bestFit="1" customWidth="1"/>
    <col min="8962" max="8962" width="9.28515625" style="2" bestFit="1" customWidth="1"/>
    <col min="8963" max="8963" width="10.42578125" style="2" bestFit="1" customWidth="1"/>
    <col min="8964" max="8964" width="8.42578125" style="2" bestFit="1" customWidth="1"/>
    <col min="8965" max="8965" width="8.85546875" style="2" bestFit="1" customWidth="1"/>
    <col min="8966" max="8966" width="9" style="2" bestFit="1" customWidth="1"/>
    <col min="8967" max="8967" width="9.140625" style="2"/>
    <col min="8968" max="8968" width="10.42578125" style="2" bestFit="1" customWidth="1"/>
    <col min="8969" max="8969" width="11.5703125" style="2" bestFit="1" customWidth="1"/>
    <col min="8970" max="9212" width="9.140625" style="2"/>
    <col min="9213" max="9213" width="39.5703125" style="2" customWidth="1"/>
    <col min="9214" max="9214" width="11.42578125" style="2" bestFit="1" customWidth="1"/>
    <col min="9215" max="9215" width="10.5703125" style="2" bestFit="1" customWidth="1"/>
    <col min="9216" max="9216" width="8.42578125" style="2" bestFit="1" customWidth="1"/>
    <col min="9217" max="9217" width="10.28515625" style="2" bestFit="1" customWidth="1"/>
    <col min="9218" max="9218" width="9.28515625" style="2" bestFit="1" customWidth="1"/>
    <col min="9219" max="9219" width="10.42578125" style="2" bestFit="1" customWidth="1"/>
    <col min="9220" max="9220" width="8.42578125" style="2" bestFit="1" customWidth="1"/>
    <col min="9221" max="9221" width="8.85546875" style="2" bestFit="1" customWidth="1"/>
    <col min="9222" max="9222" width="9" style="2" bestFit="1" customWidth="1"/>
    <col min="9223" max="9223" width="9.140625" style="2"/>
    <col min="9224" max="9224" width="10.42578125" style="2" bestFit="1" customWidth="1"/>
    <col min="9225" max="9225" width="11.5703125" style="2" bestFit="1" customWidth="1"/>
    <col min="9226" max="9468" width="9.140625" style="2"/>
    <col min="9469" max="9469" width="39.5703125" style="2" customWidth="1"/>
    <col min="9470" max="9470" width="11.42578125" style="2" bestFit="1" customWidth="1"/>
    <col min="9471" max="9471" width="10.5703125" style="2" bestFit="1" customWidth="1"/>
    <col min="9472" max="9472" width="8.42578125" style="2" bestFit="1" customWidth="1"/>
    <col min="9473" max="9473" width="10.28515625" style="2" bestFit="1" customWidth="1"/>
    <col min="9474" max="9474" width="9.28515625" style="2" bestFit="1" customWidth="1"/>
    <col min="9475" max="9475" width="10.42578125" style="2" bestFit="1" customWidth="1"/>
    <col min="9476" max="9476" width="8.42578125" style="2" bestFit="1" customWidth="1"/>
    <col min="9477" max="9477" width="8.85546875" style="2" bestFit="1" customWidth="1"/>
    <col min="9478" max="9478" width="9" style="2" bestFit="1" customWidth="1"/>
    <col min="9479" max="9479" width="9.140625" style="2"/>
    <col min="9480" max="9480" width="10.42578125" style="2" bestFit="1" customWidth="1"/>
    <col min="9481" max="9481" width="11.5703125" style="2" bestFit="1" customWidth="1"/>
    <col min="9482" max="9724" width="9.140625" style="2"/>
    <col min="9725" max="9725" width="39.5703125" style="2" customWidth="1"/>
    <col min="9726" max="9726" width="11.42578125" style="2" bestFit="1" customWidth="1"/>
    <col min="9727" max="9727" width="10.5703125" style="2" bestFit="1" customWidth="1"/>
    <col min="9728" max="9728" width="8.42578125" style="2" bestFit="1" customWidth="1"/>
    <col min="9729" max="9729" width="10.28515625" style="2" bestFit="1" customWidth="1"/>
    <col min="9730" max="9730" width="9.28515625" style="2" bestFit="1" customWidth="1"/>
    <col min="9731" max="9731" width="10.42578125" style="2" bestFit="1" customWidth="1"/>
    <col min="9732" max="9732" width="8.42578125" style="2" bestFit="1" customWidth="1"/>
    <col min="9733" max="9733" width="8.85546875" style="2" bestFit="1" customWidth="1"/>
    <col min="9734" max="9734" width="9" style="2" bestFit="1" customWidth="1"/>
    <col min="9735" max="9735" width="9.140625" style="2"/>
    <col min="9736" max="9736" width="10.42578125" style="2" bestFit="1" customWidth="1"/>
    <col min="9737" max="9737" width="11.5703125" style="2" bestFit="1" customWidth="1"/>
    <col min="9738" max="9980" width="9.140625" style="2"/>
    <col min="9981" max="9981" width="39.5703125" style="2" customWidth="1"/>
    <col min="9982" max="9982" width="11.42578125" style="2" bestFit="1" customWidth="1"/>
    <col min="9983" max="9983" width="10.5703125" style="2" bestFit="1" customWidth="1"/>
    <col min="9984" max="9984" width="8.42578125" style="2" bestFit="1" customWidth="1"/>
    <col min="9985" max="9985" width="10.28515625" style="2" bestFit="1" customWidth="1"/>
    <col min="9986" max="9986" width="9.28515625" style="2" bestFit="1" customWidth="1"/>
    <col min="9987" max="9987" width="10.42578125" style="2" bestFit="1" customWidth="1"/>
    <col min="9988" max="9988" width="8.42578125" style="2" bestFit="1" customWidth="1"/>
    <col min="9989" max="9989" width="8.85546875" style="2" bestFit="1" customWidth="1"/>
    <col min="9990" max="9990" width="9" style="2" bestFit="1" customWidth="1"/>
    <col min="9991" max="9991" width="9.140625" style="2"/>
    <col min="9992" max="9992" width="10.42578125" style="2" bestFit="1" customWidth="1"/>
    <col min="9993" max="9993" width="11.5703125" style="2" bestFit="1" customWidth="1"/>
    <col min="9994" max="10236" width="9.140625" style="2"/>
    <col min="10237" max="10237" width="39.5703125" style="2" customWidth="1"/>
    <col min="10238" max="10238" width="11.42578125" style="2" bestFit="1" customWidth="1"/>
    <col min="10239" max="10239" width="10.5703125" style="2" bestFit="1" customWidth="1"/>
    <col min="10240" max="10240" width="8.42578125" style="2" bestFit="1" customWidth="1"/>
    <col min="10241" max="10241" width="10.28515625" style="2" bestFit="1" customWidth="1"/>
    <col min="10242" max="10242" width="9.28515625" style="2" bestFit="1" customWidth="1"/>
    <col min="10243" max="10243" width="10.42578125" style="2" bestFit="1" customWidth="1"/>
    <col min="10244" max="10244" width="8.42578125" style="2" bestFit="1" customWidth="1"/>
    <col min="10245" max="10245" width="8.85546875" style="2" bestFit="1" customWidth="1"/>
    <col min="10246" max="10246" width="9" style="2" bestFit="1" customWidth="1"/>
    <col min="10247" max="10247" width="9.140625" style="2"/>
    <col min="10248" max="10248" width="10.42578125" style="2" bestFit="1" customWidth="1"/>
    <col min="10249" max="10249" width="11.5703125" style="2" bestFit="1" customWidth="1"/>
    <col min="10250" max="10492" width="9.140625" style="2"/>
    <col min="10493" max="10493" width="39.5703125" style="2" customWidth="1"/>
    <col min="10494" max="10494" width="11.42578125" style="2" bestFit="1" customWidth="1"/>
    <col min="10495" max="10495" width="10.5703125" style="2" bestFit="1" customWidth="1"/>
    <col min="10496" max="10496" width="8.42578125" style="2" bestFit="1" customWidth="1"/>
    <col min="10497" max="10497" width="10.28515625" style="2" bestFit="1" customWidth="1"/>
    <col min="10498" max="10498" width="9.28515625" style="2" bestFit="1" customWidth="1"/>
    <col min="10499" max="10499" width="10.42578125" style="2" bestFit="1" customWidth="1"/>
    <col min="10500" max="10500" width="8.42578125" style="2" bestFit="1" customWidth="1"/>
    <col min="10501" max="10501" width="8.85546875" style="2" bestFit="1" customWidth="1"/>
    <col min="10502" max="10502" width="9" style="2" bestFit="1" customWidth="1"/>
    <col min="10503" max="10503" width="9.140625" style="2"/>
    <col min="10504" max="10504" width="10.42578125" style="2" bestFit="1" customWidth="1"/>
    <col min="10505" max="10505" width="11.5703125" style="2" bestFit="1" customWidth="1"/>
    <col min="10506" max="10748" width="9.140625" style="2"/>
    <col min="10749" max="10749" width="39.5703125" style="2" customWidth="1"/>
    <col min="10750" max="10750" width="11.42578125" style="2" bestFit="1" customWidth="1"/>
    <col min="10751" max="10751" width="10.5703125" style="2" bestFit="1" customWidth="1"/>
    <col min="10752" max="10752" width="8.42578125" style="2" bestFit="1" customWidth="1"/>
    <col min="10753" max="10753" width="10.28515625" style="2" bestFit="1" customWidth="1"/>
    <col min="10754" max="10754" width="9.28515625" style="2" bestFit="1" customWidth="1"/>
    <col min="10755" max="10755" width="10.42578125" style="2" bestFit="1" customWidth="1"/>
    <col min="10756" max="10756" width="8.42578125" style="2" bestFit="1" customWidth="1"/>
    <col min="10757" max="10757" width="8.85546875" style="2" bestFit="1" customWidth="1"/>
    <col min="10758" max="10758" width="9" style="2" bestFit="1" customWidth="1"/>
    <col min="10759" max="10759" width="9.140625" style="2"/>
    <col min="10760" max="10760" width="10.42578125" style="2" bestFit="1" customWidth="1"/>
    <col min="10761" max="10761" width="11.5703125" style="2" bestFit="1" customWidth="1"/>
    <col min="10762" max="11004" width="9.140625" style="2"/>
    <col min="11005" max="11005" width="39.5703125" style="2" customWidth="1"/>
    <col min="11006" max="11006" width="11.42578125" style="2" bestFit="1" customWidth="1"/>
    <col min="11007" max="11007" width="10.5703125" style="2" bestFit="1" customWidth="1"/>
    <col min="11008" max="11008" width="8.42578125" style="2" bestFit="1" customWidth="1"/>
    <col min="11009" max="11009" width="10.28515625" style="2" bestFit="1" customWidth="1"/>
    <col min="11010" max="11010" width="9.28515625" style="2" bestFit="1" customWidth="1"/>
    <col min="11011" max="11011" width="10.42578125" style="2" bestFit="1" customWidth="1"/>
    <col min="11012" max="11012" width="8.42578125" style="2" bestFit="1" customWidth="1"/>
    <col min="11013" max="11013" width="8.85546875" style="2" bestFit="1" customWidth="1"/>
    <col min="11014" max="11014" width="9" style="2" bestFit="1" customWidth="1"/>
    <col min="11015" max="11015" width="9.140625" style="2"/>
    <col min="11016" max="11016" width="10.42578125" style="2" bestFit="1" customWidth="1"/>
    <col min="11017" max="11017" width="11.5703125" style="2" bestFit="1" customWidth="1"/>
    <col min="11018" max="11260" width="9.140625" style="2"/>
    <col min="11261" max="11261" width="39.5703125" style="2" customWidth="1"/>
    <col min="11262" max="11262" width="11.42578125" style="2" bestFit="1" customWidth="1"/>
    <col min="11263" max="11263" width="10.5703125" style="2" bestFit="1" customWidth="1"/>
    <col min="11264" max="11264" width="8.42578125" style="2" bestFit="1" customWidth="1"/>
    <col min="11265" max="11265" width="10.28515625" style="2" bestFit="1" customWidth="1"/>
    <col min="11266" max="11266" width="9.28515625" style="2" bestFit="1" customWidth="1"/>
    <col min="11267" max="11267" width="10.42578125" style="2" bestFit="1" customWidth="1"/>
    <col min="11268" max="11268" width="8.42578125" style="2" bestFit="1" customWidth="1"/>
    <col min="11269" max="11269" width="8.85546875" style="2" bestFit="1" customWidth="1"/>
    <col min="11270" max="11270" width="9" style="2" bestFit="1" customWidth="1"/>
    <col min="11271" max="11271" width="9.140625" style="2"/>
    <col min="11272" max="11272" width="10.42578125" style="2" bestFit="1" customWidth="1"/>
    <col min="11273" max="11273" width="11.5703125" style="2" bestFit="1" customWidth="1"/>
    <col min="11274" max="11516" width="9.140625" style="2"/>
    <col min="11517" max="11517" width="39.5703125" style="2" customWidth="1"/>
    <col min="11518" max="11518" width="11.42578125" style="2" bestFit="1" customWidth="1"/>
    <col min="11519" max="11519" width="10.5703125" style="2" bestFit="1" customWidth="1"/>
    <col min="11520" max="11520" width="8.42578125" style="2" bestFit="1" customWidth="1"/>
    <col min="11521" max="11521" width="10.28515625" style="2" bestFit="1" customWidth="1"/>
    <col min="11522" max="11522" width="9.28515625" style="2" bestFit="1" customWidth="1"/>
    <col min="11523" max="11523" width="10.42578125" style="2" bestFit="1" customWidth="1"/>
    <col min="11524" max="11524" width="8.42578125" style="2" bestFit="1" customWidth="1"/>
    <col min="11525" max="11525" width="8.85546875" style="2" bestFit="1" customWidth="1"/>
    <col min="11526" max="11526" width="9" style="2" bestFit="1" customWidth="1"/>
    <col min="11527" max="11527" width="9.140625" style="2"/>
    <col min="11528" max="11528" width="10.42578125" style="2" bestFit="1" customWidth="1"/>
    <col min="11529" max="11529" width="11.5703125" style="2" bestFit="1" customWidth="1"/>
    <col min="11530" max="11772" width="9.140625" style="2"/>
    <col min="11773" max="11773" width="39.5703125" style="2" customWidth="1"/>
    <col min="11774" max="11774" width="11.42578125" style="2" bestFit="1" customWidth="1"/>
    <col min="11775" max="11775" width="10.5703125" style="2" bestFit="1" customWidth="1"/>
    <col min="11776" max="11776" width="8.42578125" style="2" bestFit="1" customWidth="1"/>
    <col min="11777" max="11777" width="10.28515625" style="2" bestFit="1" customWidth="1"/>
    <col min="11778" max="11778" width="9.28515625" style="2" bestFit="1" customWidth="1"/>
    <col min="11779" max="11779" width="10.42578125" style="2" bestFit="1" customWidth="1"/>
    <col min="11780" max="11780" width="8.42578125" style="2" bestFit="1" customWidth="1"/>
    <col min="11781" max="11781" width="8.85546875" style="2" bestFit="1" customWidth="1"/>
    <col min="11782" max="11782" width="9" style="2" bestFit="1" customWidth="1"/>
    <col min="11783" max="11783" width="9.140625" style="2"/>
    <col min="11784" max="11784" width="10.42578125" style="2" bestFit="1" customWidth="1"/>
    <col min="11785" max="11785" width="11.5703125" style="2" bestFit="1" customWidth="1"/>
    <col min="11786" max="12028" width="9.140625" style="2"/>
    <col min="12029" max="12029" width="39.5703125" style="2" customWidth="1"/>
    <col min="12030" max="12030" width="11.42578125" style="2" bestFit="1" customWidth="1"/>
    <col min="12031" max="12031" width="10.5703125" style="2" bestFit="1" customWidth="1"/>
    <col min="12032" max="12032" width="8.42578125" style="2" bestFit="1" customWidth="1"/>
    <col min="12033" max="12033" width="10.28515625" style="2" bestFit="1" customWidth="1"/>
    <col min="12034" max="12034" width="9.28515625" style="2" bestFit="1" customWidth="1"/>
    <col min="12035" max="12035" width="10.42578125" style="2" bestFit="1" customWidth="1"/>
    <col min="12036" max="12036" width="8.42578125" style="2" bestFit="1" customWidth="1"/>
    <col min="12037" max="12037" width="8.85546875" style="2" bestFit="1" customWidth="1"/>
    <col min="12038" max="12038" width="9" style="2" bestFit="1" customWidth="1"/>
    <col min="12039" max="12039" width="9.140625" style="2"/>
    <col min="12040" max="12040" width="10.42578125" style="2" bestFit="1" customWidth="1"/>
    <col min="12041" max="12041" width="11.5703125" style="2" bestFit="1" customWidth="1"/>
    <col min="12042" max="12284" width="9.140625" style="2"/>
    <col min="12285" max="12285" width="39.5703125" style="2" customWidth="1"/>
    <col min="12286" max="12286" width="11.42578125" style="2" bestFit="1" customWidth="1"/>
    <col min="12287" max="12287" width="10.5703125" style="2" bestFit="1" customWidth="1"/>
    <col min="12288" max="12288" width="8.42578125" style="2" bestFit="1" customWidth="1"/>
    <col min="12289" max="12289" width="10.28515625" style="2" bestFit="1" customWidth="1"/>
    <col min="12290" max="12290" width="9.28515625" style="2" bestFit="1" customWidth="1"/>
    <col min="12291" max="12291" width="10.42578125" style="2" bestFit="1" customWidth="1"/>
    <col min="12292" max="12292" width="8.42578125" style="2" bestFit="1" customWidth="1"/>
    <col min="12293" max="12293" width="8.85546875" style="2" bestFit="1" customWidth="1"/>
    <col min="12294" max="12294" width="9" style="2" bestFit="1" customWidth="1"/>
    <col min="12295" max="12295" width="9.140625" style="2"/>
    <col min="12296" max="12296" width="10.42578125" style="2" bestFit="1" customWidth="1"/>
    <col min="12297" max="12297" width="11.5703125" style="2" bestFit="1" customWidth="1"/>
    <col min="12298" max="12540" width="9.140625" style="2"/>
    <col min="12541" max="12541" width="39.5703125" style="2" customWidth="1"/>
    <col min="12542" max="12542" width="11.42578125" style="2" bestFit="1" customWidth="1"/>
    <col min="12543" max="12543" width="10.5703125" style="2" bestFit="1" customWidth="1"/>
    <col min="12544" max="12544" width="8.42578125" style="2" bestFit="1" customWidth="1"/>
    <col min="12545" max="12545" width="10.28515625" style="2" bestFit="1" customWidth="1"/>
    <col min="12546" max="12546" width="9.28515625" style="2" bestFit="1" customWidth="1"/>
    <col min="12547" max="12547" width="10.42578125" style="2" bestFit="1" customWidth="1"/>
    <col min="12548" max="12548" width="8.42578125" style="2" bestFit="1" customWidth="1"/>
    <col min="12549" max="12549" width="8.85546875" style="2" bestFit="1" customWidth="1"/>
    <col min="12550" max="12550" width="9" style="2" bestFit="1" customWidth="1"/>
    <col min="12551" max="12551" width="9.140625" style="2"/>
    <col min="12552" max="12552" width="10.42578125" style="2" bestFit="1" customWidth="1"/>
    <col min="12553" max="12553" width="11.5703125" style="2" bestFit="1" customWidth="1"/>
    <col min="12554" max="12796" width="9.140625" style="2"/>
    <col min="12797" max="12797" width="39.5703125" style="2" customWidth="1"/>
    <col min="12798" max="12798" width="11.42578125" style="2" bestFit="1" customWidth="1"/>
    <col min="12799" max="12799" width="10.5703125" style="2" bestFit="1" customWidth="1"/>
    <col min="12800" max="12800" width="8.42578125" style="2" bestFit="1" customWidth="1"/>
    <col min="12801" max="12801" width="10.28515625" style="2" bestFit="1" customWidth="1"/>
    <col min="12802" max="12802" width="9.28515625" style="2" bestFit="1" customWidth="1"/>
    <col min="12803" max="12803" width="10.42578125" style="2" bestFit="1" customWidth="1"/>
    <col min="12804" max="12804" width="8.42578125" style="2" bestFit="1" customWidth="1"/>
    <col min="12805" max="12805" width="8.85546875" style="2" bestFit="1" customWidth="1"/>
    <col min="12806" max="12806" width="9" style="2" bestFit="1" customWidth="1"/>
    <col min="12807" max="12807" width="9.140625" style="2"/>
    <col min="12808" max="12808" width="10.42578125" style="2" bestFit="1" customWidth="1"/>
    <col min="12809" max="12809" width="11.5703125" style="2" bestFit="1" customWidth="1"/>
    <col min="12810" max="13052" width="9.140625" style="2"/>
    <col min="13053" max="13053" width="39.5703125" style="2" customWidth="1"/>
    <col min="13054" max="13054" width="11.42578125" style="2" bestFit="1" customWidth="1"/>
    <col min="13055" max="13055" width="10.5703125" style="2" bestFit="1" customWidth="1"/>
    <col min="13056" max="13056" width="8.42578125" style="2" bestFit="1" customWidth="1"/>
    <col min="13057" max="13057" width="10.28515625" style="2" bestFit="1" customWidth="1"/>
    <col min="13058" max="13058" width="9.28515625" style="2" bestFit="1" customWidth="1"/>
    <col min="13059" max="13059" width="10.42578125" style="2" bestFit="1" customWidth="1"/>
    <col min="13060" max="13060" width="8.42578125" style="2" bestFit="1" customWidth="1"/>
    <col min="13061" max="13061" width="8.85546875" style="2" bestFit="1" customWidth="1"/>
    <col min="13062" max="13062" width="9" style="2" bestFit="1" customWidth="1"/>
    <col min="13063" max="13063" width="9.140625" style="2"/>
    <col min="13064" max="13064" width="10.42578125" style="2" bestFit="1" customWidth="1"/>
    <col min="13065" max="13065" width="11.5703125" style="2" bestFit="1" customWidth="1"/>
    <col min="13066" max="13308" width="9.140625" style="2"/>
    <col min="13309" max="13309" width="39.5703125" style="2" customWidth="1"/>
    <col min="13310" max="13310" width="11.42578125" style="2" bestFit="1" customWidth="1"/>
    <col min="13311" max="13311" width="10.5703125" style="2" bestFit="1" customWidth="1"/>
    <col min="13312" max="13312" width="8.42578125" style="2" bestFit="1" customWidth="1"/>
    <col min="13313" max="13313" width="10.28515625" style="2" bestFit="1" customWidth="1"/>
    <col min="13314" max="13314" width="9.28515625" style="2" bestFit="1" customWidth="1"/>
    <col min="13315" max="13315" width="10.42578125" style="2" bestFit="1" customWidth="1"/>
    <col min="13316" max="13316" width="8.42578125" style="2" bestFit="1" customWidth="1"/>
    <col min="13317" max="13317" width="8.85546875" style="2" bestFit="1" customWidth="1"/>
    <col min="13318" max="13318" width="9" style="2" bestFit="1" customWidth="1"/>
    <col min="13319" max="13319" width="9.140625" style="2"/>
    <col min="13320" max="13320" width="10.42578125" style="2" bestFit="1" customWidth="1"/>
    <col min="13321" max="13321" width="11.5703125" style="2" bestFit="1" customWidth="1"/>
    <col min="13322" max="13564" width="9.140625" style="2"/>
    <col min="13565" max="13565" width="39.5703125" style="2" customWidth="1"/>
    <col min="13566" max="13566" width="11.42578125" style="2" bestFit="1" customWidth="1"/>
    <col min="13567" max="13567" width="10.5703125" style="2" bestFit="1" customWidth="1"/>
    <col min="13568" max="13568" width="8.42578125" style="2" bestFit="1" customWidth="1"/>
    <col min="13569" max="13569" width="10.28515625" style="2" bestFit="1" customWidth="1"/>
    <col min="13570" max="13570" width="9.28515625" style="2" bestFit="1" customWidth="1"/>
    <col min="13571" max="13571" width="10.42578125" style="2" bestFit="1" customWidth="1"/>
    <col min="13572" max="13572" width="8.42578125" style="2" bestFit="1" customWidth="1"/>
    <col min="13573" max="13573" width="8.85546875" style="2" bestFit="1" customWidth="1"/>
    <col min="13574" max="13574" width="9" style="2" bestFit="1" customWidth="1"/>
    <col min="13575" max="13575" width="9.140625" style="2"/>
    <col min="13576" max="13576" width="10.42578125" style="2" bestFit="1" customWidth="1"/>
    <col min="13577" max="13577" width="11.5703125" style="2" bestFit="1" customWidth="1"/>
    <col min="13578" max="13820" width="9.140625" style="2"/>
    <col min="13821" max="13821" width="39.5703125" style="2" customWidth="1"/>
    <col min="13822" max="13822" width="11.42578125" style="2" bestFit="1" customWidth="1"/>
    <col min="13823" max="13823" width="10.5703125" style="2" bestFit="1" customWidth="1"/>
    <col min="13824" max="13824" width="8.42578125" style="2" bestFit="1" customWidth="1"/>
    <col min="13825" max="13825" width="10.28515625" style="2" bestFit="1" customWidth="1"/>
    <col min="13826" max="13826" width="9.28515625" style="2" bestFit="1" customWidth="1"/>
    <col min="13827" max="13827" width="10.42578125" style="2" bestFit="1" customWidth="1"/>
    <col min="13828" max="13828" width="8.42578125" style="2" bestFit="1" customWidth="1"/>
    <col min="13829" max="13829" width="8.85546875" style="2" bestFit="1" customWidth="1"/>
    <col min="13830" max="13830" width="9" style="2" bestFit="1" customWidth="1"/>
    <col min="13831" max="13831" width="9.140625" style="2"/>
    <col min="13832" max="13832" width="10.42578125" style="2" bestFit="1" customWidth="1"/>
    <col min="13833" max="13833" width="11.5703125" style="2" bestFit="1" customWidth="1"/>
    <col min="13834" max="14076" width="9.140625" style="2"/>
    <col min="14077" max="14077" width="39.5703125" style="2" customWidth="1"/>
    <col min="14078" max="14078" width="11.42578125" style="2" bestFit="1" customWidth="1"/>
    <col min="14079" max="14079" width="10.5703125" style="2" bestFit="1" customWidth="1"/>
    <col min="14080" max="14080" width="8.42578125" style="2" bestFit="1" customWidth="1"/>
    <col min="14081" max="14081" width="10.28515625" style="2" bestFit="1" customWidth="1"/>
    <col min="14082" max="14082" width="9.28515625" style="2" bestFit="1" customWidth="1"/>
    <col min="14083" max="14083" width="10.42578125" style="2" bestFit="1" customWidth="1"/>
    <col min="14084" max="14084" width="8.42578125" style="2" bestFit="1" customWidth="1"/>
    <col min="14085" max="14085" width="8.85546875" style="2" bestFit="1" customWidth="1"/>
    <col min="14086" max="14086" width="9" style="2" bestFit="1" customWidth="1"/>
    <col min="14087" max="14087" width="9.140625" style="2"/>
    <col min="14088" max="14088" width="10.42578125" style="2" bestFit="1" customWidth="1"/>
    <col min="14089" max="14089" width="11.5703125" style="2" bestFit="1" customWidth="1"/>
    <col min="14090" max="14332" width="9.140625" style="2"/>
    <col min="14333" max="14333" width="39.5703125" style="2" customWidth="1"/>
    <col min="14334" max="14334" width="11.42578125" style="2" bestFit="1" customWidth="1"/>
    <col min="14335" max="14335" width="10.5703125" style="2" bestFit="1" customWidth="1"/>
    <col min="14336" max="14336" width="8.42578125" style="2" bestFit="1" customWidth="1"/>
    <col min="14337" max="14337" width="10.28515625" style="2" bestFit="1" customWidth="1"/>
    <col min="14338" max="14338" width="9.28515625" style="2" bestFit="1" customWidth="1"/>
    <col min="14339" max="14339" width="10.42578125" style="2" bestFit="1" customWidth="1"/>
    <col min="14340" max="14340" width="8.42578125" style="2" bestFit="1" customWidth="1"/>
    <col min="14341" max="14341" width="8.85546875" style="2" bestFit="1" customWidth="1"/>
    <col min="14342" max="14342" width="9" style="2" bestFit="1" customWidth="1"/>
    <col min="14343" max="14343" width="9.140625" style="2"/>
    <col min="14344" max="14344" width="10.42578125" style="2" bestFit="1" customWidth="1"/>
    <col min="14345" max="14345" width="11.5703125" style="2" bestFit="1" customWidth="1"/>
    <col min="14346" max="14588" width="9.140625" style="2"/>
    <col min="14589" max="14589" width="39.5703125" style="2" customWidth="1"/>
    <col min="14590" max="14590" width="11.42578125" style="2" bestFit="1" customWidth="1"/>
    <col min="14591" max="14591" width="10.5703125" style="2" bestFit="1" customWidth="1"/>
    <col min="14592" max="14592" width="8.42578125" style="2" bestFit="1" customWidth="1"/>
    <col min="14593" max="14593" width="10.28515625" style="2" bestFit="1" customWidth="1"/>
    <col min="14594" max="14594" width="9.28515625" style="2" bestFit="1" customWidth="1"/>
    <col min="14595" max="14595" width="10.42578125" style="2" bestFit="1" customWidth="1"/>
    <col min="14596" max="14596" width="8.42578125" style="2" bestFit="1" customWidth="1"/>
    <col min="14597" max="14597" width="8.85546875" style="2" bestFit="1" customWidth="1"/>
    <col min="14598" max="14598" width="9" style="2" bestFit="1" customWidth="1"/>
    <col min="14599" max="14599" width="9.140625" style="2"/>
    <col min="14600" max="14600" width="10.42578125" style="2" bestFit="1" customWidth="1"/>
    <col min="14601" max="14601" width="11.5703125" style="2" bestFit="1" customWidth="1"/>
    <col min="14602" max="14844" width="9.140625" style="2"/>
    <col min="14845" max="14845" width="39.5703125" style="2" customWidth="1"/>
    <col min="14846" max="14846" width="11.42578125" style="2" bestFit="1" customWidth="1"/>
    <col min="14847" max="14847" width="10.5703125" style="2" bestFit="1" customWidth="1"/>
    <col min="14848" max="14848" width="8.42578125" style="2" bestFit="1" customWidth="1"/>
    <col min="14849" max="14849" width="10.28515625" style="2" bestFit="1" customWidth="1"/>
    <col min="14850" max="14850" width="9.28515625" style="2" bestFit="1" customWidth="1"/>
    <col min="14851" max="14851" width="10.42578125" style="2" bestFit="1" customWidth="1"/>
    <col min="14852" max="14852" width="8.42578125" style="2" bestFit="1" customWidth="1"/>
    <col min="14853" max="14853" width="8.85546875" style="2" bestFit="1" customWidth="1"/>
    <col min="14854" max="14854" width="9" style="2" bestFit="1" customWidth="1"/>
    <col min="14855" max="14855" width="9.140625" style="2"/>
    <col min="14856" max="14856" width="10.42578125" style="2" bestFit="1" customWidth="1"/>
    <col min="14857" max="14857" width="11.5703125" style="2" bestFit="1" customWidth="1"/>
    <col min="14858" max="15100" width="9.140625" style="2"/>
    <col min="15101" max="15101" width="39.5703125" style="2" customWidth="1"/>
    <col min="15102" max="15102" width="11.42578125" style="2" bestFit="1" customWidth="1"/>
    <col min="15103" max="15103" width="10.5703125" style="2" bestFit="1" customWidth="1"/>
    <col min="15104" max="15104" width="8.42578125" style="2" bestFit="1" customWidth="1"/>
    <col min="15105" max="15105" width="10.28515625" style="2" bestFit="1" customWidth="1"/>
    <col min="15106" max="15106" width="9.28515625" style="2" bestFit="1" customWidth="1"/>
    <col min="15107" max="15107" width="10.42578125" style="2" bestFit="1" customWidth="1"/>
    <col min="15108" max="15108" width="8.42578125" style="2" bestFit="1" customWidth="1"/>
    <col min="15109" max="15109" width="8.85546875" style="2" bestFit="1" customWidth="1"/>
    <col min="15110" max="15110" width="9" style="2" bestFit="1" customWidth="1"/>
    <col min="15111" max="15111" width="9.140625" style="2"/>
    <col min="15112" max="15112" width="10.42578125" style="2" bestFit="1" customWidth="1"/>
    <col min="15113" max="15113" width="11.5703125" style="2" bestFit="1" customWidth="1"/>
    <col min="15114" max="15356" width="9.140625" style="2"/>
    <col min="15357" max="15357" width="39.5703125" style="2" customWidth="1"/>
    <col min="15358" max="15358" width="11.42578125" style="2" bestFit="1" customWidth="1"/>
    <col min="15359" max="15359" width="10.5703125" style="2" bestFit="1" customWidth="1"/>
    <col min="15360" max="15360" width="8.42578125" style="2" bestFit="1" customWidth="1"/>
    <col min="15361" max="15361" width="10.28515625" style="2" bestFit="1" customWidth="1"/>
    <col min="15362" max="15362" width="9.28515625" style="2" bestFit="1" customWidth="1"/>
    <col min="15363" max="15363" width="10.42578125" style="2" bestFit="1" customWidth="1"/>
    <col min="15364" max="15364" width="8.42578125" style="2" bestFit="1" customWidth="1"/>
    <col min="15365" max="15365" width="8.85546875" style="2" bestFit="1" customWidth="1"/>
    <col min="15366" max="15366" width="9" style="2" bestFit="1" customWidth="1"/>
    <col min="15367" max="15367" width="9.140625" style="2"/>
    <col min="15368" max="15368" width="10.42578125" style="2" bestFit="1" customWidth="1"/>
    <col min="15369" max="15369" width="11.5703125" style="2" bestFit="1" customWidth="1"/>
    <col min="15370" max="15612" width="9.140625" style="2"/>
    <col min="15613" max="15613" width="39.5703125" style="2" customWidth="1"/>
    <col min="15614" max="15614" width="11.42578125" style="2" bestFit="1" customWidth="1"/>
    <col min="15615" max="15615" width="10.5703125" style="2" bestFit="1" customWidth="1"/>
    <col min="15616" max="15616" width="8.42578125" style="2" bestFit="1" customWidth="1"/>
    <col min="15617" max="15617" width="10.28515625" style="2" bestFit="1" customWidth="1"/>
    <col min="15618" max="15618" width="9.28515625" style="2" bestFit="1" customWidth="1"/>
    <col min="15619" max="15619" width="10.42578125" style="2" bestFit="1" customWidth="1"/>
    <col min="15620" max="15620" width="8.42578125" style="2" bestFit="1" customWidth="1"/>
    <col min="15621" max="15621" width="8.85546875" style="2" bestFit="1" customWidth="1"/>
    <col min="15622" max="15622" width="9" style="2" bestFit="1" customWidth="1"/>
    <col min="15623" max="15623" width="9.140625" style="2"/>
    <col min="15624" max="15624" width="10.42578125" style="2" bestFit="1" customWidth="1"/>
    <col min="15625" max="15625" width="11.5703125" style="2" bestFit="1" customWidth="1"/>
    <col min="15626" max="15868" width="9.140625" style="2"/>
    <col min="15869" max="15869" width="39.5703125" style="2" customWidth="1"/>
    <col min="15870" max="15870" width="11.42578125" style="2" bestFit="1" customWidth="1"/>
    <col min="15871" max="15871" width="10.5703125" style="2" bestFit="1" customWidth="1"/>
    <col min="15872" max="15872" width="8.42578125" style="2" bestFit="1" customWidth="1"/>
    <col min="15873" max="15873" width="10.28515625" style="2" bestFit="1" customWidth="1"/>
    <col min="15874" max="15874" width="9.28515625" style="2" bestFit="1" customWidth="1"/>
    <col min="15875" max="15875" width="10.42578125" style="2" bestFit="1" customWidth="1"/>
    <col min="15876" max="15876" width="8.42578125" style="2" bestFit="1" customWidth="1"/>
    <col min="15877" max="15877" width="8.85546875" style="2" bestFit="1" customWidth="1"/>
    <col min="15878" max="15878" width="9" style="2" bestFit="1" customWidth="1"/>
    <col min="15879" max="15879" width="9.140625" style="2"/>
    <col min="15880" max="15880" width="10.42578125" style="2" bestFit="1" customWidth="1"/>
    <col min="15881" max="15881" width="11.5703125" style="2" bestFit="1" customWidth="1"/>
    <col min="15882" max="16124" width="9.140625" style="2"/>
    <col min="16125" max="16125" width="39.5703125" style="2" customWidth="1"/>
    <col min="16126" max="16126" width="11.42578125" style="2" bestFit="1" customWidth="1"/>
    <col min="16127" max="16127" width="10.5703125" style="2" bestFit="1" customWidth="1"/>
    <col min="16128" max="16128" width="8.42578125" style="2" bestFit="1" customWidth="1"/>
    <col min="16129" max="16129" width="10.28515625" style="2" bestFit="1" customWidth="1"/>
    <col min="16130" max="16130" width="9.28515625" style="2" bestFit="1" customWidth="1"/>
    <col min="16131" max="16131" width="10.42578125" style="2" bestFit="1" customWidth="1"/>
    <col min="16132" max="16132" width="8.42578125" style="2" bestFit="1" customWidth="1"/>
    <col min="16133" max="16133" width="8.85546875" style="2" bestFit="1" customWidth="1"/>
    <col min="16134" max="16134" width="9" style="2" bestFit="1" customWidth="1"/>
    <col min="16135" max="16135" width="9.140625" style="2"/>
    <col min="16136" max="16136" width="10.42578125" style="2" bestFit="1" customWidth="1"/>
    <col min="16137" max="16137" width="11.5703125" style="2" bestFit="1" customWidth="1"/>
    <col min="16138" max="16384" width="9.140625" style="2"/>
  </cols>
  <sheetData>
    <row r="1" spans="1:13" ht="15.75" x14ac:dyDescent="0.25">
      <c r="A1" s="1" t="s">
        <v>1</v>
      </c>
    </row>
    <row r="2" spans="1:13" x14ac:dyDescent="0.2">
      <c r="A2" s="2" t="s">
        <v>2</v>
      </c>
    </row>
    <row r="3" spans="1:13" x14ac:dyDescent="0.2">
      <c r="A3" s="2" t="s">
        <v>3</v>
      </c>
    </row>
    <row r="4" spans="1:13" x14ac:dyDescent="0.2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38" t="s">
        <v>14</v>
      </c>
      <c r="M4" s="38" t="s">
        <v>35</v>
      </c>
    </row>
    <row r="5" spans="1:13" x14ac:dyDescent="0.2">
      <c r="A5" s="5" t="s">
        <v>15</v>
      </c>
      <c r="B5" s="6">
        <f>70.379+1.251</f>
        <v>71.63000000000001</v>
      </c>
      <c r="C5" s="6">
        <f>74.528+1.042</f>
        <v>75.570000000000007</v>
      </c>
      <c r="D5" s="6">
        <f>75.263+2.371+0.759-0.02-0.381</f>
        <v>77.992000000000004</v>
      </c>
      <c r="E5" s="6">
        <f>77.4+2.4</f>
        <v>79.800000000000011</v>
      </c>
      <c r="F5" s="6">
        <v>84.4</v>
      </c>
      <c r="G5" s="6">
        <v>83.5</v>
      </c>
      <c r="H5" s="6">
        <f>80.5+2.3</f>
        <v>82.8</v>
      </c>
      <c r="I5" s="6">
        <v>85.5</v>
      </c>
      <c r="J5" s="6">
        <v>85.2</v>
      </c>
      <c r="K5" s="6">
        <v>86.772999999999996</v>
      </c>
      <c r="L5" s="39">
        <v>90.194000000000003</v>
      </c>
      <c r="M5" s="478">
        <v>94.93</v>
      </c>
    </row>
    <row r="6" spans="1:13" x14ac:dyDescent="0.2">
      <c r="A6" s="5" t="s">
        <v>0</v>
      </c>
      <c r="B6" s="6">
        <v>20.134</v>
      </c>
      <c r="C6" s="6">
        <v>22.213000000000001</v>
      </c>
      <c r="D6" s="6">
        <f>25.769-2.193</f>
        <v>23.575999999999997</v>
      </c>
      <c r="E6" s="6">
        <v>24.1</v>
      </c>
      <c r="F6" s="6">
        <v>24.6</v>
      </c>
      <c r="G6" s="6">
        <v>23.4</v>
      </c>
      <c r="H6" s="6">
        <v>22.4</v>
      </c>
      <c r="I6" s="6">
        <v>21.2</v>
      </c>
      <c r="J6" s="6">
        <v>21.8</v>
      </c>
      <c r="K6" s="6">
        <v>21.771000000000001</v>
      </c>
      <c r="L6" s="39">
        <v>21.492000000000001</v>
      </c>
      <c r="M6" s="479">
        <v>20.38</v>
      </c>
    </row>
    <row r="7" spans="1:13" x14ac:dyDescent="0.2">
      <c r="A7" s="5" t="s">
        <v>16</v>
      </c>
      <c r="B7" s="6">
        <v>5.4779999999999998</v>
      </c>
      <c r="C7" s="6">
        <v>6.766</v>
      </c>
      <c r="D7" s="6">
        <f>9.766-1.728</f>
        <v>8.0380000000000003</v>
      </c>
      <c r="E7" s="6">
        <f>9.7-1.5</f>
        <v>8.1999999999999993</v>
      </c>
      <c r="F7" s="6">
        <f>14.5-5.6</f>
        <v>8.9</v>
      </c>
      <c r="G7" s="6">
        <f>12.1-3.2</f>
        <v>8.8999999999999986</v>
      </c>
      <c r="H7" s="7">
        <f>13.4-4.8</f>
        <v>8.6000000000000014</v>
      </c>
      <c r="I7" s="7">
        <v>8.3000000000000007</v>
      </c>
      <c r="J7" s="7">
        <f>21.757-13.088-0.097</f>
        <v>8.5720000000000027</v>
      </c>
      <c r="K7" s="7">
        <f>16.525-6.38</f>
        <v>10.145</v>
      </c>
      <c r="L7" s="6">
        <f>17.226-6.599</f>
        <v>10.626999999999999</v>
      </c>
      <c r="M7" s="480">
        <v>11.61</v>
      </c>
    </row>
    <row r="8" spans="1:13" x14ac:dyDescent="0.2">
      <c r="A8" s="5" t="s">
        <v>17</v>
      </c>
      <c r="B8" s="6">
        <f t="shared" ref="B8:F8" si="0">+B11-B5-B6-B7-B10-B9</f>
        <v>3.5819999999999932</v>
      </c>
      <c r="C8" s="6">
        <f t="shared" si="0"/>
        <v>3.4899999999999975</v>
      </c>
      <c r="D8" s="6">
        <f t="shared" si="0"/>
        <v>4.0380000000000011</v>
      </c>
      <c r="E8" s="6">
        <f t="shared" si="0"/>
        <v>4.2106269999999908</v>
      </c>
      <c r="F8" s="6">
        <f t="shared" si="0"/>
        <v>4.143000000000006</v>
      </c>
      <c r="G8" s="6">
        <f>+G11-G5-G6-G7-G10-G9</f>
        <v>4.2660000000000053</v>
      </c>
      <c r="H8" s="6">
        <f>+H11-H5-H6-H7-H10-H9</f>
        <v>4.4599999999999973</v>
      </c>
      <c r="I8" s="6">
        <f>+I11-I5-I6-I7-I10-I9</f>
        <v>4.8509999999999991</v>
      </c>
      <c r="J8" s="6">
        <f>+J11-J5-J6-J7-J10-J9</f>
        <v>4.8400000000000043</v>
      </c>
      <c r="K8" s="6">
        <f>+K11-K5-K6-K7-K10-K9</f>
        <v>4.762999999999991</v>
      </c>
      <c r="L8" s="39">
        <f>+L11-L5-L6-L7-L9-L10</f>
        <v>4.8049999999999935</v>
      </c>
      <c r="M8" s="480">
        <v>5.65</v>
      </c>
    </row>
    <row r="9" spans="1:13" x14ac:dyDescent="0.2">
      <c r="A9" s="8" t="s">
        <v>18</v>
      </c>
      <c r="B9" s="9">
        <v>9.4E-2</v>
      </c>
      <c r="C9" s="9">
        <v>0.42899999999999999</v>
      </c>
      <c r="D9" s="10">
        <v>1.5</v>
      </c>
      <c r="E9" s="10">
        <v>2.2999999999999998</v>
      </c>
      <c r="F9" s="10">
        <f>1.8+0.002</f>
        <v>1.802</v>
      </c>
      <c r="G9" s="10">
        <f>3.1+0.012</f>
        <v>3.1120000000000001</v>
      </c>
      <c r="H9" s="10">
        <v>2.8</v>
      </c>
      <c r="I9" s="10">
        <v>2.9</v>
      </c>
      <c r="J9" s="10">
        <v>2.2999999999999998</v>
      </c>
      <c r="K9" s="10">
        <v>1.542</v>
      </c>
      <c r="L9" s="10">
        <v>1.6890000000000001</v>
      </c>
      <c r="M9" s="12">
        <v>1.77</v>
      </c>
    </row>
    <row r="10" spans="1:13" x14ac:dyDescent="0.2">
      <c r="A10" s="8" t="s">
        <v>19</v>
      </c>
      <c r="B10" s="9">
        <v>0.28199999999999997</v>
      </c>
      <c r="C10" s="11">
        <v>0.432</v>
      </c>
      <c r="D10" s="11">
        <v>6.556</v>
      </c>
      <c r="E10" s="9">
        <f>0.60061-0.011237</f>
        <v>0.58937299999999992</v>
      </c>
      <c r="F10" s="10">
        <f>10.436+0.019</f>
        <v>10.455</v>
      </c>
      <c r="G10" s="9">
        <f>2.003+0.019</f>
        <v>2.0220000000000002</v>
      </c>
      <c r="H10" s="12">
        <v>6.04</v>
      </c>
      <c r="I10" s="10">
        <v>15.1</v>
      </c>
      <c r="J10" s="10">
        <v>17.7</v>
      </c>
      <c r="K10" s="10">
        <v>12.307</v>
      </c>
      <c r="L10" s="10">
        <v>7.0970000000000004</v>
      </c>
      <c r="M10" s="12">
        <v>8.0299999999999994</v>
      </c>
    </row>
    <row r="11" spans="1:13" ht="21.75" customHeight="1" x14ac:dyDescent="0.2">
      <c r="A11" s="5" t="s">
        <v>20</v>
      </c>
      <c r="B11" s="6">
        <v>101.2</v>
      </c>
      <c r="C11" s="6">
        <v>108.9</v>
      </c>
      <c r="D11" s="6">
        <v>121.7</v>
      </c>
      <c r="E11" s="6">
        <v>119.2</v>
      </c>
      <c r="F11" s="6">
        <v>134.30000000000001</v>
      </c>
      <c r="G11" s="6">
        <v>125.2</v>
      </c>
      <c r="H11" s="6">
        <v>127.1</v>
      </c>
      <c r="I11" s="6">
        <v>137.851</v>
      </c>
      <c r="J11" s="6">
        <v>140.41200000000001</v>
      </c>
      <c r="K11" s="6">
        <v>137.30099999999999</v>
      </c>
      <c r="L11" s="39">
        <v>135.904</v>
      </c>
      <c r="M11" s="481">
        <f>SUM(M5:M10)</f>
        <v>142.37</v>
      </c>
    </row>
    <row r="14" spans="1:13" x14ac:dyDescent="0.2">
      <c r="L14" s="13"/>
    </row>
    <row r="17" spans="1:13" s="15" customFormat="1" x14ac:dyDescent="0.2">
      <c r="A17" s="14" t="s">
        <v>21</v>
      </c>
    </row>
    <row r="18" spans="1:13" s="15" customFormat="1" x14ac:dyDescent="0.2">
      <c r="A18" s="16"/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17" t="s">
        <v>12</v>
      </c>
      <c r="K18" s="17" t="s">
        <v>13</v>
      </c>
      <c r="L18" s="38" t="s">
        <v>14</v>
      </c>
      <c r="M18" s="38" t="s">
        <v>35</v>
      </c>
    </row>
    <row r="19" spans="1:13" s="15" customFormat="1" x14ac:dyDescent="0.2">
      <c r="A19" s="16" t="s">
        <v>22</v>
      </c>
      <c r="B19" s="18">
        <v>20740</v>
      </c>
      <c r="C19" s="18">
        <v>21915</v>
      </c>
      <c r="D19" s="18">
        <v>23048</v>
      </c>
      <c r="E19" s="18">
        <v>23777</v>
      </c>
      <c r="F19" s="18">
        <v>25053</v>
      </c>
      <c r="G19" s="18">
        <v>24178</v>
      </c>
      <c r="H19" s="19">
        <v>25029</v>
      </c>
      <c r="I19" s="19">
        <v>25833</v>
      </c>
      <c r="J19" s="19">
        <v>25996</v>
      </c>
      <c r="K19" s="19">
        <v>26397</v>
      </c>
      <c r="L19" s="20">
        <v>26987</v>
      </c>
      <c r="M19" s="19">
        <v>28141</v>
      </c>
    </row>
    <row r="20" spans="1:13" s="15" customFormat="1" x14ac:dyDescent="0.2">
      <c r="A20" s="16" t="s">
        <v>23</v>
      </c>
      <c r="B20" s="18">
        <v>18344</v>
      </c>
      <c r="C20" s="21">
        <v>19546</v>
      </c>
      <c r="D20" s="21">
        <v>20957</v>
      </c>
      <c r="E20" s="18">
        <v>22592</v>
      </c>
      <c r="F20" s="18">
        <v>23344</v>
      </c>
      <c r="G20" s="18">
        <v>23864</v>
      </c>
      <c r="H20" s="22">
        <v>24455</v>
      </c>
      <c r="I20" s="22">
        <v>25112</v>
      </c>
      <c r="J20" s="22">
        <v>25128</v>
      </c>
      <c r="K20" s="22">
        <v>25900</v>
      </c>
      <c r="L20" s="41">
        <v>26467</v>
      </c>
      <c r="M20" s="22">
        <v>27500</v>
      </c>
    </row>
    <row r="21" spans="1:13" s="15" customFormat="1" x14ac:dyDescent="0.2">
      <c r="A21" s="16" t="s">
        <v>24</v>
      </c>
      <c r="B21" s="18">
        <v>19877</v>
      </c>
      <c r="C21" s="21">
        <v>20977</v>
      </c>
      <c r="D21" s="21">
        <v>22387</v>
      </c>
      <c r="E21" s="21">
        <v>23334</v>
      </c>
      <c r="F21" s="23">
        <v>24411</v>
      </c>
      <c r="G21" s="18">
        <v>24454</v>
      </c>
      <c r="H21" s="19">
        <v>24494</v>
      </c>
      <c r="I21" s="19">
        <v>25037</v>
      </c>
      <c r="J21" s="19">
        <v>25251</v>
      </c>
      <c r="K21" s="19">
        <v>25863</v>
      </c>
      <c r="L21" s="482">
        <v>26787</v>
      </c>
      <c r="M21" s="40"/>
    </row>
    <row r="22" spans="1:13" s="15" customFormat="1" x14ac:dyDescent="0.2">
      <c r="J22" s="24"/>
      <c r="K22" s="25"/>
    </row>
    <row r="23" spans="1:13" s="15" customFormat="1" x14ac:dyDescent="0.2">
      <c r="A23" s="26"/>
      <c r="H23" s="27"/>
      <c r="J23" s="28"/>
      <c r="K23" s="29"/>
    </row>
    <row r="24" spans="1:13" s="15" customFormat="1" x14ac:dyDescent="0.2">
      <c r="H24" s="30"/>
      <c r="J24" s="24"/>
      <c r="K24" s="24"/>
    </row>
    <row r="25" spans="1:13" x14ac:dyDescent="0.2">
      <c r="M25" s="31"/>
    </row>
    <row r="26" spans="1:13" x14ac:dyDescent="0.2">
      <c r="M26" s="31"/>
    </row>
    <row r="27" spans="1:13" s="33" customFormat="1" x14ac:dyDescent="0.2">
      <c r="A27" s="32" t="s">
        <v>25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3" s="33" customFormat="1" ht="114.75" x14ac:dyDescent="0.2">
      <c r="A28" s="35"/>
      <c r="B28" s="36" t="s">
        <v>26</v>
      </c>
      <c r="C28" s="36" t="s">
        <v>27</v>
      </c>
      <c r="D28" s="36" t="s">
        <v>28</v>
      </c>
      <c r="E28" s="36" t="s">
        <v>29</v>
      </c>
      <c r="F28" s="36" t="s">
        <v>30</v>
      </c>
      <c r="G28" s="36" t="s">
        <v>31</v>
      </c>
      <c r="H28" s="36" t="s">
        <v>32</v>
      </c>
      <c r="I28" s="37" t="s">
        <v>33</v>
      </c>
      <c r="J28" s="34"/>
    </row>
    <row r="29" spans="1:13" s="33" customFormat="1" ht="18" customHeight="1" x14ac:dyDescent="0.2">
      <c r="A29" s="35" t="s">
        <v>34</v>
      </c>
      <c r="B29" s="475">
        <f>M5</f>
        <v>94.93</v>
      </c>
      <c r="C29" s="475">
        <f>M6</f>
        <v>20.38</v>
      </c>
      <c r="D29" s="475">
        <f>M7</f>
        <v>11.61</v>
      </c>
      <c r="E29" s="476">
        <f>0.215+3.733</f>
        <v>3.948</v>
      </c>
      <c r="F29" s="475">
        <f>M10</f>
        <v>8.0299999999999994</v>
      </c>
      <c r="G29" s="475">
        <f>M9</f>
        <v>1.77</v>
      </c>
      <c r="H29" s="477">
        <f>M8-E29</f>
        <v>1.7020000000000004</v>
      </c>
      <c r="I29" s="477">
        <f>M11</f>
        <v>142.37</v>
      </c>
      <c r="J29" s="34"/>
    </row>
    <row r="30" spans="1:13" s="33" customForma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3" s="33" customForma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3" spans="11:11" x14ac:dyDescent="0.2">
      <c r="K33" s="13"/>
    </row>
  </sheetData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9</vt:i4>
      </vt:variant>
      <vt:variant>
        <vt:lpstr>grafy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A1</vt:lpstr>
      <vt:lpstr>A2</vt:lpstr>
      <vt:lpstr>A3a</vt:lpstr>
      <vt:lpstr>A3b</vt:lpstr>
      <vt:lpstr>A4</vt:lpstr>
      <vt:lpstr>A5</vt:lpstr>
      <vt:lpstr>A6</vt:lpstr>
      <vt:lpstr>A7</vt:lpstr>
      <vt:lpstr>data ke G</vt:lpstr>
      <vt:lpstr>Graf1</vt:lpstr>
      <vt:lpstr>Graf2</vt:lpstr>
      <vt:lpstr>Graf3</vt:lpstr>
      <vt:lpstr>A3b!Názvy_tisku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Palivcová Markéta</cp:lastModifiedBy>
  <cp:lastPrinted>2016-03-09T13:12:14Z</cp:lastPrinted>
  <dcterms:created xsi:type="dcterms:W3CDTF">2015-02-27T06:37:22Z</dcterms:created>
  <dcterms:modified xsi:type="dcterms:W3CDTF">2016-03-16T13:28:31Z</dcterms:modified>
</cp:coreProperties>
</file>