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SEI2\Odbor_10\Oddeleni_100\Jurková\2016\Ostatní\Tabulka a grafy\"/>
    </mc:Choice>
  </mc:AlternateContent>
  <bookViews>
    <workbookView xWindow="0" yWindow="0" windowWidth="21525" windowHeight="10125" activeTab="1"/>
  </bookViews>
  <sheets>
    <sheet name="C.I.1 1" sheetId="1" r:id="rId1"/>
    <sheet name="C.I.1 2" sheetId="2" r:id="rId2"/>
    <sheet name="C.I.1 3" sheetId="3" r:id="rId3"/>
    <sheet name="C.I.1 4" sheetId="4" r:id="rId4"/>
    <sheet name="C.I.1 5" sheetId="5" r:id="rId5"/>
    <sheet name="C.I.1 6" sheetId="6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6" l="1"/>
  <c r="O28" i="6" s="1"/>
  <c r="O27" i="6"/>
  <c r="Q27" i="6" s="1"/>
  <c r="H27" i="6"/>
  <c r="F27" i="6"/>
  <c r="G27" i="6" s="1"/>
  <c r="O26" i="6"/>
  <c r="N25" i="6"/>
  <c r="M25" i="6"/>
  <c r="L25" i="6"/>
  <c r="K25" i="6"/>
  <c r="O25" i="6" s="1"/>
  <c r="F25" i="6"/>
  <c r="H25" i="6" s="1"/>
  <c r="N24" i="6"/>
  <c r="M24" i="6"/>
  <c r="L24" i="6"/>
  <c r="K24" i="6"/>
  <c r="O24" i="6" s="1"/>
  <c r="G24" i="6"/>
  <c r="F24" i="6"/>
  <c r="N23" i="6"/>
  <c r="M23" i="6"/>
  <c r="L23" i="6"/>
  <c r="K23" i="6"/>
  <c r="O23" i="6" s="1"/>
  <c r="F23" i="6"/>
  <c r="H23" i="6" s="1"/>
  <c r="N22" i="6"/>
  <c r="M22" i="6"/>
  <c r="L22" i="6"/>
  <c r="K22" i="6"/>
  <c r="O22" i="6" s="1"/>
  <c r="F22" i="6"/>
  <c r="H22" i="6" s="1"/>
  <c r="N21" i="6"/>
  <c r="M21" i="6"/>
  <c r="L21" i="6"/>
  <c r="K21" i="6"/>
  <c r="O21" i="6" s="1"/>
  <c r="F21" i="6"/>
  <c r="G21" i="6" s="1"/>
  <c r="N20" i="6"/>
  <c r="M20" i="6"/>
  <c r="L20" i="6"/>
  <c r="K20" i="6"/>
  <c r="O20" i="6" s="1"/>
  <c r="F20" i="6"/>
  <c r="N19" i="6"/>
  <c r="M19" i="6"/>
  <c r="L19" i="6"/>
  <c r="B19" i="6"/>
  <c r="F19" i="6" s="1"/>
  <c r="N18" i="6"/>
  <c r="M18" i="6"/>
  <c r="L18" i="6"/>
  <c r="K18" i="6"/>
  <c r="O18" i="6" s="1"/>
  <c r="G18" i="6"/>
  <c r="F18" i="6"/>
  <c r="N17" i="6"/>
  <c r="M17" i="6"/>
  <c r="L17" i="6"/>
  <c r="K17" i="6"/>
  <c r="O17" i="6" s="1"/>
  <c r="F17" i="6"/>
  <c r="H17" i="6" s="1"/>
  <c r="N16" i="6"/>
  <c r="M16" i="6"/>
  <c r="L16" i="6"/>
  <c r="K16" i="6"/>
  <c r="O16" i="6" s="1"/>
  <c r="G16" i="6"/>
  <c r="F16" i="6"/>
  <c r="N15" i="6"/>
  <c r="M15" i="6"/>
  <c r="L15" i="6"/>
  <c r="K15" i="6"/>
  <c r="O15" i="6" s="1"/>
  <c r="F15" i="6"/>
  <c r="H15" i="6" s="1"/>
  <c r="N14" i="6"/>
  <c r="M14" i="6"/>
  <c r="L14" i="6"/>
  <c r="K14" i="6"/>
  <c r="O14" i="6" s="1"/>
  <c r="G14" i="6"/>
  <c r="F14" i="6"/>
  <c r="N13" i="6"/>
  <c r="M13" i="6"/>
  <c r="L13" i="6"/>
  <c r="K13" i="6"/>
  <c r="O13" i="6" s="1"/>
  <c r="F13" i="6"/>
  <c r="H13" i="6" s="1"/>
  <c r="N12" i="6"/>
  <c r="M12" i="6"/>
  <c r="L12" i="6"/>
  <c r="K12" i="6"/>
  <c r="O12" i="6" s="1"/>
  <c r="G12" i="6"/>
  <c r="F12" i="6"/>
  <c r="N11" i="6"/>
  <c r="M11" i="6"/>
  <c r="L11" i="6"/>
  <c r="K11" i="6"/>
  <c r="O11" i="6" s="1"/>
  <c r="F11" i="6"/>
  <c r="H11" i="6" s="1"/>
  <c r="N10" i="6"/>
  <c r="M10" i="6"/>
  <c r="L10" i="6"/>
  <c r="K10" i="6"/>
  <c r="O10" i="6" s="1"/>
  <c r="F10" i="6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C37" i="4"/>
  <c r="D36" i="4"/>
  <c r="D35" i="4"/>
  <c r="D34" i="4"/>
  <c r="D32" i="4"/>
  <c r="D31" i="4"/>
  <c r="D30" i="4"/>
  <c r="D28" i="4"/>
  <c r="D27" i="4"/>
  <c r="D26" i="4"/>
  <c r="D24" i="4"/>
  <c r="D23" i="4"/>
  <c r="D22" i="4"/>
  <c r="D20" i="4"/>
  <c r="D19" i="4"/>
  <c r="D18" i="4"/>
  <c r="D16" i="4"/>
  <c r="D15" i="4"/>
  <c r="D14" i="4"/>
  <c r="D12" i="4"/>
  <c r="D11" i="4"/>
  <c r="D10" i="4"/>
  <c r="C7" i="4"/>
  <c r="D33" i="4" s="1"/>
  <c r="C6" i="4"/>
  <c r="C5" i="4"/>
  <c r="W33" i="3"/>
  <c r="V33" i="3"/>
  <c r="T33" i="3"/>
  <c r="S33" i="3"/>
  <c r="R33" i="3"/>
  <c r="Q33" i="3"/>
  <c r="L33" i="3"/>
  <c r="K33" i="3"/>
  <c r="J33" i="3"/>
  <c r="I33" i="3"/>
  <c r="G33" i="3"/>
  <c r="E33" i="3"/>
  <c r="D33" i="3"/>
  <c r="H32" i="3"/>
  <c r="H33" i="3" s="1"/>
  <c r="N66" i="2"/>
  <c r="M66" i="2"/>
  <c r="K66" i="2"/>
  <c r="J66" i="2"/>
  <c r="O63" i="2"/>
  <c r="O59" i="2"/>
  <c r="Q59" i="2" s="1"/>
  <c r="N59" i="2"/>
  <c r="M59" i="2"/>
  <c r="K59" i="2"/>
  <c r="J59" i="2"/>
  <c r="P58" i="2"/>
  <c r="M58" i="2"/>
  <c r="N57" i="2"/>
  <c r="M57" i="2"/>
  <c r="K57" i="2"/>
  <c r="J57" i="2"/>
  <c r="O56" i="2"/>
  <c r="P56" i="2" s="1"/>
  <c r="Q55" i="2"/>
  <c r="P54" i="2"/>
  <c r="Q53" i="2"/>
  <c r="M53" i="2"/>
  <c r="Q52" i="2"/>
  <c r="N52" i="2"/>
  <c r="M52" i="2"/>
  <c r="K52" i="2"/>
  <c r="J52" i="2"/>
  <c r="Q51" i="2"/>
  <c r="P51" i="2"/>
  <c r="N51" i="2"/>
  <c r="M51" i="2"/>
  <c r="K51" i="2"/>
  <c r="J51" i="2"/>
  <c r="Q50" i="2"/>
  <c r="M50" i="2"/>
  <c r="J50" i="2"/>
  <c r="Q49" i="2"/>
  <c r="M49" i="2"/>
  <c r="J49" i="2"/>
  <c r="Q48" i="2"/>
  <c r="N48" i="2"/>
  <c r="M48" i="2"/>
  <c r="K48" i="2"/>
  <c r="J48" i="2"/>
  <c r="Q47" i="2"/>
  <c r="P47" i="2"/>
  <c r="N47" i="2"/>
  <c r="M47" i="2"/>
  <c r="J47" i="2"/>
  <c r="N45" i="2"/>
  <c r="M45" i="2"/>
  <c r="K45" i="2"/>
  <c r="J45" i="2"/>
  <c r="N44" i="2"/>
  <c r="M44" i="2"/>
  <c r="K44" i="2"/>
  <c r="J44" i="2"/>
  <c r="P43" i="2"/>
  <c r="N43" i="2"/>
  <c r="M43" i="2"/>
  <c r="K43" i="2"/>
  <c r="J43" i="2"/>
  <c r="P42" i="2"/>
  <c r="N42" i="2"/>
  <c r="M42" i="2"/>
  <c r="K42" i="2"/>
  <c r="J42" i="2"/>
  <c r="Q41" i="2"/>
  <c r="P40" i="2"/>
  <c r="N40" i="2"/>
  <c r="M40" i="2"/>
  <c r="K40" i="2"/>
  <c r="J40" i="2"/>
  <c r="Q39" i="2"/>
  <c r="N39" i="2"/>
  <c r="M39" i="2"/>
  <c r="K39" i="2"/>
  <c r="J39" i="2"/>
  <c r="N38" i="2"/>
  <c r="M38" i="2"/>
  <c r="K38" i="2"/>
  <c r="J38" i="2"/>
  <c r="Q37" i="2"/>
  <c r="P37" i="2"/>
  <c r="O37" i="2"/>
  <c r="N37" i="2"/>
  <c r="M37" i="2"/>
  <c r="K37" i="2"/>
  <c r="J37" i="2"/>
  <c r="O34" i="2"/>
  <c r="Q34" i="2" s="1"/>
  <c r="N34" i="2"/>
  <c r="M34" i="2"/>
  <c r="K34" i="2"/>
  <c r="J34" i="2"/>
  <c r="Q33" i="2"/>
  <c r="N33" i="2"/>
  <c r="M33" i="2"/>
  <c r="K33" i="2"/>
  <c r="J33" i="2"/>
  <c r="Q32" i="2"/>
  <c r="P32" i="2"/>
  <c r="O32" i="2"/>
  <c r="N32" i="2"/>
  <c r="M32" i="2"/>
  <c r="K32" i="2"/>
  <c r="J32" i="2"/>
  <c r="Q31" i="2"/>
  <c r="P31" i="2"/>
  <c r="N31" i="2"/>
  <c r="M31" i="2"/>
  <c r="K31" i="2"/>
  <c r="J31" i="2"/>
  <c r="P30" i="2"/>
  <c r="N30" i="2"/>
  <c r="M30" i="2"/>
  <c r="K30" i="2"/>
  <c r="J30" i="2"/>
  <c r="O27" i="2"/>
  <c r="Q27" i="2" s="1"/>
  <c r="N27" i="2"/>
  <c r="M27" i="2"/>
  <c r="K27" i="2"/>
  <c r="J27" i="2"/>
  <c r="Q26" i="2"/>
  <c r="N26" i="2"/>
  <c r="M26" i="2"/>
  <c r="K26" i="2"/>
  <c r="J26" i="2"/>
  <c r="Q25" i="2"/>
  <c r="P25" i="2"/>
  <c r="N25" i="2"/>
  <c r="M25" i="2"/>
  <c r="K25" i="2"/>
  <c r="J25" i="2"/>
  <c r="Q24" i="2"/>
  <c r="N24" i="2"/>
  <c r="M24" i="2"/>
  <c r="K24" i="2"/>
  <c r="J24" i="2"/>
  <c r="Q23" i="2"/>
  <c r="P23" i="2"/>
  <c r="N23" i="2"/>
  <c r="M23" i="2"/>
  <c r="K23" i="2"/>
  <c r="J23" i="2"/>
  <c r="Q22" i="2"/>
  <c r="N22" i="2"/>
  <c r="M22" i="2"/>
  <c r="K22" i="2"/>
  <c r="J22" i="2"/>
  <c r="Q21" i="2"/>
  <c r="P21" i="2"/>
  <c r="N21" i="2"/>
  <c r="M21" i="2"/>
  <c r="K21" i="2"/>
  <c r="J21" i="2"/>
  <c r="Q18" i="2"/>
  <c r="O18" i="2"/>
  <c r="P18" i="2" s="1"/>
  <c r="N18" i="2"/>
  <c r="M18" i="2"/>
  <c r="K18" i="2"/>
  <c r="J18" i="2"/>
  <c r="Q17" i="2"/>
  <c r="P17" i="2"/>
  <c r="N17" i="2"/>
  <c r="M17" i="2"/>
  <c r="K17" i="2"/>
  <c r="J17" i="2"/>
  <c r="Q16" i="2"/>
  <c r="N16" i="2"/>
  <c r="M16" i="2"/>
  <c r="K16" i="2"/>
  <c r="J16" i="2"/>
  <c r="O8" i="2"/>
  <c r="P8" i="2" s="1"/>
  <c r="P7" i="2"/>
  <c r="O6" i="2"/>
  <c r="P6" i="2" s="1"/>
  <c r="I6" i="2"/>
  <c r="P5" i="2"/>
  <c r="I5" i="2"/>
  <c r="Q13" i="6" l="1"/>
  <c r="P13" i="6"/>
  <c r="P18" i="6"/>
  <c r="Q18" i="6"/>
  <c r="G19" i="6"/>
  <c r="H19" i="6"/>
  <c r="H20" i="6"/>
  <c r="Q23" i="6"/>
  <c r="P23" i="6"/>
  <c r="Q11" i="6"/>
  <c r="P11" i="6"/>
  <c r="P16" i="6"/>
  <c r="Q16" i="6"/>
  <c r="Q20" i="6"/>
  <c r="P20" i="6"/>
  <c r="P14" i="6"/>
  <c r="Q14" i="6"/>
  <c r="Q17" i="6"/>
  <c r="P17" i="6"/>
  <c r="Q21" i="6"/>
  <c r="P21" i="6"/>
  <c r="P24" i="6"/>
  <c r="Q24" i="6"/>
  <c r="P12" i="6"/>
  <c r="Q12" i="6"/>
  <c r="Q15" i="6"/>
  <c r="P15" i="6"/>
  <c r="Q22" i="6"/>
  <c r="P22" i="6"/>
  <c r="Q25" i="6"/>
  <c r="Q26" i="6"/>
  <c r="P25" i="6"/>
  <c r="P26" i="6"/>
  <c r="Q28" i="6"/>
  <c r="P28" i="6"/>
  <c r="H21" i="6"/>
  <c r="H12" i="6"/>
  <c r="H14" i="6"/>
  <c r="H16" i="6"/>
  <c r="H18" i="6"/>
  <c r="K19" i="6"/>
  <c r="O19" i="6" s="1"/>
  <c r="G20" i="6"/>
  <c r="G22" i="6"/>
  <c r="G11" i="6"/>
  <c r="G13" i="6"/>
  <c r="G15" i="6"/>
  <c r="G17" i="6"/>
  <c r="H24" i="6"/>
  <c r="G23" i="6"/>
  <c r="G25" i="6"/>
  <c r="P27" i="6"/>
  <c r="D13" i="4"/>
  <c r="D17" i="4"/>
  <c r="D21" i="4"/>
  <c r="D25" i="4"/>
  <c r="D29" i="4"/>
  <c r="P34" i="2"/>
  <c r="O66" i="2"/>
  <c r="P16" i="2"/>
  <c r="P27" i="2"/>
  <c r="P33" i="2"/>
  <c r="P38" i="2"/>
  <c r="P41" i="2"/>
  <c r="P44" i="2"/>
  <c r="P53" i="2"/>
  <c r="P59" i="2"/>
  <c r="P22" i="2"/>
  <c r="P24" i="2"/>
  <c r="P26" i="2"/>
  <c r="P39" i="2"/>
  <c r="O45" i="2"/>
  <c r="P48" i="2"/>
  <c r="P49" i="2"/>
  <c r="P50" i="2"/>
  <c r="P52" i="2"/>
  <c r="Q19" i="6" l="1"/>
  <c r="P19" i="6"/>
  <c r="D37" i="4"/>
  <c r="Q45" i="2"/>
  <c r="O57" i="2"/>
  <c r="P45" i="2"/>
  <c r="Q66" i="2"/>
  <c r="P66" i="2"/>
  <c r="Q57" i="2" l="1"/>
  <c r="P57" i="2"/>
</calcChain>
</file>

<file path=xl/sharedStrings.xml><?xml version="1.0" encoding="utf-8"?>
<sst xmlns="http://schemas.openxmlformats.org/spreadsheetml/2006/main" count="318" uniqueCount="241">
  <si>
    <t>Rozpočet vysokých škol na rok 2016</t>
  </si>
  <si>
    <t>(údaje v Kč mimo počtu zaměstnanců)</t>
  </si>
  <si>
    <t>Kapitola 333 - MŠMT</t>
  </si>
  <si>
    <t>vratka vkladu z PO 4 zpět do VŠ</t>
  </si>
  <si>
    <t>snížení výdajů EDS/SMVS v programu rozvoje VŠ</t>
  </si>
  <si>
    <t>úspory podle nároků z nespotřebovaných výdajů</t>
  </si>
  <si>
    <t>snížení výdajů na VS z titulu optimalizace</t>
  </si>
  <si>
    <t>posílení vysokých škol podle                    PSP</t>
  </si>
  <si>
    <t>Schv. rozpočet</t>
  </si>
  <si>
    <t>Srovnatelná</t>
  </si>
  <si>
    <t>Vlivy</t>
  </si>
  <si>
    <t>CELKEM</t>
  </si>
  <si>
    <t>Schválený</t>
  </si>
  <si>
    <t>k 1.1.2015</t>
  </si>
  <si>
    <t>základna</t>
  </si>
  <si>
    <t>roku</t>
  </si>
  <si>
    <t>vlivy</t>
  </si>
  <si>
    <t>rozpočet</t>
  </si>
  <si>
    <t>oproti r. 2015</t>
  </si>
  <si>
    <t>S O U H R N N É    U K A Z A T E L E</t>
  </si>
  <si>
    <t xml:space="preserve">  Výdaje celkem</t>
  </si>
  <si>
    <t>SPECIFICKÉ UKAZATELE -  VÝDAJE CELKEM</t>
  </si>
  <si>
    <t xml:space="preserve">      Vysoké školy</t>
  </si>
  <si>
    <t xml:space="preserve">                           - vysoké školy dotace (vč. EDS/SMVS)</t>
  </si>
  <si>
    <t xml:space="preserve">                           - vysoké školy příspěvek</t>
  </si>
  <si>
    <t>PRŮŘEZOVÉ UKAZATELE</t>
  </si>
  <si>
    <t>Výdaje vedené v informačním systému programového financování EDS/SMVS celkem</t>
  </si>
  <si>
    <t>Bilance zdrojů pro rozdělení příspěvku a dotací vysokým školám v roce 2016</t>
  </si>
  <si>
    <t>(Nezahrnuje dotace na programy reprodukce majetku)</t>
  </si>
  <si>
    <t>Položka</t>
  </si>
  <si>
    <t>Rok 2013</t>
  </si>
  <si>
    <t>Rok 2014</t>
  </si>
  <si>
    <t>Rok 2015</t>
  </si>
  <si>
    <t>Rok 2016</t>
  </si>
  <si>
    <t>meziroční změna</t>
  </si>
  <si>
    <t>Průměrný normativ v Kč</t>
  </si>
  <si>
    <t>Výpočtové stipendium v doktorském studiu</t>
  </si>
  <si>
    <t>Základní normativ v Kč</t>
  </si>
  <si>
    <t xml:space="preserve">Výpočtové ubytovací stipendium na 1 studenta </t>
  </si>
  <si>
    <t>Normativ absolventa v Kč</t>
  </si>
  <si>
    <t>x</t>
  </si>
  <si>
    <t>Měsíční sociální stipendium</t>
  </si>
  <si>
    <t>Výpočtová dotace na 1  jídlo</t>
  </si>
  <si>
    <t>údaje do r. 2015 v tis. Kč, r. 2016 v Kč</t>
  </si>
  <si>
    <t>Příspěvek *)</t>
  </si>
  <si>
    <t>Dotace *)</t>
  </si>
  <si>
    <t>Název ukazatele / položky</t>
  </si>
  <si>
    <t>Rozpočet 2013</t>
  </si>
  <si>
    <t>Rozpočet 2014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</si>
  <si>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3)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</si>
  <si>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3 vs 2)</t>
    </r>
  </si>
  <si>
    <t>Rozpočet 2015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</si>
  <si>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6)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</si>
  <si>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6 vs 3)</t>
    </r>
  </si>
  <si>
    <t>Rozpočet 2016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</si>
  <si>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9)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</si>
  <si>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9 vs 6)</t>
    </r>
  </si>
  <si>
    <t>Rozpočtový okruh 1, institucionální část rozpočtu</t>
  </si>
  <si>
    <t>P</t>
  </si>
  <si>
    <t>Ukazatel A - studijní programy</t>
  </si>
  <si>
    <t>Ukazatel K (dříve B3) - kvalita a výkon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</si>
  <si>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</si>
  <si>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</si>
  <si>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</si>
  <si>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</si>
  <si>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</si>
  <si>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</si>
  <si>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</si>
  <si>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</si>
  <si>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</si>
  <si>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</si>
  <si>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</si>
  <si>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</si>
  <si>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</si>
  <si>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v tom</t>
  </si>
  <si>
    <t>Institucionální plány (dříve decentralizované)</t>
  </si>
  <si>
    <t>Centralizované rozvojové projekty</t>
  </si>
  <si>
    <t>Celkem rozvoj vysokých škol</t>
  </si>
  <si>
    <t>Rozpočtový okruh IV, Mezinárodní spolupráce a ostatní</t>
  </si>
  <si>
    <t>Ukazatel D - mezinárodní spolupráce</t>
  </si>
  <si>
    <t>V tom:</t>
  </si>
  <si>
    <t>AKCION</t>
  </si>
  <si>
    <t>CEEPUS</t>
  </si>
  <si>
    <t>ERASMUS</t>
  </si>
  <si>
    <t>Podpora mezinárodní spolupráce</t>
  </si>
  <si>
    <t>Letní školy slovanských studií</t>
  </si>
  <si>
    <t>Mezivládní dohody (zahraniční studenti)</t>
  </si>
  <si>
    <t>Mezivládní dohody (cestovní náhrady českých pedagogů, studentů)</t>
  </si>
  <si>
    <t>Ukazatel F - Fond vzdělávací politiky</t>
  </si>
  <si>
    <t>Systémová podpora VŠ</t>
  </si>
  <si>
    <t>Studium studentů se specifickými potřebami</t>
  </si>
  <si>
    <t>Univerzita třetího věku (U3V)</t>
  </si>
  <si>
    <t>Registr uměleckých výstupů (RUV)</t>
  </si>
  <si>
    <t>Podpora pedagogických fakult</t>
  </si>
  <si>
    <t>Soukromé VŠ</t>
  </si>
  <si>
    <t>Univerzita obrany</t>
  </si>
  <si>
    <t>další</t>
  </si>
  <si>
    <t>Mimořádné přijímací řízení PF</t>
  </si>
  <si>
    <t>Rezerva na navýš. okruhu I dle čl. 9, odst. 6 Pravidel v r. 2015</t>
  </si>
  <si>
    <t>Rezerva na priority MŠMT</t>
  </si>
  <si>
    <t>Celkem Mezinárodní spolupráce a ostatní</t>
  </si>
  <si>
    <t>Celkem příspěvek + dotace k rozpisu</t>
  </si>
  <si>
    <t>Prostředky přidělené sekci 4 pro účely spolufinancování programu VaVpI</t>
  </si>
  <si>
    <t>Prostředky přidělené na základě PV 36/2014</t>
  </si>
  <si>
    <t>Převod rezervy OP VK provedený v r. 2015</t>
  </si>
  <si>
    <t>Navýšení výdajů na VŠ v rámci rozpočtu MŠMT</t>
  </si>
  <si>
    <t>Snížení částky k rozpisu o převod sekci VI</t>
  </si>
  <si>
    <t>Navýšení výdajů na VŠ na zajištění mimořádného přijímacího řízení PF v rámci rozpočtu MŠMT</t>
  </si>
  <si>
    <t>Ukazatel rozpočtu VŠ (zák. o státním rozpočtu)</t>
  </si>
  <si>
    <t>*) V některých ukazatelích může být poskytnut příspěvek nebo dotace v závislosti na účelu, na který se poskytuje.</t>
  </si>
  <si>
    <t>Rozpis jednotlivých ukazatelů rozpočtu 2015 veřejným vysokým školám</t>
  </si>
  <si>
    <t>Rozpis jednotlivých ukazatelů rozpočtu 2016 veřejným vysokým školám</t>
  </si>
  <si>
    <t xml:space="preserve">U ukazatelů A+K je rozpis proveden z hodnoty rozpočtového ukazatele navýšené o prostředky převedené sk. 4 na spolufinancování VaVpI  </t>
  </si>
  <si>
    <t>Rozpis je proveden z hodnoty rozpočtového ukazatele navýšené o 110 700 tis. Kč převodem rezervy OP VK provedeným v r. 2015, o  189 300 tis. Kč přesunem v rámci rozpočtu MŠMT a o 28 000 tis. Kč navýšením ukazatele na zajištění mimořádného přijímacího řízení na pedagogických fakultách.</t>
  </si>
  <si>
    <t>v tis. Kč</t>
  </si>
  <si>
    <t>Kód VŠ</t>
  </si>
  <si>
    <t>Název VŠ</t>
  </si>
  <si>
    <t>Ukazatel A</t>
  </si>
  <si>
    <t>Ukazatel K</t>
  </si>
  <si>
    <r>
      <t>Kompenzace dle PV 4/2015</t>
    </r>
    <r>
      <rPr>
        <sz val="8"/>
        <rFont val="Arial"/>
        <family val="2"/>
        <charset val="238"/>
      </rPr>
      <t xml:space="preserve"> (2)</t>
    </r>
  </si>
  <si>
    <t>Ukazatel C</t>
  </si>
  <si>
    <t>Ukazatel J</t>
  </si>
  <si>
    <t>Ukazatel U (VVŠ)</t>
  </si>
  <si>
    <t>Ukazatel F (U3V)</t>
  </si>
  <si>
    <t>Ukazatel F (SSP)</t>
  </si>
  <si>
    <r>
      <t xml:space="preserve">Ukazatel I (IRP) </t>
    </r>
    <r>
      <rPr>
        <sz val="8"/>
        <color indexed="8"/>
        <rFont val="Arial"/>
        <family val="2"/>
        <charset val="238"/>
      </rPr>
      <t>(1)</t>
    </r>
  </si>
  <si>
    <t>Ukazatel A+K</t>
  </si>
  <si>
    <t>Ukazatel D</t>
  </si>
  <si>
    <t>Ukazatel I (IRP) (1)</t>
  </si>
  <si>
    <t xml:space="preserve">UK </t>
  </si>
  <si>
    <t>JU</t>
  </si>
  <si>
    <t xml:space="preserve">UJEP </t>
  </si>
  <si>
    <t>MU</t>
  </si>
  <si>
    <t>UP</t>
  </si>
  <si>
    <t>VFU Brno</t>
  </si>
  <si>
    <t>OU</t>
  </si>
  <si>
    <t>UHK</t>
  </si>
  <si>
    <t>SU</t>
  </si>
  <si>
    <t>ČVUT</t>
  </si>
  <si>
    <t>VŠCHT Praha</t>
  </si>
  <si>
    <t>ZČU</t>
  </si>
  <si>
    <t>TUL</t>
  </si>
  <si>
    <t>UPa</t>
  </si>
  <si>
    <t>VUT v Brně</t>
  </si>
  <si>
    <t>VŠB-TUO</t>
  </si>
  <si>
    <t>UTB ve Zlíně</t>
  </si>
  <si>
    <t>VŠE</t>
  </si>
  <si>
    <t>ČZU v Praze</t>
  </si>
  <si>
    <t>MENDELU</t>
  </si>
  <si>
    <t>AMU v Praze</t>
  </si>
  <si>
    <t>AVU v Praze</t>
  </si>
  <si>
    <t>VŠUP v Praze</t>
  </si>
  <si>
    <t>JAMU</t>
  </si>
  <si>
    <t>VŠP Jihlava</t>
  </si>
  <si>
    <t>VŠTE</t>
  </si>
  <si>
    <t xml:space="preserve">rezerva </t>
  </si>
  <si>
    <t xml:space="preserve">     Celkem</t>
  </si>
  <si>
    <t>(1)</t>
  </si>
  <si>
    <t>Ukazatel I uvádí v tomto přehledu pouze alokace na institucionální plány v celkové výši 1 035 002 000 Kč. Pro centralizované rozvojové projekty je na rok 2015 alokace</t>
  </si>
  <si>
    <t>Ukazatel I uvádí v tomto přehledu pouze alokace na institucionální plány v celkové výši 1 035 000 000 Kč. Pro centralizované rozvojové projekty je na rok 2016 alokace ve výši 115 000 000 Kč.</t>
  </si>
  <si>
    <t xml:space="preserve"> ve výši 114 998 000 Kč</t>
  </si>
  <si>
    <t>(2)</t>
  </si>
  <si>
    <t xml:space="preserve">Opatření v rozpočtovém okruhu I (na základě rozhodnuté PV 5/2015) k odstranění tvrdosti u vysokých škol, kde meziroční pokles finančních prostředků poskytovaných </t>
  </si>
  <si>
    <t>prostřednictvím institucionálního financování překračuje na základě výpočtu dle Pravidel hranici 5%,</t>
  </si>
  <si>
    <t xml:space="preserve"> </t>
  </si>
  <si>
    <t xml:space="preserve"> - výpočet na rok 2016</t>
  </si>
  <si>
    <t>Ukazatel A - studijní programy (v Kč)</t>
  </si>
  <si>
    <t>Ukazatel K (dříve B3) - kvalita a výkon (v Kč)</t>
  </si>
  <si>
    <t>Celkem normativní část rozpočtu (v Kč)</t>
  </si>
  <si>
    <t>Kód VVŠ</t>
  </si>
  <si>
    <t>Podíl VVŠ na ukazateli A+K 2015</t>
  </si>
  <si>
    <t>Částka pro VVŠ (v Kč)</t>
  </si>
  <si>
    <t>Univerzita Karlova v Praze</t>
  </si>
  <si>
    <t>Jihočeská univerzita v Českých Budějovicích</t>
  </si>
  <si>
    <t>Univerzita J. E.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</si>
  <si>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</si>
  <si>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</si>
  <si>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</si>
  <si>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</si>
  <si>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Univerzita Hradec Králové</t>
  </si>
  <si>
    <t>Slezská univerzita v Opavě</t>
  </si>
  <si>
    <t>České vysoké učení technické v Praze</t>
  </si>
  <si>
    <t>Vysoká škola chem.-technologická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</si>
  <si>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</si>
  <si>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</si>
  <si>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</si>
  <si>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</si>
  <si>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TU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</si>
  <si>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</si>
  <si>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</si>
  <si>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</si>
  <si>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</si>
  <si>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</si>
  <si>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</si>
  <si>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</si>
  <si>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 umění v Brně</t>
  </si>
  <si>
    <t>Vysoká škola polytechnická Jihlava</t>
  </si>
  <si>
    <t>Vysoká škola techn. a ekonomická v Č. B.</t>
  </si>
  <si>
    <t>Celkem</t>
  </si>
  <si>
    <t>Počty fyzických studentů veřejných vysokých škol a soukromých vysokých škol a počty přepočtených ("financovaných") studentů VVŠ v letech 2000 až 2016</t>
  </si>
  <si>
    <t>K roku financování (data jsou spočtena vždy k 31.10. předchozího roku)</t>
  </si>
  <si>
    <t xml:space="preserve">2004 bez propado- vosti </t>
  </si>
  <si>
    <t>2009</t>
  </si>
  <si>
    <t>2010</t>
  </si>
  <si>
    <t>Fyzický počet studentů veřejných VŠ + soukromých VŠ  *)</t>
  </si>
  <si>
    <t>Meziroční změna v procentech</t>
  </si>
  <si>
    <t>Přepočtený ("financovaný") počet studentů VVŠ podle definice ukazatele A**)</t>
  </si>
  <si>
    <t>Meziroční nárůst financovaného počtu studentů v procentech</t>
  </si>
  <si>
    <t>*)</t>
  </si>
  <si>
    <t xml:space="preserve">Ve výstupu ze SIMS je student, studující souběžně více studií ve stejném typu studijního programu, zahrnut pouze jednou, pokud však studuje ve více studiích ve více typech studijních programů, </t>
  </si>
  <si>
    <t xml:space="preserve">může být zahrnut víckrát (max 3x). </t>
  </si>
  <si>
    <t xml:space="preserve">**)  </t>
  </si>
  <si>
    <t>V r. 2004 byla upravena definice "propadovosti". Tím se zvýšil počet přepočtených ("financovaných") studentů cca o 4784.</t>
  </si>
  <si>
    <t xml:space="preserve">Je započteno každé studium, které vyhovuje kritériím pro započtení podle Pravidel pro poskytování dotací (resp. příspěvků a dotací) vysokým školám. </t>
  </si>
  <si>
    <t>V této tabulce jsou uvedeny počty přepočtených studentů, kteří byli zahrnuti do výpočtu příspěvku podle ukazatele A.</t>
  </si>
  <si>
    <t xml:space="preserve">Údaj o počtu financovaných studentů pro rok 2016 není vzhledem ke schválenému postupu pro rozpis finančních prostředků v rozpočtovém okruhu I počtem skutečně zahrnutým do financování, </t>
  </si>
  <si>
    <t>jedná se o výsledek modelového propočtu.</t>
  </si>
  <si>
    <t>Přehled rozpočtovaných prostředků pro vysoké školy v období let 2000-2015 z kapitoly 333 - MŠMT</t>
  </si>
  <si>
    <t>Přehled rozpočtovaných prostředků pro vysoké školy v období let 2000-2016 z kapitoly 333 - MŠMT</t>
  </si>
  <si>
    <t>Schválený rozpočet</t>
  </si>
  <si>
    <r>
      <t xml:space="preserve">Poznámka: </t>
    </r>
    <r>
      <rPr>
        <sz val="10"/>
        <rFont val="Arial CE"/>
        <charset val="238"/>
      </rPr>
      <t>údaje v tabulce za roky 2000 až 2004 jsou převzaty z rozpočtu i závěrečného účtu kapitoly 333-MŠMT, údaje let 2005 až 2014 jsou převzaty z rozpočtu kapitoly 333-MŠMT. Tabulka nezahrnuje prostředky operačních programů EU (OP VK, OP VaVpI).</t>
    </r>
  </si>
  <si>
    <r>
      <t xml:space="preserve">Poznámka: </t>
    </r>
    <r>
      <rPr>
        <sz val="10"/>
        <rFont val="Arial CE"/>
        <charset val="238"/>
      </rPr>
      <t>údaje v tabulce za roky 2000 až 2004 jsou převzaty z rozpočtu i závěrečného účtu kapitoly 333-MŠMT, údaje let 2005 až 2016 jsou převzaty z rozpočtu kapitoly 333-MŠMT. Tabulka nezahrnuje prostředky operačních programů EU (OP VK, OP VaVpI).</t>
    </r>
  </si>
  <si>
    <t>Rok</t>
  </si>
  <si>
    <t>Prostředky z kapitoly 333-MŠMT, rozpočtované pro vysoké školy (tis. Kč)</t>
  </si>
  <si>
    <t>Prostředky z kapitoly 333-MŠMT, rozpočtované pro vysoké školy</t>
  </si>
  <si>
    <t>Prostředky NIV i INV na vzdělávací činnost bez programů reprodukce majetku</t>
  </si>
  <si>
    <t>Prostředky na ubytování a stravování studentů</t>
  </si>
  <si>
    <t>Programové financování INV i NIV</t>
  </si>
  <si>
    <t>Výzkum a vývoj, specific. VŠ výzkum</t>
  </si>
  <si>
    <t>Celkem kapitola 333-MŠMT</t>
  </si>
  <si>
    <t xml:space="preserve">Meziroční nárůst kap. 333-MŠMT </t>
  </si>
  <si>
    <t>Meziroční nárůst v %</t>
  </si>
  <si>
    <t>2010 *)</t>
  </si>
  <si>
    <t>2015**)</t>
  </si>
  <si>
    <t>2016**)</t>
  </si>
  <si>
    <t>2016***)</t>
  </si>
  <si>
    <t>*) Rozpočet po zvýšení o 800 mil. Kč podle usnesení vlády č. 54 ze dne 16. 1. 2010</t>
  </si>
  <si>
    <t xml:space="preserve">**) Rozpočet s včetně částky převedené na spolufinancování OP VaVpI (241 068 tis. Kč) a </t>
  </si>
  <si>
    <t xml:space="preserve">**) Rozpočet s včetně částek, o něž byl rozpočet pro projednání v poradě vedení doplněn (110 700 tis. Kč převodem rezervy OP VK provedeným v r. 2015,                                                                                      189 300 tis. Kč přesunem v rámci rozpočtu MŠMT a 28 000 tis. Kč navýšením ukazatele na zajištění mimořádného přijímacího řízení na pedagogických fakultách. </t>
  </si>
  <si>
    <t>prostředků přidělených na základě PV 36/2014 (400 000 tis. Kč)</t>
  </si>
  <si>
    <t>***) Údaj ve sloupci "Prostředky NIV i INV na vzdělávací činnost bez programů reprodukce majetku" je pro správnou vypovídací schopnost navýšen o 500 000 tis. Kč, které byly školám poskytnuty v závěru roku 2015 za účelem posílení zdrojů v roce 2016 (v údajích za rok 2015 nejsou zahrnuty).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</si>
</sst>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\ &quot;Kč&quot;"/>
    <numFmt numFmtId="166" formatCode="#,##0.00\ &quot;Kč&quot;"/>
    <numFmt numFmtId="167" formatCode="0.0"/>
    <numFmt numFmtId="168" formatCode="#,##0_ ;[Red]\-#,##0\ ;\–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 CE"/>
      <charset val="238"/>
    </font>
    <font>
      <b/>
      <sz val="25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i/>
      <sz val="11"/>
      <name val="Arial"/>
      <family val="2"/>
      <charset val="238"/>
    </font>
    <font>
      <b/>
      <i/>
      <sz val="11"/>
      <color indexed="23"/>
      <name val="Arial"/>
      <family val="2"/>
      <charset val="238"/>
    </font>
    <font>
      <i/>
      <sz val="11"/>
      <color indexed="23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23"/>
      <name val="Arial"/>
      <family val="2"/>
      <charset val="238"/>
    </font>
    <font>
      <b/>
      <i/>
      <sz val="12"/>
      <color indexed="23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6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8"/>
      <name val="Arial"/>
      <family val="2"/>
      <charset val="238"/>
    </font>
    <font>
      <b/>
      <sz val="15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name val="Arial CE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57"/>
      </left>
      <right style="medium">
        <color indexed="57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57"/>
      </left>
      <right style="medium">
        <color indexed="57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13" fillId="0" borderId="0"/>
    <xf numFmtId="0" fontId="1" fillId="0" borderId="0"/>
    <xf numFmtId="0" fontId="27" fillId="0" borderId="0"/>
    <xf numFmtId="0" fontId="27" fillId="0" borderId="0"/>
    <xf numFmtId="9" fontId="42" fillId="0" borderId="0" applyFont="0" applyFill="0" applyBorder="0" applyAlignment="0" applyProtection="0"/>
    <xf numFmtId="0" fontId="13" fillId="0" borderId="0"/>
    <xf numFmtId="0" fontId="13" fillId="0" borderId="0"/>
  </cellStyleXfs>
  <cellXfs count="6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Font="1" applyBorder="1" applyAlignment="1">
      <alignment horizontal="left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7" xfId="0" applyBorder="1"/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" fontId="5" fillId="2" borderId="16" xfId="0" applyNumberFormat="1" applyFont="1" applyFill="1" applyBorder="1"/>
    <xf numFmtId="4" fontId="5" fillId="2" borderId="17" xfId="0" applyNumberFormat="1" applyFont="1" applyFill="1" applyBorder="1"/>
    <xf numFmtId="4" fontId="5" fillId="2" borderId="18" xfId="0" applyNumberFormat="1" applyFont="1" applyFill="1" applyBorder="1"/>
    <xf numFmtId="4" fontId="5" fillId="2" borderId="19" xfId="0" applyNumberFormat="1" applyFont="1" applyFill="1" applyBorder="1"/>
    <xf numFmtId="4" fontId="5" fillId="2" borderId="20" xfId="0" applyNumberFormat="1" applyFont="1" applyFill="1" applyBorder="1"/>
    <xf numFmtId="4" fontId="5" fillId="2" borderId="21" xfId="0" applyNumberFormat="1" applyFont="1" applyFill="1" applyBorder="1"/>
    <xf numFmtId="4" fontId="5" fillId="3" borderId="22" xfId="0" applyNumberFormat="1" applyFont="1" applyFill="1" applyBorder="1"/>
    <xf numFmtId="4" fontId="0" fillId="0" borderId="22" xfId="0" applyNumberFormat="1" applyBorder="1"/>
    <xf numFmtId="4" fontId="5" fillId="2" borderId="22" xfId="0" applyNumberFormat="1" applyFont="1" applyFill="1" applyBorder="1"/>
    <xf numFmtId="0" fontId="8" fillId="0" borderId="0" xfId="1" applyFont="1" applyFill="1" applyAlignment="1">
      <alignment vertical="center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4" borderId="0" xfId="1" applyFont="1" applyFill="1" applyBorder="1" applyAlignment="1">
      <alignment vertical="center"/>
    </xf>
    <xf numFmtId="164" fontId="10" fillId="4" borderId="0" xfId="1" applyNumberFormat="1" applyFont="1" applyFill="1" applyBorder="1" applyAlignment="1">
      <alignment horizontal="right" vertical="center"/>
    </xf>
    <xf numFmtId="164" fontId="10" fillId="4" borderId="0" xfId="1" applyNumberFormat="1" applyFont="1" applyFill="1" applyAlignment="1">
      <alignment vertical="center"/>
    </xf>
    <xf numFmtId="0" fontId="11" fillId="4" borderId="25" xfId="1" applyFont="1" applyFill="1" applyBorder="1" applyAlignment="1">
      <alignment horizontal="center" vertical="center" wrapText="1"/>
    </xf>
    <xf numFmtId="0" fontId="11" fillId="4" borderId="26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3" fontId="9" fillId="4" borderId="19" xfId="1" applyNumberFormat="1" applyFont="1" applyFill="1" applyBorder="1" applyAlignment="1">
      <alignment horizontal="center" vertical="center" wrapText="1"/>
    </xf>
    <xf numFmtId="3" fontId="9" fillId="4" borderId="16" xfId="1" applyNumberFormat="1" applyFont="1" applyFill="1" applyBorder="1" applyAlignment="1">
      <alignment horizontal="center" vertical="center" wrapText="1"/>
    </xf>
    <xf numFmtId="3" fontId="9" fillId="0" borderId="19" xfId="1" applyNumberFormat="1" applyFont="1" applyFill="1" applyBorder="1" applyAlignment="1">
      <alignment horizontal="center" vertical="center"/>
    </xf>
    <xf numFmtId="3" fontId="9" fillId="5" borderId="19" xfId="1" applyNumberFormat="1" applyFont="1" applyFill="1" applyBorder="1" applyAlignment="1">
      <alignment horizontal="center" vertical="center"/>
    </xf>
    <xf numFmtId="10" fontId="10" fillId="4" borderId="32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 wrapText="1"/>
    </xf>
    <xf numFmtId="165" fontId="9" fillId="4" borderId="16" xfId="1" applyNumberFormat="1" applyFont="1" applyFill="1" applyBorder="1" applyAlignment="1">
      <alignment horizontal="center" vertical="center"/>
    </xf>
    <xf numFmtId="165" fontId="9" fillId="5" borderId="16" xfId="1" applyNumberFormat="1" applyFont="1" applyFill="1" applyBorder="1" applyAlignment="1">
      <alignment horizontal="center" vertical="center"/>
    </xf>
    <xf numFmtId="10" fontId="10" fillId="4" borderId="33" xfId="1" applyNumberFormat="1" applyFont="1" applyFill="1" applyBorder="1" applyAlignment="1">
      <alignment horizontal="center" vertical="center"/>
    </xf>
    <xf numFmtId="3" fontId="9" fillId="4" borderId="35" xfId="1" applyNumberFormat="1" applyFont="1" applyFill="1" applyBorder="1" applyAlignment="1">
      <alignment horizontal="center" vertical="center" wrapText="1"/>
    </xf>
    <xf numFmtId="3" fontId="9" fillId="4" borderId="36" xfId="1" applyNumberFormat="1" applyFont="1" applyFill="1" applyBorder="1" applyAlignment="1">
      <alignment horizontal="center" vertical="center" wrapText="1"/>
    </xf>
    <xf numFmtId="3" fontId="9" fillId="0" borderId="35" xfId="1" applyNumberFormat="1" applyFont="1" applyFill="1" applyBorder="1" applyAlignment="1">
      <alignment horizontal="center" vertical="center"/>
    </xf>
    <xf numFmtId="3" fontId="9" fillId="5" borderId="35" xfId="1" applyNumberFormat="1" applyFont="1" applyFill="1" applyBorder="1" applyAlignment="1">
      <alignment horizontal="center" vertical="center"/>
    </xf>
    <xf numFmtId="10" fontId="10" fillId="4" borderId="5" xfId="1" applyNumberFormat="1" applyFont="1" applyFill="1" applyBorder="1" applyAlignment="1">
      <alignment horizontal="center" vertical="center"/>
    </xf>
    <xf numFmtId="165" fontId="9" fillId="4" borderId="4" xfId="1" applyNumberFormat="1" applyFont="1" applyFill="1" applyBorder="1" applyAlignment="1">
      <alignment horizontal="center" vertical="center"/>
    </xf>
    <xf numFmtId="165" fontId="9" fillId="4" borderId="22" xfId="1" applyNumberFormat="1" applyFont="1" applyFill="1" applyBorder="1" applyAlignment="1">
      <alignment horizontal="center" vertical="center"/>
    </xf>
    <xf numFmtId="165" fontId="9" fillId="5" borderId="22" xfId="1" applyNumberFormat="1" applyFont="1" applyFill="1" applyBorder="1" applyAlignment="1">
      <alignment horizontal="center" vertical="center"/>
    </xf>
    <xf numFmtId="3" fontId="9" fillId="4" borderId="38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0" borderId="38" xfId="1" applyNumberFormat="1" applyFont="1" applyFill="1" applyBorder="1" applyAlignment="1">
      <alignment horizontal="center" vertical="center"/>
    </xf>
    <xf numFmtId="3" fontId="9" fillId="5" borderId="38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166" fontId="9" fillId="4" borderId="38" xfId="1" applyNumberFormat="1" applyFont="1" applyFill="1" applyBorder="1" applyAlignment="1">
      <alignment horizontal="center" vertical="center"/>
    </xf>
    <xf numFmtId="166" fontId="9" fillId="4" borderId="1" xfId="1" applyNumberFormat="1" applyFont="1" applyFill="1" applyBorder="1" applyAlignment="1">
      <alignment horizontal="center" vertical="center"/>
    </xf>
    <xf numFmtId="166" fontId="9" fillId="5" borderId="1" xfId="1" applyNumberFormat="1" applyFont="1" applyFill="1" applyBorder="1" applyAlignment="1">
      <alignment horizontal="center" vertical="center"/>
    </xf>
    <xf numFmtId="10" fontId="10" fillId="4" borderId="40" xfId="1" applyNumberFormat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left" vertical="center" wrapText="1"/>
    </xf>
    <xf numFmtId="0" fontId="10" fillId="4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center" vertical="center" wrapText="1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25" xfId="1" applyNumberFormat="1" applyFont="1" applyFill="1" applyBorder="1" applyAlignment="1">
      <alignment horizontal="center" vertical="center"/>
    </xf>
    <xf numFmtId="1" fontId="9" fillId="0" borderId="54" xfId="1" applyNumberFormat="1" applyFont="1" applyFill="1" applyBorder="1" applyAlignment="1">
      <alignment horizontal="center" vertical="center"/>
    </xf>
    <xf numFmtId="1" fontId="15" fillId="0" borderId="54" xfId="1" applyNumberFormat="1" applyFont="1" applyFill="1" applyBorder="1" applyAlignment="1">
      <alignment horizontal="center" vertical="center"/>
    </xf>
    <xf numFmtId="1" fontId="15" fillId="0" borderId="55" xfId="1" applyNumberFormat="1" applyFont="1" applyFill="1" applyBorder="1" applyAlignment="1">
      <alignment horizontal="center" vertical="center"/>
    </xf>
    <xf numFmtId="1" fontId="15" fillId="0" borderId="50" xfId="1" applyNumberFormat="1" applyFont="1" applyFill="1" applyBorder="1" applyAlignment="1">
      <alignment horizontal="center" vertical="center"/>
    </xf>
    <xf numFmtId="1" fontId="17" fillId="5" borderId="56" xfId="1" applyNumberFormat="1" applyFont="1" applyFill="1" applyBorder="1" applyAlignment="1">
      <alignment horizontal="center" vertical="center"/>
    </xf>
    <xf numFmtId="1" fontId="15" fillId="0" borderId="57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14" fillId="4" borderId="46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vertical="center"/>
    </xf>
    <xf numFmtId="3" fontId="14" fillId="4" borderId="0" xfId="1" applyNumberFormat="1" applyFont="1" applyFill="1" applyBorder="1" applyAlignment="1">
      <alignment horizontal="center" vertical="center"/>
    </xf>
    <xf numFmtId="10" fontId="16" fillId="4" borderId="0" xfId="1" applyNumberFormat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vertical="center"/>
    </xf>
    <xf numFmtId="3" fontId="19" fillId="5" borderId="58" xfId="1" applyNumberFormat="1" applyFont="1" applyFill="1" applyBorder="1" applyAlignment="1">
      <alignment horizontal="center" vertical="center"/>
    </xf>
    <xf numFmtId="0" fontId="16" fillId="4" borderId="59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3" fontId="21" fillId="5" borderId="58" xfId="1" applyNumberFormat="1" applyFont="1" applyFill="1" applyBorder="1" applyAlignment="1">
      <alignment horizontal="center" vertical="center"/>
    </xf>
    <xf numFmtId="0" fontId="22" fillId="0" borderId="0" xfId="3" applyFont="1"/>
    <xf numFmtId="0" fontId="14" fillId="4" borderId="21" xfId="1" applyFont="1" applyFill="1" applyBorder="1" applyAlignment="1">
      <alignment vertical="center"/>
    </xf>
    <xf numFmtId="0" fontId="14" fillId="4" borderId="19" xfId="1" applyFont="1" applyFill="1" applyBorder="1" applyAlignment="1">
      <alignment vertical="center"/>
    </xf>
    <xf numFmtId="3" fontId="10" fillId="4" borderId="29" xfId="1" applyNumberFormat="1" applyFont="1" applyFill="1" applyBorder="1" applyAlignment="1">
      <alignment vertical="center"/>
    </xf>
    <xf numFmtId="164" fontId="16" fillId="4" borderId="29" xfId="1" applyNumberFormat="1" applyFont="1" applyFill="1" applyBorder="1" applyAlignment="1">
      <alignment vertical="center"/>
    </xf>
    <xf numFmtId="164" fontId="16" fillId="4" borderId="41" xfId="1" applyNumberFormat="1" applyFont="1" applyFill="1" applyBorder="1" applyAlignment="1">
      <alignment vertical="center"/>
    </xf>
    <xf numFmtId="164" fontId="16" fillId="4" borderId="44" xfId="1" applyNumberFormat="1" applyFont="1" applyFill="1" applyBorder="1" applyAlignment="1">
      <alignment vertical="center"/>
    </xf>
    <xf numFmtId="3" fontId="22" fillId="5" borderId="60" xfId="1" applyNumberFormat="1" applyFont="1" applyFill="1" applyBorder="1" applyAlignment="1">
      <alignment vertical="center"/>
    </xf>
    <xf numFmtId="164" fontId="16" fillId="4" borderId="30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4" borderId="37" xfId="1" applyFont="1" applyFill="1" applyBorder="1" applyAlignment="1">
      <alignment vertical="center"/>
    </xf>
    <xf numFmtId="0" fontId="14" fillId="4" borderId="38" xfId="1" applyFont="1" applyFill="1" applyBorder="1" applyAlignment="1">
      <alignment vertical="center" wrapText="1"/>
    </xf>
    <xf numFmtId="3" fontId="10" fillId="4" borderId="38" xfId="1" applyNumberFormat="1" applyFont="1" applyFill="1" applyBorder="1" applyAlignment="1">
      <alignment vertical="center"/>
    </xf>
    <xf numFmtId="164" fontId="16" fillId="4" borderId="38" xfId="1" applyNumberFormat="1" applyFont="1" applyFill="1" applyBorder="1" applyAlignment="1">
      <alignment vertical="center"/>
    </xf>
    <xf numFmtId="164" fontId="16" fillId="4" borderId="1" xfId="1" applyNumberFormat="1" applyFont="1" applyFill="1" applyBorder="1" applyAlignment="1">
      <alignment vertical="center"/>
    </xf>
    <xf numFmtId="164" fontId="16" fillId="4" borderId="51" xfId="1" applyNumberFormat="1" applyFont="1" applyFill="1" applyBorder="1" applyAlignment="1">
      <alignment vertical="center"/>
    </xf>
    <xf numFmtId="164" fontId="16" fillId="4" borderId="1" xfId="1" applyNumberFormat="1" applyFont="1" applyFill="1" applyBorder="1" applyAlignment="1">
      <alignment horizontal="right" vertical="center"/>
    </xf>
    <xf numFmtId="3" fontId="22" fillId="5" borderId="52" xfId="1" applyNumberFormat="1" applyFont="1" applyFill="1" applyBorder="1" applyAlignment="1">
      <alignment vertical="center"/>
    </xf>
    <xf numFmtId="164" fontId="16" fillId="4" borderId="40" xfId="1" applyNumberFormat="1" applyFont="1" applyFill="1" applyBorder="1" applyAlignment="1">
      <alignment horizontal="right" vertical="center"/>
    </xf>
    <xf numFmtId="0" fontId="23" fillId="4" borderId="62" xfId="1" applyFont="1" applyFill="1" applyBorder="1" applyAlignment="1">
      <alignment vertical="center"/>
    </xf>
    <xf numFmtId="0" fontId="23" fillId="4" borderId="54" xfId="1" applyFont="1" applyFill="1" applyBorder="1" applyAlignment="1">
      <alignment vertical="center" wrapText="1"/>
    </xf>
    <xf numFmtId="3" fontId="20" fillId="4" borderId="54" xfId="1" applyNumberFormat="1" applyFont="1" applyFill="1" applyBorder="1" applyAlignment="1">
      <alignment horizontal="right" vertical="center"/>
    </xf>
    <xf numFmtId="164" fontId="24" fillId="4" borderId="54" xfId="1" applyNumberFormat="1" applyFont="1" applyFill="1" applyBorder="1" applyAlignment="1">
      <alignment horizontal="right" vertical="center"/>
    </xf>
    <xf numFmtId="164" fontId="24" fillId="4" borderId="55" xfId="1" applyNumberFormat="1" applyFont="1" applyFill="1" applyBorder="1" applyAlignment="1">
      <alignment horizontal="right" vertical="center"/>
    </xf>
    <xf numFmtId="164" fontId="24" fillId="4" borderId="50" xfId="1" applyNumberFormat="1" applyFont="1" applyFill="1" applyBorder="1" applyAlignment="1">
      <alignment horizontal="right" vertical="center"/>
    </xf>
    <xf numFmtId="164" fontId="25" fillId="4" borderId="55" xfId="1" applyNumberFormat="1" applyFont="1" applyFill="1" applyBorder="1" applyAlignment="1">
      <alignment horizontal="right" vertical="center"/>
    </xf>
    <xf numFmtId="3" fontId="26" fillId="5" borderId="56" xfId="1" applyNumberFormat="1" applyFont="1" applyFill="1" applyBorder="1" applyAlignment="1">
      <alignment horizontal="right" vertical="center"/>
    </xf>
    <xf numFmtId="164" fontId="25" fillId="4" borderId="57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3" fontId="14" fillId="4" borderId="0" xfId="1" applyNumberFormat="1" applyFont="1" applyFill="1" applyBorder="1" applyAlignment="1">
      <alignment horizontal="right" vertical="center"/>
    </xf>
    <xf numFmtId="0" fontId="16" fillId="4" borderId="0" xfId="4" applyFont="1" applyFill="1" applyBorder="1" applyAlignment="1">
      <alignment horizontal="right"/>
    </xf>
    <xf numFmtId="167" fontId="16" fillId="4" borderId="0" xfId="1" applyNumberFormat="1" applyFont="1" applyFill="1" applyBorder="1" applyAlignment="1">
      <alignment horizontal="right" vertical="center"/>
    </xf>
    <xf numFmtId="3" fontId="19" fillId="5" borderId="58" xfId="1" applyNumberFormat="1" applyFont="1" applyFill="1" applyBorder="1" applyAlignment="1">
      <alignment horizontal="right" vertical="center"/>
    </xf>
    <xf numFmtId="167" fontId="16" fillId="4" borderId="59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164" fontId="16" fillId="4" borderId="0" xfId="1" applyNumberFormat="1" applyFont="1" applyFill="1" applyBorder="1" applyAlignment="1">
      <alignment horizontal="right" vertical="center"/>
    </xf>
    <xf numFmtId="164" fontId="16" fillId="4" borderId="59" xfId="1" applyNumberFormat="1" applyFont="1" applyFill="1" applyBorder="1" applyAlignment="1">
      <alignment horizontal="right" vertical="center"/>
    </xf>
    <xf numFmtId="3" fontId="10" fillId="4" borderId="19" xfId="1" applyNumberFormat="1" applyFont="1" applyFill="1" applyBorder="1" applyAlignment="1">
      <alignment horizontal="right" vertical="center"/>
    </xf>
    <xf numFmtId="164" fontId="16" fillId="4" borderId="19" xfId="1" applyNumberFormat="1" applyFont="1" applyFill="1" applyBorder="1" applyAlignment="1">
      <alignment horizontal="right" vertical="center"/>
    </xf>
    <xf numFmtId="164" fontId="16" fillId="4" borderId="16" xfId="1" applyNumberFormat="1" applyFont="1" applyFill="1" applyBorder="1" applyAlignment="1">
      <alignment horizontal="right" vertical="center"/>
    </xf>
    <xf numFmtId="164" fontId="16" fillId="4" borderId="18" xfId="1" applyNumberFormat="1" applyFont="1" applyFill="1" applyBorder="1" applyAlignment="1">
      <alignment horizontal="right" vertical="center"/>
    </xf>
    <xf numFmtId="3" fontId="22" fillId="5" borderId="60" xfId="1" applyNumberFormat="1" applyFont="1" applyFill="1" applyBorder="1" applyAlignment="1">
      <alignment horizontal="right" vertical="center"/>
    </xf>
    <xf numFmtId="164" fontId="16" fillId="4" borderId="63" xfId="1" applyNumberFormat="1" applyFont="1" applyFill="1" applyBorder="1" applyAlignment="1">
      <alignment horizontal="right" vertical="center"/>
    </xf>
    <xf numFmtId="0" fontId="14" fillId="4" borderId="6" xfId="1" applyFont="1" applyFill="1" applyBorder="1" applyAlignment="1">
      <alignment vertical="center"/>
    </xf>
    <xf numFmtId="0" fontId="14" fillId="4" borderId="4" xfId="1" applyFont="1" applyFill="1" applyBorder="1" applyAlignment="1">
      <alignment vertical="center"/>
    </xf>
    <xf numFmtId="3" fontId="10" fillId="4" borderId="4" xfId="1" applyNumberFormat="1" applyFont="1" applyFill="1" applyBorder="1" applyAlignment="1">
      <alignment horizontal="right" vertical="center"/>
    </xf>
    <xf numFmtId="164" fontId="16" fillId="4" borderId="4" xfId="1" applyNumberFormat="1" applyFont="1" applyFill="1" applyBorder="1" applyAlignment="1">
      <alignment horizontal="right" vertical="center"/>
    </xf>
    <xf numFmtId="164" fontId="16" fillId="4" borderId="22" xfId="1" applyNumberFormat="1" applyFont="1" applyFill="1" applyBorder="1" applyAlignment="1">
      <alignment horizontal="right" vertical="center"/>
    </xf>
    <xf numFmtId="164" fontId="16" fillId="4" borderId="3" xfId="1" applyNumberFormat="1" applyFont="1" applyFill="1" applyBorder="1" applyAlignment="1">
      <alignment horizontal="right" vertical="center"/>
    </xf>
    <xf numFmtId="3" fontId="22" fillId="5" borderId="47" xfId="1" applyNumberFormat="1" applyFont="1" applyFill="1" applyBorder="1" applyAlignment="1">
      <alignment horizontal="right" vertical="center"/>
    </xf>
    <xf numFmtId="164" fontId="16" fillId="4" borderId="64" xfId="1" applyNumberFormat="1" applyFont="1" applyFill="1" applyBorder="1" applyAlignment="1">
      <alignment horizontal="right" vertical="center"/>
    </xf>
    <xf numFmtId="3" fontId="22" fillId="0" borderId="0" xfId="3" applyNumberFormat="1" applyFont="1"/>
    <xf numFmtId="0" fontId="14" fillId="4" borderId="38" xfId="1" applyFont="1" applyFill="1" applyBorder="1" applyAlignment="1">
      <alignment vertical="center"/>
    </xf>
    <xf numFmtId="3" fontId="10" fillId="4" borderId="38" xfId="1" applyNumberFormat="1" applyFont="1" applyFill="1" applyBorder="1" applyAlignment="1">
      <alignment horizontal="right" vertical="center"/>
    </xf>
    <xf numFmtId="164" fontId="16" fillId="4" borderId="38" xfId="1" applyNumberFormat="1" applyFont="1" applyFill="1" applyBorder="1" applyAlignment="1">
      <alignment horizontal="right" vertical="center"/>
    </xf>
    <xf numFmtId="164" fontId="16" fillId="4" borderId="51" xfId="1" applyNumberFormat="1" applyFont="1" applyFill="1" applyBorder="1" applyAlignment="1">
      <alignment horizontal="right" vertical="center"/>
    </xf>
    <xf numFmtId="3" fontId="22" fillId="5" borderId="52" xfId="1" applyNumberFormat="1" applyFont="1" applyFill="1" applyBorder="1" applyAlignment="1">
      <alignment horizontal="right" vertical="center"/>
    </xf>
    <xf numFmtId="164" fontId="16" fillId="4" borderId="39" xfId="1" applyNumberFormat="1" applyFont="1" applyFill="1" applyBorder="1" applyAlignment="1">
      <alignment horizontal="right" vertical="center"/>
    </xf>
    <xf numFmtId="3" fontId="22" fillId="5" borderId="65" xfId="1" applyNumberFormat="1" applyFont="1" applyFill="1" applyBorder="1" applyAlignment="1">
      <alignment horizontal="right" vertical="center"/>
    </xf>
    <xf numFmtId="164" fontId="16" fillId="4" borderId="33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Alignment="1">
      <alignment vertical="center"/>
    </xf>
    <xf numFmtId="0" fontId="14" fillId="4" borderId="11" xfId="1" applyFont="1" applyFill="1" applyBorder="1" applyAlignment="1">
      <alignment vertical="center"/>
    </xf>
    <xf numFmtId="0" fontId="14" fillId="4" borderId="10" xfId="1" applyFont="1" applyFill="1" applyBorder="1" applyAlignment="1">
      <alignment vertical="center"/>
    </xf>
    <xf numFmtId="164" fontId="16" fillId="4" borderId="5" xfId="1" applyNumberFormat="1" applyFont="1" applyFill="1" applyBorder="1" applyAlignment="1">
      <alignment horizontal="right" vertical="center"/>
    </xf>
    <xf numFmtId="0" fontId="14" fillId="4" borderId="36" xfId="1" applyFont="1" applyFill="1" applyBorder="1" applyAlignment="1">
      <alignment vertical="center"/>
    </xf>
    <xf numFmtId="3" fontId="14" fillId="4" borderId="35" xfId="1" applyNumberFormat="1" applyFont="1" applyFill="1" applyBorder="1" applyAlignment="1">
      <alignment horizontal="right" vertical="center"/>
    </xf>
    <xf numFmtId="3" fontId="21" fillId="5" borderId="66" xfId="1" applyNumberFormat="1" applyFont="1" applyFill="1" applyBorder="1" applyAlignment="1">
      <alignment horizontal="right" vertical="center"/>
    </xf>
    <xf numFmtId="0" fontId="14" fillId="4" borderId="35" xfId="1" applyFont="1" applyFill="1" applyBorder="1" applyAlignment="1">
      <alignment vertical="center"/>
    </xf>
    <xf numFmtId="0" fontId="14" fillId="4" borderId="22" xfId="1" applyFont="1" applyFill="1" applyBorder="1" applyAlignment="1">
      <alignment vertical="center"/>
    </xf>
    <xf numFmtId="0" fontId="14" fillId="4" borderId="23" xfId="1" applyFont="1" applyFill="1" applyBorder="1" applyAlignment="1">
      <alignment vertical="center"/>
    </xf>
    <xf numFmtId="3" fontId="14" fillId="4" borderId="4" xfId="1" applyNumberFormat="1" applyFont="1" applyFill="1" applyBorder="1" applyAlignment="1">
      <alignment horizontal="right" vertical="center"/>
    </xf>
    <xf numFmtId="3" fontId="14" fillId="4" borderId="23" xfId="1" applyNumberFormat="1" applyFont="1" applyFill="1" applyBorder="1" applyAlignment="1">
      <alignment horizontal="right" vertical="center"/>
    </xf>
    <xf numFmtId="3" fontId="21" fillId="5" borderId="47" xfId="1" applyNumberFormat="1" applyFont="1" applyFill="1" applyBorder="1" applyAlignment="1">
      <alignment horizontal="right" vertical="center"/>
    </xf>
    <xf numFmtId="0" fontId="14" fillId="4" borderId="67" xfId="1" applyFont="1" applyFill="1" applyBorder="1" applyAlignment="1">
      <alignment vertical="center"/>
    </xf>
    <xf numFmtId="0" fontId="14" fillId="4" borderId="68" xfId="1" applyFont="1" applyFill="1" applyBorder="1" applyAlignment="1">
      <alignment vertical="center"/>
    </xf>
    <xf numFmtId="0" fontId="14" fillId="4" borderId="24" xfId="1" applyFont="1" applyFill="1" applyBorder="1" applyAlignment="1">
      <alignment vertical="center"/>
    </xf>
    <xf numFmtId="0" fontId="14" fillId="4" borderId="26" xfId="1" applyFont="1" applyFill="1" applyBorder="1" applyAlignment="1">
      <alignment vertical="center"/>
    </xf>
    <xf numFmtId="0" fontId="10" fillId="4" borderId="26" xfId="1" applyFont="1" applyFill="1" applyBorder="1" applyAlignment="1">
      <alignment vertical="center"/>
    </xf>
    <xf numFmtId="0" fontId="10" fillId="4" borderId="53" xfId="1" applyFont="1" applyFill="1" applyBorder="1" applyAlignment="1">
      <alignment vertical="center"/>
    </xf>
    <xf numFmtId="3" fontId="10" fillId="4" borderId="25" xfId="1" applyNumberFormat="1" applyFont="1" applyFill="1" applyBorder="1" applyAlignment="1">
      <alignment horizontal="right" vertical="center"/>
    </xf>
    <xf numFmtId="164" fontId="16" fillId="4" borderId="25" xfId="1" applyNumberFormat="1" applyFont="1" applyFill="1" applyBorder="1" applyAlignment="1">
      <alignment horizontal="right" vertical="center"/>
    </xf>
    <xf numFmtId="164" fontId="16" fillId="4" borderId="26" xfId="1" applyNumberFormat="1" applyFont="1" applyFill="1" applyBorder="1" applyAlignment="1">
      <alignment horizontal="right" vertical="center"/>
    </xf>
    <xf numFmtId="164" fontId="16" fillId="4" borderId="69" xfId="1" applyNumberFormat="1" applyFont="1" applyFill="1" applyBorder="1" applyAlignment="1">
      <alignment horizontal="right" vertical="center"/>
    </xf>
    <xf numFmtId="3" fontId="22" fillId="5" borderId="70" xfId="1" applyNumberFormat="1" applyFont="1" applyFill="1" applyBorder="1" applyAlignment="1">
      <alignment horizontal="right" vertical="center"/>
    </xf>
    <xf numFmtId="164" fontId="16" fillId="4" borderId="27" xfId="1" applyNumberFormat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0" fontId="14" fillId="4" borderId="29" xfId="1" applyFont="1" applyFill="1" applyBorder="1" applyAlignment="1">
      <alignment vertical="center"/>
    </xf>
    <xf numFmtId="0" fontId="14" fillId="4" borderId="16" xfId="1" applyFont="1" applyFill="1" applyBorder="1" applyAlignment="1">
      <alignment vertical="center"/>
    </xf>
    <xf numFmtId="0" fontId="14" fillId="4" borderId="43" xfId="1" applyFont="1" applyFill="1" applyBorder="1" applyAlignment="1">
      <alignment vertical="center"/>
    </xf>
    <xf numFmtId="3" fontId="10" fillId="4" borderId="35" xfId="1" applyNumberFormat="1" applyFont="1" applyFill="1" applyBorder="1" applyAlignment="1">
      <alignment horizontal="right" vertical="center"/>
    </xf>
    <xf numFmtId="164" fontId="16" fillId="4" borderId="36" xfId="1" applyNumberFormat="1" applyFont="1" applyFill="1" applyBorder="1" applyAlignment="1">
      <alignment horizontal="right" vertical="center"/>
    </xf>
    <xf numFmtId="3" fontId="22" fillId="5" borderId="66" xfId="1" applyNumberFormat="1" applyFont="1" applyFill="1" applyBorder="1" applyAlignment="1">
      <alignment horizontal="right" vertical="center"/>
    </xf>
    <xf numFmtId="164" fontId="16" fillId="4" borderId="32" xfId="1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/>
    </xf>
    <xf numFmtId="0" fontId="14" fillId="4" borderId="14" xfId="1" applyFont="1" applyFill="1" applyBorder="1" applyAlignment="1">
      <alignment vertical="center"/>
    </xf>
    <xf numFmtId="3" fontId="10" fillId="4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vertical="center"/>
    </xf>
    <xf numFmtId="0" fontId="14" fillId="0" borderId="15" xfId="1" applyFont="1" applyFill="1" applyBorder="1" applyAlignment="1">
      <alignment vertical="center"/>
    </xf>
    <xf numFmtId="0" fontId="14" fillId="4" borderId="71" xfId="1" applyFont="1" applyFill="1" applyBorder="1" applyAlignment="1">
      <alignment vertical="center"/>
    </xf>
    <xf numFmtId="0" fontId="14" fillId="4" borderId="53" xfId="1" applyFont="1" applyFill="1" applyBorder="1" applyAlignment="1">
      <alignment vertical="center"/>
    </xf>
    <xf numFmtId="0" fontId="10" fillId="4" borderId="41" xfId="1" applyFont="1" applyFill="1" applyBorder="1" applyAlignment="1">
      <alignment vertical="center"/>
    </xf>
    <xf numFmtId="3" fontId="10" fillId="0" borderId="25" xfId="4" applyNumberFormat="1" applyFont="1" applyFill="1" applyBorder="1" applyAlignment="1">
      <alignment horizontal="right" vertical="center"/>
    </xf>
    <xf numFmtId="3" fontId="22" fillId="5" borderId="70" xfId="4" applyNumberFormat="1" applyFont="1" applyFill="1" applyBorder="1" applyAlignment="1">
      <alignment horizontal="right" vertical="center"/>
    </xf>
    <xf numFmtId="0" fontId="14" fillId="0" borderId="20" xfId="1" applyFont="1" applyFill="1" applyBorder="1" applyAlignment="1">
      <alignment vertical="center"/>
    </xf>
    <xf numFmtId="3" fontId="10" fillId="0" borderId="19" xfId="1" applyNumberFormat="1" applyFont="1" applyFill="1" applyBorder="1" applyAlignment="1">
      <alignment horizontal="right" vertical="center"/>
    </xf>
    <xf numFmtId="164" fontId="16" fillId="0" borderId="19" xfId="1" applyNumberFormat="1" applyFont="1" applyFill="1" applyBorder="1" applyAlignment="1">
      <alignment horizontal="right" vertical="center"/>
    </xf>
    <xf numFmtId="164" fontId="16" fillId="0" borderId="16" xfId="1" applyNumberFormat="1" applyFont="1" applyFill="1" applyBorder="1" applyAlignment="1">
      <alignment horizontal="right" vertical="center"/>
    </xf>
    <xf numFmtId="164" fontId="16" fillId="0" borderId="18" xfId="1" applyNumberFormat="1" applyFont="1" applyFill="1" applyBorder="1" applyAlignment="1">
      <alignment horizontal="right" vertical="center"/>
    </xf>
    <xf numFmtId="3" fontId="28" fillId="5" borderId="65" xfId="1" applyNumberFormat="1" applyFont="1" applyFill="1" applyBorder="1" applyAlignment="1">
      <alignment horizontal="right" vertical="center"/>
    </xf>
    <xf numFmtId="0" fontId="14" fillId="0" borderId="68" xfId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horizontal="right" vertical="center"/>
    </xf>
    <xf numFmtId="164" fontId="16" fillId="0" borderId="4" xfId="1" applyNumberFormat="1" applyFont="1" applyFill="1" applyBorder="1" applyAlignment="1">
      <alignment horizontal="right" vertical="center"/>
    </xf>
    <xf numFmtId="164" fontId="16" fillId="0" borderId="22" xfId="1" applyNumberFormat="1" applyFont="1" applyFill="1" applyBorder="1" applyAlignment="1">
      <alignment horizontal="right" vertical="center"/>
    </xf>
    <xf numFmtId="164" fontId="16" fillId="0" borderId="3" xfId="1" applyNumberFormat="1" applyFont="1" applyFill="1" applyBorder="1" applyAlignment="1">
      <alignment horizontal="right" vertical="center"/>
    </xf>
    <xf numFmtId="0" fontId="14" fillId="4" borderId="72" xfId="1" applyFont="1" applyFill="1" applyBorder="1" applyAlignment="1">
      <alignment vertical="center"/>
    </xf>
    <xf numFmtId="0" fontId="14" fillId="0" borderId="73" xfId="1" applyFont="1" applyFill="1" applyBorder="1" applyAlignment="1">
      <alignment vertical="center"/>
    </xf>
    <xf numFmtId="3" fontId="10" fillId="0" borderId="35" xfId="1" applyNumberFormat="1" applyFont="1" applyFill="1" applyBorder="1" applyAlignment="1">
      <alignment horizontal="right" vertical="center"/>
    </xf>
    <xf numFmtId="164" fontId="16" fillId="0" borderId="35" xfId="1" applyNumberFormat="1" applyFont="1" applyFill="1" applyBorder="1" applyAlignment="1">
      <alignment horizontal="right" vertical="center"/>
    </xf>
    <xf numFmtId="164" fontId="16" fillId="0" borderId="36" xfId="1" applyNumberFormat="1" applyFont="1" applyFill="1" applyBorder="1" applyAlignment="1">
      <alignment horizontal="right" vertical="center"/>
    </xf>
    <xf numFmtId="164" fontId="16" fillId="0" borderId="73" xfId="1" applyNumberFormat="1" applyFont="1" applyFill="1" applyBorder="1" applyAlignment="1">
      <alignment horizontal="right" vertical="center"/>
    </xf>
    <xf numFmtId="0" fontId="14" fillId="0" borderId="74" xfId="1" applyFont="1" applyFill="1" applyBorder="1" applyAlignment="1">
      <alignment vertical="center"/>
    </xf>
    <xf numFmtId="0" fontId="23" fillId="4" borderId="55" xfId="1" applyFont="1" applyFill="1" applyBorder="1" applyAlignment="1">
      <alignment vertical="center" wrapText="1"/>
    </xf>
    <xf numFmtId="0" fontId="20" fillId="4" borderId="55" xfId="1" applyFont="1" applyFill="1" applyBorder="1" applyAlignment="1">
      <alignment vertical="center"/>
    </xf>
    <xf numFmtId="0" fontId="20" fillId="4" borderId="49" xfId="1" applyFont="1" applyFill="1" applyBorder="1" applyAlignment="1">
      <alignment vertical="center" wrapText="1"/>
    </xf>
    <xf numFmtId="0" fontId="29" fillId="4" borderId="46" xfId="1" applyFont="1" applyFill="1" applyBorder="1" applyAlignment="1">
      <alignment vertical="center"/>
    </xf>
    <xf numFmtId="0" fontId="29" fillId="4" borderId="0" xfId="1" applyFont="1" applyFill="1" applyBorder="1" applyAlignment="1">
      <alignment vertical="center"/>
    </xf>
    <xf numFmtId="0" fontId="30" fillId="4" borderId="0" xfId="1" applyFont="1" applyFill="1" applyBorder="1" applyAlignment="1">
      <alignment vertical="center"/>
    </xf>
    <xf numFmtId="0" fontId="31" fillId="4" borderId="0" xfId="1" applyFont="1" applyFill="1" applyBorder="1" applyAlignment="1">
      <alignment vertical="center"/>
    </xf>
    <xf numFmtId="3" fontId="29" fillId="4" borderId="0" xfId="1" applyNumberFormat="1" applyFont="1" applyFill="1" applyBorder="1" applyAlignment="1">
      <alignment horizontal="right" vertical="center"/>
    </xf>
    <xf numFmtId="164" fontId="29" fillId="4" borderId="0" xfId="1" applyNumberFormat="1" applyFont="1" applyFill="1" applyBorder="1" applyAlignment="1">
      <alignment horizontal="right" vertical="center"/>
    </xf>
    <xf numFmtId="0" fontId="29" fillId="4" borderId="0" xfId="1" applyFont="1" applyFill="1" applyBorder="1" applyAlignment="1">
      <alignment horizontal="right" vertical="center"/>
    </xf>
    <xf numFmtId="3" fontId="29" fillId="5" borderId="58" xfId="1" applyNumberFormat="1" applyFont="1" applyFill="1" applyBorder="1" applyAlignment="1">
      <alignment horizontal="right" vertical="center"/>
    </xf>
    <xf numFmtId="0" fontId="29" fillId="4" borderId="59" xfId="1" applyFont="1" applyFill="1" applyBorder="1" applyAlignment="1">
      <alignment horizontal="right" vertical="center"/>
    </xf>
    <xf numFmtId="0" fontId="31" fillId="0" borderId="0" xfId="1" applyFont="1" applyFill="1" applyAlignment="1">
      <alignment vertical="center"/>
    </xf>
    <xf numFmtId="3" fontId="23" fillId="4" borderId="21" xfId="1" applyNumberFormat="1" applyFont="1" applyFill="1" applyBorder="1" applyAlignment="1">
      <alignment vertical="center"/>
    </xf>
    <xf numFmtId="3" fontId="23" fillId="4" borderId="19" xfId="1" applyNumberFormat="1" applyFont="1" applyFill="1" applyBorder="1" applyAlignment="1">
      <alignment vertical="center"/>
    </xf>
    <xf numFmtId="0" fontId="11" fillId="4" borderId="16" xfId="1" applyFont="1" applyFill="1" applyBorder="1" applyAlignment="1">
      <alignment vertical="center"/>
    </xf>
    <xf numFmtId="3" fontId="12" fillId="4" borderId="20" xfId="1" applyNumberFormat="1" applyFont="1" applyFill="1" applyBorder="1" applyAlignment="1">
      <alignment vertical="center"/>
    </xf>
    <xf numFmtId="0" fontId="12" fillId="4" borderId="20" xfId="1" applyFont="1" applyFill="1" applyBorder="1" applyAlignment="1">
      <alignment vertical="center"/>
    </xf>
    <xf numFmtId="3" fontId="11" fillId="4" borderId="19" xfId="1" applyNumberFormat="1" applyFont="1" applyFill="1" applyBorder="1" applyAlignment="1">
      <alignment horizontal="right" vertical="center"/>
    </xf>
    <xf numFmtId="164" fontId="24" fillId="4" borderId="19" xfId="1" applyNumberFormat="1" applyFont="1" applyFill="1" applyBorder="1" applyAlignment="1">
      <alignment horizontal="right" vertical="center"/>
    </xf>
    <xf numFmtId="164" fontId="24" fillId="4" borderId="16" xfId="1" applyNumberFormat="1" applyFont="1" applyFill="1" applyBorder="1" applyAlignment="1">
      <alignment horizontal="right" vertical="center"/>
    </xf>
    <xf numFmtId="164" fontId="24" fillId="4" borderId="18" xfId="1" applyNumberFormat="1" applyFont="1" applyFill="1" applyBorder="1" applyAlignment="1">
      <alignment horizontal="right" vertical="center"/>
    </xf>
    <xf numFmtId="164" fontId="25" fillId="4" borderId="16" xfId="1" applyNumberFormat="1" applyFont="1" applyFill="1" applyBorder="1" applyAlignment="1">
      <alignment horizontal="right" vertical="center"/>
    </xf>
    <xf numFmtId="3" fontId="32" fillId="5" borderId="65" xfId="1" applyNumberFormat="1" applyFont="1" applyFill="1" applyBorder="1" applyAlignment="1">
      <alignment horizontal="right" vertical="center"/>
    </xf>
    <xf numFmtId="164" fontId="25" fillId="4" borderId="33" xfId="1" applyNumberFormat="1" applyFont="1" applyFill="1" applyBorder="1" applyAlignment="1">
      <alignment horizontal="right" vertical="center"/>
    </xf>
    <xf numFmtId="0" fontId="20" fillId="4" borderId="6" xfId="1" applyFont="1" applyFill="1" applyBorder="1" applyAlignment="1">
      <alignment vertical="center"/>
    </xf>
    <xf numFmtId="0" fontId="20" fillId="4" borderId="4" xfId="1" applyFont="1" applyFill="1" applyBorder="1" applyAlignment="1">
      <alignment vertical="center"/>
    </xf>
    <xf numFmtId="0" fontId="10" fillId="4" borderId="22" xfId="1" applyFont="1" applyFill="1" applyBorder="1" applyAlignment="1">
      <alignment vertical="center"/>
    </xf>
    <xf numFmtId="0" fontId="11" fillId="4" borderId="23" xfId="1" applyFont="1" applyFill="1" applyBorder="1" applyAlignment="1">
      <alignment vertical="center"/>
    </xf>
    <xf numFmtId="164" fontId="24" fillId="4" borderId="3" xfId="1" applyNumberFormat="1" applyFont="1" applyFill="1" applyBorder="1" applyAlignment="1">
      <alignment horizontal="right" vertical="center"/>
    </xf>
    <xf numFmtId="164" fontId="24" fillId="4" borderId="22" xfId="1" applyNumberFormat="1" applyFont="1" applyFill="1" applyBorder="1" applyAlignment="1">
      <alignment horizontal="right" vertical="center"/>
    </xf>
    <xf numFmtId="3" fontId="12" fillId="5" borderId="47" xfId="1" applyNumberFormat="1" applyFont="1" applyFill="1" applyBorder="1" applyAlignment="1">
      <alignment horizontal="right" vertical="center"/>
    </xf>
    <xf numFmtId="164" fontId="24" fillId="4" borderId="5" xfId="1" applyNumberFormat="1" applyFont="1" applyFill="1" applyBorder="1" applyAlignment="1">
      <alignment horizontal="right" vertical="center"/>
    </xf>
    <xf numFmtId="3" fontId="10" fillId="5" borderId="47" xfId="1" applyNumberFormat="1" applyFont="1" applyFill="1" applyBorder="1" applyAlignment="1">
      <alignment horizontal="right" vertical="center"/>
    </xf>
    <xf numFmtId="0" fontId="11" fillId="4" borderId="6" xfId="1" applyFont="1" applyFill="1" applyBorder="1" applyAlignment="1">
      <alignment vertical="center"/>
    </xf>
    <xf numFmtId="0" fontId="11" fillId="4" borderId="4" xfId="1" applyFont="1" applyFill="1" applyBorder="1" applyAlignment="1">
      <alignment vertical="center"/>
    </xf>
    <xf numFmtId="3" fontId="11" fillId="4" borderId="4" xfId="1" applyNumberFormat="1" applyFont="1" applyFill="1" applyBorder="1" applyAlignment="1">
      <alignment horizontal="right" vertical="center"/>
    </xf>
    <xf numFmtId="164" fontId="24" fillId="4" borderId="4" xfId="1" applyNumberFormat="1" applyFont="1" applyFill="1" applyBorder="1" applyAlignment="1">
      <alignment horizontal="right" vertical="center"/>
    </xf>
    <xf numFmtId="164" fontId="25" fillId="4" borderId="22" xfId="1" applyNumberFormat="1" applyFont="1" applyFill="1" applyBorder="1" applyAlignment="1">
      <alignment horizontal="right" vertical="center"/>
    </xf>
    <xf numFmtId="3" fontId="2" fillId="5" borderId="47" xfId="1" applyNumberFormat="1" applyFont="1" applyFill="1" applyBorder="1" applyAlignment="1">
      <alignment horizontal="right" vertical="center"/>
    </xf>
    <xf numFmtId="164" fontId="25" fillId="4" borderId="5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/>
    <xf numFmtId="0" fontId="10" fillId="0" borderId="0" xfId="1" applyFont="1" applyFill="1" applyBorder="1" applyAlignment="1">
      <alignment vertical="center"/>
    </xf>
    <xf numFmtId="0" fontId="27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3" fontId="27" fillId="0" borderId="0" xfId="4" applyNumberFormat="1" applyFont="1" applyFill="1" applyAlignment="1">
      <alignment vertical="center"/>
    </xf>
    <xf numFmtId="0" fontId="33" fillId="0" borderId="0" xfId="1" applyFont="1" applyFill="1" applyAlignment="1">
      <alignment vertical="center"/>
    </xf>
    <xf numFmtId="164" fontId="10" fillId="0" borderId="0" xfId="1" applyNumberFormat="1" applyFont="1" applyFill="1" applyAlignment="1">
      <alignment horizontal="right" vertical="center"/>
    </xf>
    <xf numFmtId="164" fontId="10" fillId="0" borderId="0" xfId="1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6" fillId="0" borderId="2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2" xfId="4" applyFont="1" applyFill="1" applyBorder="1" applyAlignment="1">
      <alignment vertical="center"/>
    </xf>
    <xf numFmtId="3" fontId="27" fillId="0" borderId="73" xfId="0" applyNumberFormat="1" applyFont="1" applyBorder="1" applyAlignment="1">
      <alignment vertical="center"/>
    </xf>
    <xf numFmtId="3" fontId="27" fillId="0" borderId="35" xfId="0" applyNumberFormat="1" applyFont="1" applyBorder="1" applyAlignment="1">
      <alignment vertical="center"/>
    </xf>
    <xf numFmtId="3" fontId="27" fillId="0" borderId="32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168" fontId="0" fillId="0" borderId="0" xfId="0" applyNumberFormat="1" applyAlignment="1">
      <alignment vertical="center"/>
    </xf>
    <xf numFmtId="0" fontId="27" fillId="0" borderId="5" xfId="4" applyFont="1" applyFill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3" fontId="27" fillId="0" borderId="5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7" fillId="0" borderId="3" xfId="4" applyFont="1" applyFill="1" applyBorder="1" applyAlignment="1">
      <alignment vertical="center"/>
    </xf>
    <xf numFmtId="3" fontId="39" fillId="0" borderId="13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3" fontId="27" fillId="0" borderId="77" xfId="0" applyNumberFormat="1" applyFont="1" applyBorder="1" applyAlignment="1">
      <alignment vertical="center"/>
    </xf>
    <xf numFmtId="0" fontId="27" fillId="0" borderId="64" xfId="4" applyFont="1" applyFill="1" applyBorder="1" applyAlignment="1">
      <alignment vertical="center"/>
    </xf>
    <xf numFmtId="3" fontId="39" fillId="0" borderId="9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25" xfId="0" applyNumberFormat="1" applyFont="1" applyBorder="1" applyAlignment="1">
      <alignment vertical="center"/>
    </xf>
    <xf numFmtId="3" fontId="36" fillId="0" borderId="27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40" fillId="0" borderId="0" xfId="0" applyFont="1"/>
    <xf numFmtId="0" fontId="0" fillId="0" borderId="4" xfId="0" applyBorder="1"/>
    <xf numFmtId="3" fontId="0" fillId="0" borderId="4" xfId="0" applyNumberFormat="1" applyBorder="1"/>
    <xf numFmtId="0" fontId="36" fillId="5" borderId="4" xfId="0" applyFont="1" applyFill="1" applyBorder="1"/>
    <xf numFmtId="3" fontId="36" fillId="5" borderId="4" xfId="0" applyNumberFormat="1" applyFont="1" applyFill="1" applyBorder="1"/>
    <xf numFmtId="0" fontId="1" fillId="0" borderId="38" xfId="3" applyBorder="1" applyAlignment="1">
      <alignment vertical="center"/>
    </xf>
    <xf numFmtId="0" fontId="36" fillId="0" borderId="38" xfId="5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1" fillId="0" borderId="14" xfId="3" applyBorder="1" applyAlignment="1">
      <alignment vertical="center"/>
    </xf>
    <xf numFmtId="0" fontId="36" fillId="0" borderId="14" xfId="5" applyFont="1" applyFill="1" applyBorder="1" applyAlignment="1">
      <alignment horizontal="center" vertical="center"/>
    </xf>
    <xf numFmtId="0" fontId="0" fillId="0" borderId="14" xfId="0" applyBorder="1"/>
    <xf numFmtId="3" fontId="41" fillId="0" borderId="14" xfId="0" applyNumberFormat="1" applyFont="1" applyBorder="1" applyAlignment="1">
      <alignment vertical="center"/>
    </xf>
    <xf numFmtId="0" fontId="3" fillId="0" borderId="19" xfId="3" applyFont="1" applyBorder="1" applyAlignment="1">
      <alignment horizontal="center" vertical="center" wrapText="1"/>
    </xf>
    <xf numFmtId="0" fontId="27" fillId="0" borderId="19" xfId="5" applyFont="1" applyFill="1" applyBorder="1" applyAlignment="1">
      <alignment vertical="center"/>
    </xf>
    <xf numFmtId="10" fontId="27" fillId="0" borderId="19" xfId="6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168" fontId="0" fillId="0" borderId="0" xfId="0" applyNumberFormat="1"/>
    <xf numFmtId="0" fontId="3" fillId="0" borderId="4" xfId="3" applyFont="1" applyBorder="1" applyAlignment="1">
      <alignment horizontal="center" vertical="center" wrapText="1"/>
    </xf>
    <xf numFmtId="0" fontId="42" fillId="0" borderId="4" xfId="5" applyFont="1" applyFill="1" applyBorder="1" applyAlignment="1">
      <alignment vertical="center"/>
    </xf>
    <xf numFmtId="10" fontId="27" fillId="0" borderId="4" xfId="6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27" fillId="0" borderId="4" xfId="5" applyFont="1" applyFill="1" applyBorder="1" applyAlignment="1">
      <alignment vertical="center"/>
    </xf>
    <xf numFmtId="0" fontId="3" fillId="0" borderId="38" xfId="3" applyFont="1" applyBorder="1" applyAlignment="1">
      <alignment horizontal="center" vertical="center" wrapText="1"/>
    </xf>
    <xf numFmtId="0" fontId="27" fillId="0" borderId="38" xfId="5" applyFont="1" applyFill="1" applyBorder="1" applyAlignment="1">
      <alignment vertical="center"/>
    </xf>
    <xf numFmtId="10" fontId="27" fillId="0" borderId="38" xfId="6" applyNumberFormat="1" applyFon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0" fillId="0" borderId="18" xfId="0" applyBorder="1"/>
    <xf numFmtId="10" fontId="42" fillId="0" borderId="73" xfId="6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0" fontId="43" fillId="0" borderId="0" xfId="7" applyFont="1" applyAlignment="1">
      <alignment vertical="center" wrapText="1"/>
    </xf>
    <xf numFmtId="0" fontId="27" fillId="0" borderId="0" xfId="4"/>
    <xf numFmtId="0" fontId="13" fillId="0" borderId="0" xfId="7" applyAlignment="1">
      <alignment vertical="center"/>
    </xf>
    <xf numFmtId="1" fontId="27" fillId="0" borderId="51" xfId="7" applyNumberFormat="1" applyFont="1" applyBorder="1" applyAlignment="1">
      <alignment horizontal="center" vertical="center"/>
    </xf>
    <xf numFmtId="1" fontId="27" fillId="0" borderId="38" xfId="7" applyNumberFormat="1" applyFont="1" applyBorder="1" applyAlignment="1">
      <alignment horizontal="center" vertical="center"/>
    </xf>
    <xf numFmtId="1" fontId="27" fillId="0" borderId="40" xfId="7" applyNumberFormat="1" applyFont="1" applyBorder="1" applyAlignment="1">
      <alignment horizontal="center" vertical="center"/>
    </xf>
    <xf numFmtId="1" fontId="27" fillId="0" borderId="37" xfId="7" applyNumberFormat="1" applyFont="1" applyBorder="1" applyAlignment="1">
      <alignment horizontal="center" vertical="center" wrapText="1"/>
    </xf>
    <xf numFmtId="1" fontId="27" fillId="0" borderId="38" xfId="7" applyNumberFormat="1" applyFont="1" applyBorder="1" applyAlignment="1">
      <alignment horizontal="center" vertical="center" wrapText="1"/>
    </xf>
    <xf numFmtId="1" fontId="27" fillId="0" borderId="38" xfId="7" quotePrefix="1" applyNumberFormat="1" applyFont="1" applyBorder="1" applyAlignment="1">
      <alignment horizontal="center" vertical="center" wrapText="1"/>
    </xf>
    <xf numFmtId="1" fontId="27" fillId="0" borderId="38" xfId="7" quotePrefix="1" applyNumberFormat="1" applyFont="1" applyBorder="1" applyAlignment="1">
      <alignment horizontal="center" vertical="center"/>
    </xf>
    <xf numFmtId="1" fontId="27" fillId="0" borderId="39" xfId="7" quotePrefix="1" applyNumberFormat="1" applyFont="1" applyBorder="1" applyAlignment="1">
      <alignment horizontal="center" vertical="center"/>
    </xf>
    <xf numFmtId="1" fontId="27" fillId="0" borderId="51" xfId="7" quotePrefix="1" applyNumberFormat="1" applyFont="1" applyBorder="1" applyAlignment="1">
      <alignment horizontal="center" vertical="center"/>
    </xf>
    <xf numFmtId="0" fontId="27" fillId="0" borderId="0" xfId="4" applyFont="1"/>
    <xf numFmtId="3" fontId="27" fillId="0" borderId="18" xfId="4" applyNumberFormat="1" applyFont="1" applyBorder="1" applyAlignment="1">
      <alignment horizontal="center" vertical="center"/>
    </xf>
    <xf numFmtId="3" fontId="27" fillId="0" borderId="19" xfId="4" applyNumberFormat="1" applyFont="1" applyBorder="1" applyAlignment="1">
      <alignment horizontal="center" vertical="center"/>
    </xf>
    <xf numFmtId="3" fontId="27" fillId="0" borderId="33" xfId="4" applyNumberFormat="1" applyFont="1" applyBorder="1" applyAlignment="1">
      <alignment horizontal="center" vertical="center"/>
    </xf>
    <xf numFmtId="3" fontId="27" fillId="0" borderId="21" xfId="7" applyNumberFormat="1" applyFont="1" applyBorder="1" applyAlignment="1">
      <alignment horizontal="center" vertical="center"/>
    </xf>
    <xf numFmtId="3" fontId="27" fillId="0" borderId="19" xfId="4" applyNumberFormat="1" applyFont="1" applyFill="1" applyBorder="1" applyAlignment="1">
      <alignment horizontal="center" vertical="center"/>
    </xf>
    <xf numFmtId="3" fontId="27" fillId="0" borderId="63" xfId="4" applyNumberFormat="1" applyFont="1" applyFill="1" applyBorder="1" applyAlignment="1">
      <alignment horizontal="center" vertical="center"/>
    </xf>
    <xf numFmtId="3" fontId="27" fillId="0" borderId="18" xfId="4" applyNumberFormat="1" applyFont="1" applyFill="1" applyBorder="1" applyAlignment="1">
      <alignment horizontal="center" vertical="center"/>
    </xf>
    <xf numFmtId="3" fontId="27" fillId="0" borderId="13" xfId="4" applyNumberFormat="1" applyFont="1" applyBorder="1" applyAlignment="1">
      <alignment vertical="center"/>
    </xf>
    <xf numFmtId="4" fontId="27" fillId="0" borderId="38" xfId="7" applyNumberFormat="1" applyFont="1" applyBorder="1" applyAlignment="1">
      <alignment horizontal="center" vertical="center"/>
    </xf>
    <xf numFmtId="4" fontId="27" fillId="0" borderId="40" xfId="7" applyNumberFormat="1" applyFont="1" applyBorder="1" applyAlignment="1">
      <alignment horizontal="center" vertical="center"/>
    </xf>
    <xf numFmtId="4" fontId="27" fillId="0" borderId="37" xfId="7" applyNumberFormat="1" applyFont="1" applyBorder="1" applyAlignment="1">
      <alignment horizontal="center" vertical="center"/>
    </xf>
    <xf numFmtId="4" fontId="27" fillId="0" borderId="39" xfId="7" applyNumberFormat="1" applyFont="1" applyBorder="1" applyAlignment="1">
      <alignment horizontal="center" vertical="center"/>
    </xf>
    <xf numFmtId="4" fontId="27" fillId="0" borderId="51" xfId="7" applyNumberFormat="1" applyFont="1" applyBorder="1" applyAlignment="1">
      <alignment horizontal="center" vertical="center"/>
    </xf>
    <xf numFmtId="3" fontId="27" fillId="0" borderId="18" xfId="7" applyNumberFormat="1" applyFont="1" applyBorder="1" applyAlignment="1">
      <alignment horizontal="center" vertical="center"/>
    </xf>
    <xf numFmtId="3" fontId="27" fillId="0" borderId="19" xfId="7" applyNumberFormat="1" applyFont="1" applyBorder="1" applyAlignment="1">
      <alignment horizontal="center" vertical="center"/>
    </xf>
    <xf numFmtId="3" fontId="27" fillId="0" borderId="33" xfId="7" applyNumberFormat="1" applyFont="1" applyBorder="1" applyAlignment="1">
      <alignment horizontal="center" vertical="center"/>
    </xf>
    <xf numFmtId="3" fontId="27" fillId="0" borderId="63" xfId="7" applyNumberFormat="1" applyFont="1" applyBorder="1" applyAlignment="1">
      <alignment horizontal="center" vertical="center"/>
    </xf>
    <xf numFmtId="4" fontId="27" fillId="0" borderId="73" xfId="7" applyNumberFormat="1" applyFont="1" applyBorder="1" applyAlignment="1">
      <alignment horizontal="center" vertical="center"/>
    </xf>
    <xf numFmtId="4" fontId="27" fillId="0" borderId="35" xfId="7" applyNumberFormat="1" applyFont="1" applyBorder="1" applyAlignment="1">
      <alignment horizontal="center" vertical="center"/>
    </xf>
    <xf numFmtId="4" fontId="27" fillId="0" borderId="36" xfId="7" applyNumberFormat="1" applyFont="1" applyBorder="1" applyAlignment="1">
      <alignment horizontal="center" vertical="center"/>
    </xf>
    <xf numFmtId="4" fontId="27" fillId="0" borderId="72" xfId="7" applyNumberFormat="1" applyFont="1" applyBorder="1" applyAlignment="1">
      <alignment horizontal="center" vertical="center"/>
    </xf>
    <xf numFmtId="4" fontId="27" fillId="0" borderId="79" xfId="7" applyNumberFormat="1" applyFont="1" applyBorder="1" applyAlignment="1">
      <alignment horizontal="center" vertical="center"/>
    </xf>
    <xf numFmtId="0" fontId="13" fillId="0" borderId="0" xfId="7" applyAlignment="1">
      <alignment horizontal="right" vertical="center"/>
    </xf>
    <xf numFmtId="0" fontId="13" fillId="0" borderId="0" xfId="7" applyFont="1" applyAlignment="1">
      <alignment horizontal="right" vertical="center"/>
    </xf>
    <xf numFmtId="0" fontId="13" fillId="0" borderId="0" xfId="7" applyFont="1" applyAlignment="1">
      <alignment vertical="center"/>
    </xf>
    <xf numFmtId="0" fontId="13" fillId="0" borderId="0" xfId="7" applyFont="1" applyFill="1" applyAlignment="1">
      <alignment vertical="center"/>
    </xf>
    <xf numFmtId="3" fontId="27" fillId="0" borderId="0" xfId="4" applyNumberFormat="1"/>
    <xf numFmtId="0" fontId="45" fillId="0" borderId="0" xfId="8" applyFont="1" applyAlignment="1">
      <alignment horizontal="center" vertical="center"/>
    </xf>
    <xf numFmtId="0" fontId="46" fillId="0" borderId="0" xfId="8" applyFont="1" applyAlignment="1">
      <alignment vertical="center"/>
    </xf>
    <xf numFmtId="0" fontId="13" fillId="0" borderId="0" xfId="8" applyAlignment="1">
      <alignment vertical="center"/>
    </xf>
    <xf numFmtId="0" fontId="47" fillId="0" borderId="0" xfId="8" applyFont="1" applyAlignment="1">
      <alignment vertical="center"/>
    </xf>
    <xf numFmtId="0" fontId="13" fillId="0" borderId="0" xfId="8" applyBorder="1" applyAlignment="1">
      <alignment horizontal="center" vertical="center"/>
    </xf>
    <xf numFmtId="0" fontId="13" fillId="0" borderId="17" xfId="8" applyFill="1" applyBorder="1" applyAlignment="1">
      <alignment horizontal="center" vertical="center"/>
    </xf>
    <xf numFmtId="3" fontId="13" fillId="0" borderId="21" xfId="8" applyNumberFormat="1" applyBorder="1" applyAlignment="1">
      <alignment vertical="center"/>
    </xf>
    <xf numFmtId="3" fontId="13" fillId="0" borderId="19" xfId="8" applyNumberFormat="1" applyBorder="1" applyAlignment="1">
      <alignment vertical="center"/>
    </xf>
    <xf numFmtId="3" fontId="13" fillId="0" borderId="33" xfId="8" applyNumberFormat="1" applyBorder="1" applyAlignment="1">
      <alignment vertical="center"/>
    </xf>
    <xf numFmtId="3" fontId="13" fillId="0" borderId="17" xfId="8" applyNumberFormat="1" applyBorder="1" applyAlignment="1">
      <alignment vertical="center"/>
    </xf>
    <xf numFmtId="0" fontId="13" fillId="0" borderId="18" xfId="8" applyBorder="1" applyAlignment="1">
      <alignment vertical="center"/>
    </xf>
    <xf numFmtId="0" fontId="13" fillId="0" borderId="33" xfId="8" applyBorder="1" applyAlignment="1">
      <alignment vertical="center"/>
    </xf>
    <xf numFmtId="0" fontId="13" fillId="0" borderId="36" xfId="8" applyFill="1" applyBorder="1" applyAlignment="1">
      <alignment horizontal="center" vertical="center"/>
    </xf>
    <xf numFmtId="3" fontId="27" fillId="0" borderId="35" xfId="4" applyNumberFormat="1" applyBorder="1"/>
    <xf numFmtId="3" fontId="27" fillId="0" borderId="36" xfId="4" applyNumberFormat="1" applyBorder="1"/>
    <xf numFmtId="3" fontId="27" fillId="0" borderId="84" xfId="4" applyNumberFormat="1" applyBorder="1"/>
    <xf numFmtId="3" fontId="27" fillId="0" borderId="73" xfId="4" applyNumberFormat="1" applyBorder="1"/>
    <xf numFmtId="0" fontId="27" fillId="0" borderId="35" xfId="4" applyBorder="1"/>
    <xf numFmtId="0" fontId="13" fillId="0" borderId="2" xfId="8" applyFill="1" applyBorder="1" applyAlignment="1">
      <alignment horizontal="center" vertical="center"/>
    </xf>
    <xf numFmtId="3" fontId="13" fillId="0" borderId="6" xfId="8" applyNumberFormat="1" applyBorder="1" applyAlignment="1">
      <alignment vertical="center"/>
    </xf>
    <xf numFmtId="3" fontId="13" fillId="0" borderId="4" xfId="8" applyNumberFormat="1" applyFill="1" applyBorder="1" applyAlignment="1">
      <alignment vertical="center"/>
    </xf>
    <xf numFmtId="3" fontId="13" fillId="0" borderId="4" xfId="8" applyNumberFormat="1" applyBorder="1" applyAlignment="1">
      <alignment vertical="center"/>
    </xf>
    <xf numFmtId="3" fontId="13" fillId="0" borderId="5" xfId="8" applyNumberFormat="1" applyBorder="1" applyAlignment="1">
      <alignment vertical="center"/>
    </xf>
    <xf numFmtId="3" fontId="13" fillId="0" borderId="2" xfId="8" applyNumberFormat="1" applyBorder="1" applyAlignment="1">
      <alignment vertical="center"/>
    </xf>
    <xf numFmtId="3" fontId="13" fillId="0" borderId="3" xfId="8" applyNumberFormat="1" applyBorder="1" applyAlignment="1">
      <alignment vertical="center"/>
    </xf>
    <xf numFmtId="164" fontId="13" fillId="0" borderId="5" xfId="8" applyNumberFormat="1" applyBorder="1" applyAlignment="1">
      <alignment vertical="center"/>
    </xf>
    <xf numFmtId="0" fontId="13" fillId="0" borderId="22" xfId="8" applyFill="1" applyBorder="1" applyAlignment="1">
      <alignment horizontal="center" vertical="center"/>
    </xf>
    <xf numFmtId="3" fontId="27" fillId="0" borderId="4" xfId="4" applyNumberFormat="1" applyBorder="1"/>
    <xf numFmtId="3" fontId="27" fillId="0" borderId="22" xfId="4" applyNumberFormat="1" applyBorder="1"/>
    <xf numFmtId="3" fontId="27" fillId="0" borderId="2" xfId="4" applyNumberFormat="1" applyBorder="1"/>
    <xf numFmtId="3" fontId="27" fillId="0" borderId="3" xfId="4" applyNumberFormat="1" applyBorder="1"/>
    <xf numFmtId="164" fontId="27" fillId="0" borderId="4" xfId="6" applyNumberFormat="1" applyFont="1" applyBorder="1"/>
    <xf numFmtId="0" fontId="13" fillId="0" borderId="2" xfId="8" applyBorder="1" applyAlignment="1">
      <alignment horizontal="center" vertical="center"/>
    </xf>
    <xf numFmtId="0" fontId="13" fillId="0" borderId="22" xfId="8" applyBorder="1" applyAlignment="1">
      <alignment horizontal="center" vertical="center"/>
    </xf>
    <xf numFmtId="0" fontId="13" fillId="4" borderId="2" xfId="8" applyFill="1" applyBorder="1" applyAlignment="1">
      <alignment horizontal="center" vertical="center"/>
    </xf>
    <xf numFmtId="0" fontId="13" fillId="4" borderId="22" xfId="8" applyFill="1" applyBorder="1" applyAlignment="1">
      <alignment horizontal="center" vertical="center"/>
    </xf>
    <xf numFmtId="0" fontId="13" fillId="4" borderId="12" xfId="8" applyFill="1" applyBorder="1" applyAlignment="1">
      <alignment horizontal="center" vertical="center"/>
    </xf>
    <xf numFmtId="3" fontId="13" fillId="0" borderId="15" xfId="8" applyNumberFormat="1" applyBorder="1" applyAlignment="1">
      <alignment vertical="center"/>
    </xf>
    <xf numFmtId="3" fontId="13" fillId="0" borderId="14" xfId="8" applyNumberFormat="1" applyBorder="1" applyAlignment="1">
      <alignment vertical="center"/>
    </xf>
    <xf numFmtId="3" fontId="13" fillId="0" borderId="77" xfId="8" applyNumberFormat="1" applyBorder="1" applyAlignment="1">
      <alignment vertical="center"/>
    </xf>
    <xf numFmtId="3" fontId="13" fillId="0" borderId="8" xfId="8" applyNumberFormat="1" applyBorder="1" applyAlignment="1">
      <alignment vertical="center"/>
    </xf>
    <xf numFmtId="3" fontId="13" fillId="0" borderId="9" xfId="8" applyNumberFormat="1" applyBorder="1" applyAlignment="1">
      <alignment vertical="center"/>
    </xf>
    <xf numFmtId="164" fontId="13" fillId="0" borderId="80" xfId="8" applyNumberFormat="1" applyBorder="1" applyAlignment="1">
      <alignment vertical="center"/>
    </xf>
    <xf numFmtId="0" fontId="13" fillId="4" borderId="55" xfId="8" applyFill="1" applyBorder="1" applyAlignment="1">
      <alignment horizontal="center" vertical="center"/>
    </xf>
    <xf numFmtId="3" fontId="27" fillId="0" borderId="38" xfId="4" applyNumberFormat="1" applyBorder="1"/>
    <xf numFmtId="3" fontId="27" fillId="0" borderId="1" xfId="4" applyNumberFormat="1" applyBorder="1"/>
    <xf numFmtId="3" fontId="27" fillId="0" borderId="85" xfId="4" applyNumberFormat="1" applyBorder="1"/>
    <xf numFmtId="3" fontId="27" fillId="0" borderId="51" xfId="4" applyNumberFormat="1" applyBorder="1"/>
    <xf numFmtId="164" fontId="27" fillId="0" borderId="38" xfId="6" applyNumberFormat="1" applyFont="1" applyBorder="1"/>
    <xf numFmtId="0" fontId="13" fillId="5" borderId="55" xfId="8" applyFill="1" applyBorder="1" applyAlignment="1">
      <alignment horizontal="center" vertical="center"/>
    </xf>
    <xf numFmtId="3" fontId="27" fillId="5" borderId="38" xfId="4" applyNumberFormat="1" applyFill="1" applyBorder="1"/>
    <xf numFmtId="3" fontId="27" fillId="5" borderId="1" xfId="4" applyNumberFormat="1" applyFill="1" applyBorder="1"/>
    <xf numFmtId="3" fontId="27" fillId="5" borderId="85" xfId="4" applyNumberFormat="1" applyFill="1" applyBorder="1"/>
    <xf numFmtId="3" fontId="27" fillId="5" borderId="51" xfId="4" applyNumberFormat="1" applyFill="1" applyBorder="1"/>
    <xf numFmtId="164" fontId="27" fillId="5" borderId="38" xfId="6" applyNumberFormat="1" applyFont="1" applyFill="1" applyBorder="1"/>
    <xf numFmtId="0" fontId="13" fillId="5" borderId="36" xfId="8" applyFill="1" applyBorder="1" applyAlignment="1">
      <alignment horizontal="center" vertical="center"/>
    </xf>
    <xf numFmtId="3" fontId="27" fillId="5" borderId="4" xfId="4" applyNumberFormat="1" applyFill="1" applyBorder="1"/>
    <xf numFmtId="3" fontId="27" fillId="5" borderId="22" xfId="4" applyNumberFormat="1" applyFill="1" applyBorder="1"/>
    <xf numFmtId="3" fontId="27" fillId="5" borderId="2" xfId="4" applyNumberFormat="1" applyFill="1" applyBorder="1"/>
    <xf numFmtId="3" fontId="27" fillId="5" borderId="3" xfId="4" applyNumberFormat="1" applyFill="1" applyBorder="1"/>
    <xf numFmtId="164" fontId="27" fillId="5" borderId="4" xfId="6" applyNumberFormat="1" applyFont="1" applyFill="1" applyBorder="1"/>
    <xf numFmtId="0" fontId="13" fillId="4" borderId="0" xfId="8" applyFill="1" applyBorder="1" applyAlignment="1">
      <alignment horizontal="center" vertical="center"/>
    </xf>
    <xf numFmtId="3" fontId="13" fillId="0" borderId="0" xfId="8" applyNumberFormat="1" applyBorder="1" applyAlignment="1">
      <alignment vertical="center"/>
    </xf>
    <xf numFmtId="3" fontId="13" fillId="0" borderId="0" xfId="8" applyNumberFormat="1" applyFill="1" applyBorder="1" applyAlignment="1">
      <alignment vertical="center"/>
    </xf>
    <xf numFmtId="164" fontId="13" fillId="0" borderId="0" xfId="8" applyNumberFormat="1" applyBorder="1" applyAlignment="1">
      <alignment vertical="center"/>
    </xf>
    <xf numFmtId="3" fontId="27" fillId="0" borderId="0" xfId="4" applyNumberFormat="1" applyBorder="1"/>
    <xf numFmtId="3" fontId="27" fillId="0" borderId="0" xfId="4" applyNumberFormat="1" applyBorder="1" applyAlignment="1">
      <alignment horizontal="right"/>
    </xf>
    <xf numFmtId="164" fontId="27" fillId="0" borderId="0" xfId="6" applyNumberFormat="1" applyFont="1" applyBorder="1"/>
    <xf numFmtId="3" fontId="5" fillId="2" borderId="2" xfId="0" applyNumberFormat="1" applyFont="1" applyFill="1" applyBorder="1"/>
    <xf numFmtId="3" fontId="5" fillId="3" borderId="3" xfId="0" applyNumberFormat="1" applyFont="1" applyFill="1" applyBorder="1"/>
    <xf numFmtId="3" fontId="5" fillId="3" borderId="4" xfId="0" applyNumberFormat="1" applyFont="1" applyFill="1" applyBorder="1"/>
    <xf numFmtId="3" fontId="5" fillId="3" borderId="23" xfId="0" applyNumberFormat="1" applyFont="1" applyFill="1" applyBorder="1"/>
    <xf numFmtId="3" fontId="5" fillId="2" borderId="6" xfId="0" applyNumberFormat="1" applyFont="1" applyFill="1" applyBorder="1"/>
    <xf numFmtId="3" fontId="0" fillId="2" borderId="2" xfId="0" applyNumberFormat="1" applyFont="1" applyFill="1" applyBorder="1"/>
    <xf numFmtId="3" fontId="0" fillId="0" borderId="3" xfId="0" applyNumberFormat="1" applyBorder="1"/>
    <xf numFmtId="3" fontId="0" fillId="0" borderId="23" xfId="0" applyNumberFormat="1" applyBorder="1"/>
    <xf numFmtId="3" fontId="0" fillId="2" borderId="6" xfId="0" applyNumberFormat="1" applyFont="1" applyFill="1" applyBorder="1"/>
    <xf numFmtId="3" fontId="5" fillId="2" borderId="3" xfId="0" applyNumberFormat="1" applyFont="1" applyFill="1" applyBorder="1"/>
    <xf numFmtId="3" fontId="5" fillId="2" borderId="4" xfId="0" applyNumberFormat="1" applyFont="1" applyFill="1" applyBorder="1"/>
    <xf numFmtId="3" fontId="5" fillId="2" borderId="23" xfId="0" applyNumberFormat="1" applyFont="1" applyFill="1" applyBorder="1"/>
    <xf numFmtId="0" fontId="10" fillId="0" borderId="22" xfId="1" applyFont="1" applyFill="1" applyBorder="1" applyAlignment="1">
      <alignment horizontal="left" vertical="center"/>
    </xf>
    <xf numFmtId="0" fontId="10" fillId="0" borderId="23" xfId="1" applyFont="1" applyFill="1" applyBorder="1" applyAlignment="1">
      <alignment horizontal="left" vertical="center"/>
    </xf>
    <xf numFmtId="0" fontId="11" fillId="4" borderId="22" xfId="1" applyFont="1" applyFill="1" applyBorder="1" applyAlignment="1">
      <alignment horizontal="left" vertical="center"/>
    </xf>
    <xf numFmtId="0" fontId="11" fillId="4" borderId="23" xfId="1" applyFont="1" applyFill="1" applyBorder="1" applyAlignment="1">
      <alignment horizontal="left" vertical="center"/>
    </xf>
    <xf numFmtId="0" fontId="20" fillId="4" borderId="26" xfId="1" applyFont="1" applyFill="1" applyBorder="1" applyAlignment="1">
      <alignment horizontal="left" vertical="center"/>
    </xf>
    <xf numFmtId="0" fontId="20" fillId="4" borderId="53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left" vertical="center"/>
    </xf>
    <xf numFmtId="0" fontId="20" fillId="4" borderId="55" xfId="1" applyFont="1" applyFill="1" applyBorder="1" applyAlignment="1">
      <alignment horizontal="left" vertical="center"/>
    </xf>
    <xf numFmtId="0" fontId="20" fillId="4" borderId="49" xfId="1" applyFont="1" applyFill="1" applyBorder="1" applyAlignment="1">
      <alignment horizontal="left" vertical="center"/>
    </xf>
    <xf numFmtId="0" fontId="14" fillId="0" borderId="22" xfId="1" applyFont="1" applyFill="1" applyBorder="1" applyAlignment="1">
      <alignment horizontal="left" vertical="center"/>
    </xf>
    <xf numFmtId="0" fontId="14" fillId="0" borderId="23" xfId="1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61" xfId="1" applyFont="1" applyFill="1" applyBorder="1" applyAlignment="1">
      <alignment horizontal="left" vertical="center"/>
    </xf>
    <xf numFmtId="10" fontId="15" fillId="0" borderId="18" xfId="1" applyNumberFormat="1" applyFont="1" applyFill="1" applyBorder="1" applyAlignment="1">
      <alignment horizontal="center" vertical="center" wrapText="1"/>
    </xf>
    <xf numFmtId="10" fontId="15" fillId="0" borderId="3" xfId="1" applyNumberFormat="1" applyFont="1" applyFill="1" applyBorder="1" applyAlignment="1">
      <alignment horizontal="center" vertical="center" wrapText="1"/>
    </xf>
    <xf numFmtId="10" fontId="15" fillId="0" borderId="51" xfId="1" applyNumberFormat="1" applyFont="1" applyFill="1" applyBorder="1" applyAlignment="1">
      <alignment horizontal="center" vertical="center" wrapText="1"/>
    </xf>
    <xf numFmtId="49" fontId="15" fillId="0" borderId="33" xfId="1" applyNumberFormat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horizontal="center" vertical="center" wrapText="1"/>
    </xf>
    <xf numFmtId="49" fontId="15" fillId="0" borderId="40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/>
    </xf>
    <xf numFmtId="1" fontId="9" fillId="0" borderId="53" xfId="1" applyNumberFormat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left" vertical="center"/>
    </xf>
    <xf numFmtId="0" fontId="10" fillId="4" borderId="20" xfId="1" applyFont="1" applyFill="1" applyBorder="1" applyAlignment="1">
      <alignment horizontal="left" vertical="center"/>
    </xf>
    <xf numFmtId="10" fontId="15" fillId="0" borderId="19" xfId="1" applyNumberFormat="1" applyFont="1" applyFill="1" applyBorder="1" applyAlignment="1">
      <alignment horizontal="center" vertical="center" wrapText="1"/>
    </xf>
    <xf numFmtId="10" fontId="15" fillId="0" borderId="4" xfId="1" applyNumberFormat="1" applyFont="1" applyFill="1" applyBorder="1" applyAlignment="1">
      <alignment horizontal="center" vertical="center" wrapText="1"/>
    </xf>
    <xf numFmtId="10" fontId="15" fillId="0" borderId="38" xfId="1" applyNumberFormat="1" applyFont="1" applyFill="1" applyBorder="1" applyAlignment="1">
      <alignment horizontal="center" vertical="center" wrapText="1"/>
    </xf>
    <xf numFmtId="10" fontId="15" fillId="0" borderId="16" xfId="1" applyNumberFormat="1" applyFont="1" applyFill="1" applyBorder="1" applyAlignment="1">
      <alignment horizontal="center" vertical="center" wrapText="1"/>
    </xf>
    <xf numFmtId="10" fontId="15" fillId="0" borderId="22" xfId="1" applyNumberFormat="1" applyFont="1" applyFill="1" applyBorder="1" applyAlignment="1">
      <alignment horizontal="center" vertical="center" wrapText="1"/>
    </xf>
    <xf numFmtId="10" fontId="15" fillId="0" borderId="1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38" xfId="1" applyNumberFormat="1" applyFont="1" applyFill="1" applyBorder="1" applyAlignment="1">
      <alignment horizontal="center" vertical="center" wrapText="1"/>
    </xf>
    <xf numFmtId="49" fontId="15" fillId="0" borderId="16" xfId="1" applyNumberFormat="1" applyFont="1" applyFill="1" applyBorder="1" applyAlignment="1">
      <alignment horizontal="center" vertical="center" wrapText="1"/>
    </xf>
    <xf numFmtId="49" fontId="15" fillId="0" borderId="22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49" fontId="17" fillId="5" borderId="45" xfId="1" applyNumberFormat="1" applyFont="1" applyFill="1" applyBorder="1" applyAlignment="1">
      <alignment horizontal="center" vertical="center" wrapText="1"/>
    </xf>
    <xf numFmtId="49" fontId="17" fillId="5" borderId="47" xfId="1" applyNumberFormat="1" applyFont="1" applyFill="1" applyBorder="1" applyAlignment="1">
      <alignment horizontal="center" vertical="center" wrapText="1"/>
    </xf>
    <xf numFmtId="49" fontId="17" fillId="5" borderId="52" xfId="1" applyNumberFormat="1" applyFont="1" applyFill="1" applyBorder="1" applyAlignment="1">
      <alignment horizontal="center" vertical="center" wrapText="1"/>
    </xf>
    <xf numFmtId="0" fontId="9" fillId="4" borderId="37" xfId="2" applyFont="1" applyFill="1" applyBorder="1" applyAlignment="1">
      <alignment horizontal="left" vertical="center" wrapText="1"/>
    </xf>
    <xf numFmtId="0" fontId="9" fillId="4" borderId="38" xfId="2" applyFont="1" applyFill="1" applyBorder="1" applyAlignment="1">
      <alignment horizontal="left" vertical="center" wrapText="1"/>
    </xf>
    <xf numFmtId="0" fontId="9" fillId="4" borderId="6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 wrapText="1"/>
    </xf>
    <xf numFmtId="0" fontId="9" fillId="4" borderId="38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0" borderId="15" xfId="1" applyFont="1" applyFill="1" applyBorder="1" applyAlignment="1">
      <alignment horizontal="center" vertical="center" textRotation="90" wrapText="1"/>
    </xf>
    <xf numFmtId="0" fontId="9" fillId="0" borderId="41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 vertical="center" wrapText="1"/>
    </xf>
    <xf numFmtId="0" fontId="9" fillId="0" borderId="50" xfId="1" applyFont="1" applyFill="1" applyBorder="1" applyAlignment="1">
      <alignment horizontal="center" vertical="center" wrapText="1"/>
    </xf>
    <xf numFmtId="0" fontId="9" fillId="4" borderId="34" xfId="2" applyFont="1" applyFill="1" applyBorder="1" applyAlignment="1">
      <alignment horizontal="left" vertical="center" wrapText="1"/>
    </xf>
    <xf numFmtId="0" fontId="9" fillId="4" borderId="23" xfId="2" applyFont="1" applyFill="1" applyBorder="1" applyAlignment="1">
      <alignment horizontal="left" vertical="center" wrapText="1"/>
    </xf>
    <xf numFmtId="0" fontId="9" fillId="4" borderId="3" xfId="2" applyFont="1" applyFill="1" applyBorder="1" applyAlignment="1">
      <alignment horizontal="left" vertical="center" wrapText="1"/>
    </xf>
    <xf numFmtId="0" fontId="7" fillId="4" borderId="0" xfId="1" applyFont="1" applyFill="1" applyAlignment="1">
      <alignment horizontal="center" vertical="center" wrapText="1"/>
    </xf>
    <xf numFmtId="0" fontId="11" fillId="4" borderId="24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left" vertical="center" wrapText="1"/>
    </xf>
    <xf numFmtId="0" fontId="9" fillId="4" borderId="20" xfId="1" applyFont="1" applyFill="1" applyBorder="1" applyAlignment="1">
      <alignment horizontal="left" vertical="center" wrapText="1"/>
    </xf>
    <xf numFmtId="0" fontId="9" fillId="4" borderId="18" xfId="1" applyFont="1" applyFill="1" applyBorder="1" applyAlignment="1">
      <alignment horizontal="left" vertical="center" wrapText="1"/>
    </xf>
    <xf numFmtId="0" fontId="9" fillId="4" borderId="21" xfId="2" applyFont="1" applyFill="1" applyBorder="1" applyAlignment="1">
      <alignment horizontal="left" vertical="center" wrapText="1"/>
    </xf>
    <xf numFmtId="0" fontId="9" fillId="4" borderId="19" xfId="2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78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0" borderId="68" xfId="0" applyFont="1" applyBorder="1" applyAlignment="1">
      <alignment horizontal="left" vertical="center"/>
    </xf>
    <xf numFmtId="0" fontId="36" fillId="0" borderId="79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6" fillId="0" borderId="71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7" fillId="0" borderId="36" xfId="7" applyFont="1" applyBorder="1" applyAlignment="1">
      <alignment vertical="center" wrapText="1"/>
    </xf>
    <xf numFmtId="0" fontId="27" fillId="0" borderId="68" xfId="7" applyFont="1" applyBorder="1" applyAlignment="1">
      <alignment vertical="center" wrapText="1"/>
    </xf>
    <xf numFmtId="0" fontId="27" fillId="0" borderId="79" xfId="7" applyFont="1" applyBorder="1" applyAlignment="1">
      <alignment vertical="center" wrapText="1"/>
    </xf>
    <xf numFmtId="0" fontId="43" fillId="0" borderId="0" xfId="7" applyFont="1" applyAlignment="1">
      <alignment horizontal="left" vertical="center" wrapText="1"/>
    </xf>
    <xf numFmtId="0" fontId="27" fillId="0" borderId="1" xfId="7" applyFont="1" applyBorder="1" applyAlignment="1">
      <alignment horizontal="center" vertical="center" wrapText="1"/>
    </xf>
    <xf numFmtId="0" fontId="27" fillId="0" borderId="61" xfId="7" applyFont="1" applyBorder="1" applyAlignment="1">
      <alignment horizontal="center" vertical="center" wrapText="1"/>
    </xf>
    <xf numFmtId="0" fontId="27" fillId="0" borderId="39" xfId="7" applyFont="1" applyBorder="1" applyAlignment="1">
      <alignment horizontal="center" vertical="center" wrapText="1"/>
    </xf>
    <xf numFmtId="0" fontId="3" fillId="0" borderId="16" xfId="7" applyFont="1" applyBorder="1" applyAlignment="1">
      <alignment vertical="center" wrapText="1"/>
    </xf>
    <xf numFmtId="0" fontId="3" fillId="0" borderId="20" xfId="7" applyFont="1" applyBorder="1" applyAlignment="1">
      <alignment vertical="center" wrapText="1"/>
    </xf>
    <xf numFmtId="0" fontId="3" fillId="0" borderId="63" xfId="7" applyFont="1" applyBorder="1" applyAlignment="1">
      <alignment vertical="center" wrapText="1"/>
    </xf>
    <xf numFmtId="0" fontId="3" fillId="0" borderId="1" xfId="7" applyFont="1" applyBorder="1" applyAlignment="1">
      <alignment vertical="center"/>
    </xf>
    <xf numFmtId="0" fontId="27" fillId="0" borderId="61" xfId="7" applyFont="1" applyBorder="1" applyAlignment="1">
      <alignment vertical="center"/>
    </xf>
    <xf numFmtId="0" fontId="27" fillId="0" borderId="39" xfId="7" applyFont="1" applyBorder="1" applyAlignment="1">
      <alignment vertical="center"/>
    </xf>
    <xf numFmtId="0" fontId="27" fillId="0" borderId="16" xfId="7" applyFont="1" applyBorder="1" applyAlignment="1">
      <alignment horizontal="left" vertical="center" wrapText="1"/>
    </xf>
    <xf numFmtId="0" fontId="27" fillId="0" borderId="20" xfId="7" applyFont="1" applyBorder="1" applyAlignment="1">
      <alignment horizontal="left" vertical="center" wrapText="1"/>
    </xf>
    <xf numFmtId="0" fontId="27" fillId="0" borderId="63" xfId="7" applyFont="1" applyBorder="1" applyAlignment="1">
      <alignment horizontal="left" vertical="center" wrapText="1"/>
    </xf>
    <xf numFmtId="0" fontId="27" fillId="0" borderId="0" xfId="4" applyAlignment="1">
      <alignment horizontal="left" wrapText="1"/>
    </xf>
    <xf numFmtId="3" fontId="49" fillId="0" borderId="29" xfId="4" applyNumberFormat="1" applyFont="1" applyBorder="1" applyAlignment="1">
      <alignment horizontal="center" vertical="center" wrapText="1"/>
    </xf>
    <xf numFmtId="3" fontId="49" fillId="0" borderId="54" xfId="4" applyNumberFormat="1" applyFont="1" applyBorder="1" applyAlignment="1">
      <alignment horizontal="center" vertical="center" wrapText="1"/>
    </xf>
    <xf numFmtId="0" fontId="49" fillId="0" borderId="29" xfId="4" applyFont="1" applyBorder="1" applyAlignment="1">
      <alignment horizontal="center" vertical="center" wrapText="1"/>
    </xf>
    <xf numFmtId="0" fontId="49" fillId="0" borderId="54" xfId="4" applyFont="1" applyBorder="1" applyAlignment="1">
      <alignment horizontal="center" vertical="center" wrapText="1"/>
    </xf>
    <xf numFmtId="3" fontId="49" fillId="0" borderId="41" xfId="4" applyNumberFormat="1" applyFont="1" applyBorder="1" applyAlignment="1">
      <alignment horizontal="center" vertical="center" wrapText="1"/>
    </xf>
    <xf numFmtId="3" fontId="49" fillId="0" borderId="55" xfId="4" applyNumberFormat="1" applyFont="1" applyBorder="1" applyAlignment="1">
      <alignment horizontal="center" vertical="center" wrapText="1"/>
    </xf>
    <xf numFmtId="3" fontId="49" fillId="0" borderId="82" xfId="4" applyNumberFormat="1" applyFont="1" applyFill="1" applyBorder="1" applyAlignment="1">
      <alignment horizontal="center" vertical="center" wrapText="1"/>
    </xf>
    <xf numFmtId="3" fontId="49" fillId="0" borderId="83" xfId="4" applyNumberFormat="1" applyFont="1" applyFill="1" applyBorder="1" applyAlignment="1">
      <alignment horizontal="center" vertical="center" wrapText="1"/>
    </xf>
    <xf numFmtId="3" fontId="49" fillId="0" borderId="44" xfId="4" applyNumberFormat="1" applyFont="1" applyFill="1" applyBorder="1" applyAlignment="1">
      <alignment horizontal="center" vertical="center" wrapText="1"/>
    </xf>
    <xf numFmtId="3" fontId="49" fillId="0" borderId="50" xfId="4" applyNumberFormat="1" applyFont="1" applyFill="1" applyBorder="1" applyAlignment="1">
      <alignment horizontal="center" vertical="center" wrapText="1"/>
    </xf>
    <xf numFmtId="3" fontId="49" fillId="0" borderId="29" xfId="4" applyNumberFormat="1" applyFont="1" applyFill="1" applyBorder="1" applyAlignment="1">
      <alignment horizontal="center" vertical="center" wrapText="1"/>
    </xf>
    <xf numFmtId="3" fontId="49" fillId="0" borderId="54" xfId="4" applyNumberFormat="1" applyFont="1" applyFill="1" applyBorder="1" applyAlignment="1">
      <alignment horizontal="center" vertical="center" wrapText="1"/>
    </xf>
    <xf numFmtId="3" fontId="49" fillId="0" borderId="28" xfId="4" applyNumberFormat="1" applyFont="1" applyBorder="1" applyAlignment="1">
      <alignment horizontal="center" vertical="center" wrapText="1"/>
    </xf>
    <xf numFmtId="3" fontId="49" fillId="0" borderId="62" xfId="4" applyNumberFormat="1" applyFont="1" applyBorder="1" applyAlignment="1">
      <alignment horizontal="center" vertical="center" wrapText="1"/>
    </xf>
    <xf numFmtId="0" fontId="43" fillId="0" borderId="0" xfId="8" applyFont="1" applyAlignment="1">
      <alignment horizontal="left" vertical="center" wrapText="1"/>
    </xf>
    <xf numFmtId="0" fontId="44" fillId="0" borderId="0" xfId="8" applyFont="1" applyAlignment="1">
      <alignment horizontal="left" vertical="center" wrapText="1"/>
    </xf>
    <xf numFmtId="0" fontId="48" fillId="0" borderId="0" xfId="8" applyFont="1" applyAlignment="1">
      <alignment horizontal="left" vertical="center" wrapText="1"/>
    </xf>
    <xf numFmtId="0" fontId="49" fillId="0" borderId="17" xfId="4" applyFont="1" applyBorder="1" applyAlignment="1">
      <alignment horizontal="center" vertical="center" wrapText="1"/>
    </xf>
    <xf numFmtId="0" fontId="49" fillId="0" borderId="2" xfId="4" applyFont="1" applyBorder="1" applyAlignment="1">
      <alignment horizontal="center" vertical="center" wrapText="1"/>
    </xf>
    <xf numFmtId="0" fontId="49" fillId="0" borderId="8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9" fillId="0" borderId="27" xfId="4" applyFont="1" applyBorder="1" applyAlignment="1">
      <alignment horizontal="center" vertical="center"/>
    </xf>
    <xf numFmtId="0" fontId="49" fillId="0" borderId="80" xfId="4" applyFont="1" applyBorder="1" applyAlignment="1">
      <alignment horizontal="center" vertical="center" wrapText="1"/>
    </xf>
    <xf numFmtId="0" fontId="49" fillId="0" borderId="77" xfId="4" applyFont="1" applyBorder="1" applyAlignment="1">
      <alignment horizontal="center" vertical="center" wrapText="1"/>
    </xf>
    <xf numFmtId="0" fontId="49" fillId="0" borderId="57" xfId="4" applyFont="1" applyBorder="1" applyAlignment="1">
      <alignment horizontal="center" vertical="center" wrapText="1"/>
    </xf>
    <xf numFmtId="0" fontId="9" fillId="0" borderId="81" xfId="4" applyFont="1" applyBorder="1" applyAlignment="1">
      <alignment horizontal="center" vertical="center"/>
    </xf>
    <xf numFmtId="0" fontId="9" fillId="0" borderId="61" xfId="4" applyFont="1" applyBorder="1" applyAlignment="1">
      <alignment horizontal="center" vertical="center"/>
    </xf>
    <xf numFmtId="0" fontId="9" fillId="0" borderId="51" xfId="4" applyFont="1" applyBorder="1" applyAlignment="1">
      <alignment horizontal="center" vertical="center"/>
    </xf>
    <xf numFmtId="3" fontId="49" fillId="0" borderId="73" xfId="4" applyNumberFormat="1" applyFont="1" applyBorder="1" applyAlignment="1">
      <alignment horizontal="center" vertical="center" wrapText="1"/>
    </xf>
    <xf numFmtId="3" fontId="49" fillId="0" borderId="9" xfId="4" applyNumberFormat="1" applyFont="1" applyBorder="1" applyAlignment="1">
      <alignment horizontal="center" vertical="center" wrapText="1"/>
    </xf>
    <xf numFmtId="3" fontId="49" fillId="0" borderId="35" xfId="4" applyNumberFormat="1" applyFont="1" applyBorder="1" applyAlignment="1">
      <alignment horizontal="center" vertical="center" wrapText="1"/>
    </xf>
    <xf numFmtId="3" fontId="49" fillId="0" borderId="10" xfId="4" applyNumberFormat="1" applyFont="1" applyBorder="1" applyAlignment="1">
      <alignment horizontal="center" vertical="center" wrapText="1"/>
    </xf>
    <xf numFmtId="0" fontId="49" fillId="0" borderId="35" xfId="4" applyFont="1" applyBorder="1" applyAlignment="1">
      <alignment horizontal="center" vertical="center" wrapText="1"/>
    </xf>
    <xf numFmtId="0" fontId="49" fillId="0" borderId="10" xfId="4" applyFont="1" applyBorder="1" applyAlignment="1">
      <alignment horizontal="center" vertical="center" wrapText="1"/>
    </xf>
    <xf numFmtId="3" fontId="49" fillId="0" borderId="36" xfId="4" applyNumberFormat="1" applyFont="1" applyBorder="1" applyAlignment="1">
      <alignment horizontal="center" vertical="center" wrapText="1"/>
    </xf>
    <xf numFmtId="3" fontId="49" fillId="0" borderId="76" xfId="4" applyNumberFormat="1" applyFont="1" applyBorder="1" applyAlignment="1">
      <alignment horizontal="center" vertical="center" wrapText="1"/>
    </xf>
    <xf numFmtId="3" fontId="49" fillId="0" borderId="17" xfId="4" applyNumberFormat="1" applyFont="1" applyFill="1" applyBorder="1" applyAlignment="1">
      <alignment horizontal="center" vertical="center" wrapText="1"/>
    </xf>
    <xf numFmtId="3" fontId="49" fillId="0" borderId="8" xfId="4" applyNumberFormat="1" applyFont="1" applyFill="1" applyBorder="1" applyAlignment="1">
      <alignment horizontal="center" vertical="center" wrapText="1"/>
    </xf>
    <xf numFmtId="3" fontId="49" fillId="0" borderId="73" xfId="4" applyNumberFormat="1" applyFont="1" applyFill="1" applyBorder="1" applyAlignment="1">
      <alignment horizontal="center" vertical="center" wrapText="1"/>
    </xf>
    <xf numFmtId="3" fontId="49" fillId="0" borderId="9" xfId="4" applyNumberFormat="1" applyFont="1" applyFill="1" applyBorder="1" applyAlignment="1">
      <alignment horizontal="center" vertical="center" wrapText="1"/>
    </xf>
    <xf numFmtId="3" fontId="49" fillId="0" borderId="32" xfId="4" applyNumberFormat="1" applyFont="1" applyFill="1" applyBorder="1" applyAlignment="1">
      <alignment horizontal="center" vertical="center" wrapText="1"/>
    </xf>
    <xf numFmtId="3" fontId="49" fillId="0" borderId="80" xfId="4" applyNumberFormat="1" applyFont="1" applyFill="1" applyBorder="1" applyAlignment="1">
      <alignment horizontal="center" vertical="center" wrapText="1"/>
    </xf>
  </cellXfs>
  <cellStyles count="9">
    <cellStyle name="Normální" xfId="0" builtinId="0"/>
    <cellStyle name="Normální 10" xfId="4"/>
    <cellStyle name="normální 14 2" xfId="3"/>
    <cellStyle name="normální 2 5" xfId="5"/>
    <cellStyle name="normální_Počty financovaných studentů 1998-2006" xfId="7"/>
    <cellStyle name="normální_Přehled poskyt. prostředků VŠ-rozpočet 2000-2006" xfId="8"/>
    <cellStyle name="normální_Tab.1-bilance PV" xfId="2"/>
    <cellStyle name="normální_Tabulka 1-Bilanční-návrh 13.1.04" xfId="1"/>
    <cellStyle name="Procent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2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3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4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1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2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3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4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7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8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9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0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1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2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2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2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3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4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5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6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7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8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9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10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11" descr="b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" name="Picture 2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asekp/Documents/1.%20Pracovn&#237;/2015/Rozpo&#269;et%202016/V&#253;po&#269;et%20rozpo&#269;tu%20na%20rok%202016/Modelov&#253;%20v&#253;po&#269;et%20rozpo&#269;tu%20V&#352;%20na%20rok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asekp/AppData/Local/Microsoft/Windows/Temporary%20Internet%20Files/Content.Outlook/90Q6SI8N/901-2016%20III%20Rozpis%20rozpo&#269;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Bilance dle schvál RO"/>
      <sheetName val="1 Bilance pro výpočet"/>
      <sheetName val="2 Srovnání A+K"/>
      <sheetName val="3 Úpravy A+K"/>
      <sheetName val="Ukazatel A 2015"/>
      <sheetName val="Ukazatel A 2016"/>
      <sheetName val="Porovnání počtů"/>
      <sheetName val="limity 2016"/>
      <sheetName val="5 Ukaz K"/>
      <sheetName val="popis zdroj dat"/>
      <sheetName val="6 Ukaz C"/>
      <sheetName val="7 Ukaz. F - U3V "/>
      <sheetName val="8 Ukaz. F - SSP"/>
      <sheetName val="9 Ukaz I"/>
      <sheetName val="10 Ukaz J"/>
      <sheetName val="11 Ukaz 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7">
          <cell r="G37">
            <v>17.95</v>
          </cell>
        </row>
      </sheetData>
      <sheetData sheetId="15" refreshError="1">
        <row r="16">
          <cell r="D16">
            <v>5400.0266777715606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1 Bilance pro výpočet"/>
      <sheetName val="2 RO 1"/>
      <sheetName val="3 Ukaz C"/>
      <sheetName val="4 Ukaz. F - U3V "/>
      <sheetName val="5 Ukaz. F - SSP"/>
      <sheetName val="6 Ukaz I"/>
      <sheetName val="7 Ukaz J"/>
      <sheetName val="8 Ukaz U"/>
      <sheetName val="9 Ukaz. D"/>
    </sheetNames>
    <sheetDataSet>
      <sheetData sheetId="0" refreshError="1"/>
      <sheetData sheetId="1" refreshError="1">
        <row r="16">
          <cell r="O16">
            <v>11723777656.32</v>
          </cell>
        </row>
        <row r="17">
          <cell r="O17">
            <v>3702245575.6799998</v>
          </cell>
        </row>
        <row r="18">
          <cell r="O18">
            <v>15426023232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F21" sqref="F21"/>
    </sheetView>
  </sheetViews>
  <sheetFormatPr defaultRowHeight="15" x14ac:dyDescent="0.25"/>
  <cols>
    <col min="1" max="1" width="75.85546875" customWidth="1"/>
    <col min="2" max="2" width="17.42578125" customWidth="1"/>
    <col min="3" max="3" width="17.28515625" customWidth="1"/>
    <col min="4" max="4" width="13.85546875" customWidth="1"/>
    <col min="5" max="5" width="17" customWidth="1"/>
    <col min="6" max="6" width="15.85546875" customWidth="1"/>
    <col min="7" max="7" width="16.140625" customWidth="1"/>
    <col min="8" max="8" width="13.42578125" customWidth="1"/>
    <col min="9" max="9" width="16.85546875" customWidth="1"/>
    <col min="10" max="10" width="17.5703125" customWidth="1"/>
    <col min="11" max="11" width="17.140625" customWidth="1"/>
    <col min="257" max="257" width="75.85546875" customWidth="1"/>
    <col min="258" max="258" width="17.42578125" customWidth="1"/>
    <col min="259" max="259" width="17.28515625" customWidth="1"/>
    <col min="260" max="260" width="13.85546875" customWidth="1"/>
    <col min="261" max="261" width="17" customWidth="1"/>
    <col min="262" max="262" width="15.85546875" customWidth="1"/>
    <col min="263" max="263" width="16.140625" customWidth="1"/>
    <col min="264" max="264" width="13.42578125" customWidth="1"/>
    <col min="265" max="265" width="16.85546875" customWidth="1"/>
    <col min="266" max="266" width="17.5703125" customWidth="1"/>
    <col min="267" max="267" width="17.140625" customWidth="1"/>
    <col min="513" max="513" width="75.85546875" customWidth="1"/>
    <col min="514" max="514" width="17.42578125" customWidth="1"/>
    <col min="515" max="515" width="17.28515625" customWidth="1"/>
    <col min="516" max="516" width="13.85546875" customWidth="1"/>
    <col min="517" max="517" width="17" customWidth="1"/>
    <col min="518" max="518" width="15.85546875" customWidth="1"/>
    <col min="519" max="519" width="16.140625" customWidth="1"/>
    <col min="520" max="520" width="13.42578125" customWidth="1"/>
    <col min="521" max="521" width="16.85546875" customWidth="1"/>
    <col min="522" max="522" width="17.5703125" customWidth="1"/>
    <col min="523" max="523" width="17.140625" customWidth="1"/>
    <col min="769" max="769" width="75.85546875" customWidth="1"/>
    <col min="770" max="770" width="17.42578125" customWidth="1"/>
    <col min="771" max="771" width="17.28515625" customWidth="1"/>
    <col min="772" max="772" width="13.85546875" customWidth="1"/>
    <col min="773" max="773" width="17" customWidth="1"/>
    <col min="774" max="774" width="15.85546875" customWidth="1"/>
    <col min="775" max="775" width="16.140625" customWidth="1"/>
    <col min="776" max="776" width="13.42578125" customWidth="1"/>
    <col min="777" max="777" width="16.85546875" customWidth="1"/>
    <col min="778" max="778" width="17.5703125" customWidth="1"/>
    <col min="779" max="779" width="17.140625" customWidth="1"/>
    <col min="1025" max="1025" width="75.85546875" customWidth="1"/>
    <col min="1026" max="1026" width="17.42578125" customWidth="1"/>
    <col min="1027" max="1027" width="17.28515625" customWidth="1"/>
    <col min="1028" max="1028" width="13.85546875" customWidth="1"/>
    <col min="1029" max="1029" width="17" customWidth="1"/>
    <col min="1030" max="1030" width="15.85546875" customWidth="1"/>
    <col min="1031" max="1031" width="16.140625" customWidth="1"/>
    <col min="1032" max="1032" width="13.42578125" customWidth="1"/>
    <col min="1033" max="1033" width="16.85546875" customWidth="1"/>
    <col min="1034" max="1034" width="17.5703125" customWidth="1"/>
    <col min="1035" max="1035" width="17.140625" customWidth="1"/>
    <col min="1281" max="1281" width="75.85546875" customWidth="1"/>
    <col min="1282" max="1282" width="17.42578125" customWidth="1"/>
    <col min="1283" max="1283" width="17.28515625" customWidth="1"/>
    <col min="1284" max="1284" width="13.85546875" customWidth="1"/>
    <col min="1285" max="1285" width="17" customWidth="1"/>
    <col min="1286" max="1286" width="15.85546875" customWidth="1"/>
    <col min="1287" max="1287" width="16.140625" customWidth="1"/>
    <col min="1288" max="1288" width="13.42578125" customWidth="1"/>
    <col min="1289" max="1289" width="16.85546875" customWidth="1"/>
    <col min="1290" max="1290" width="17.5703125" customWidth="1"/>
    <col min="1291" max="1291" width="17.140625" customWidth="1"/>
    <col min="1537" max="1537" width="75.85546875" customWidth="1"/>
    <col min="1538" max="1538" width="17.42578125" customWidth="1"/>
    <col min="1539" max="1539" width="17.28515625" customWidth="1"/>
    <col min="1540" max="1540" width="13.85546875" customWidth="1"/>
    <col min="1541" max="1541" width="17" customWidth="1"/>
    <col min="1542" max="1542" width="15.85546875" customWidth="1"/>
    <col min="1543" max="1543" width="16.140625" customWidth="1"/>
    <col min="1544" max="1544" width="13.42578125" customWidth="1"/>
    <col min="1545" max="1545" width="16.85546875" customWidth="1"/>
    <col min="1546" max="1546" width="17.5703125" customWidth="1"/>
    <col min="1547" max="1547" width="17.140625" customWidth="1"/>
    <col min="1793" max="1793" width="75.85546875" customWidth="1"/>
    <col min="1794" max="1794" width="17.42578125" customWidth="1"/>
    <col min="1795" max="1795" width="17.28515625" customWidth="1"/>
    <col min="1796" max="1796" width="13.85546875" customWidth="1"/>
    <col min="1797" max="1797" width="17" customWidth="1"/>
    <col min="1798" max="1798" width="15.85546875" customWidth="1"/>
    <col min="1799" max="1799" width="16.140625" customWidth="1"/>
    <col min="1800" max="1800" width="13.42578125" customWidth="1"/>
    <col min="1801" max="1801" width="16.85546875" customWidth="1"/>
    <col min="1802" max="1802" width="17.5703125" customWidth="1"/>
    <col min="1803" max="1803" width="17.140625" customWidth="1"/>
    <col min="2049" max="2049" width="75.85546875" customWidth="1"/>
    <col min="2050" max="2050" width="17.42578125" customWidth="1"/>
    <col min="2051" max="2051" width="17.28515625" customWidth="1"/>
    <col min="2052" max="2052" width="13.85546875" customWidth="1"/>
    <col min="2053" max="2053" width="17" customWidth="1"/>
    <col min="2054" max="2054" width="15.85546875" customWidth="1"/>
    <col min="2055" max="2055" width="16.140625" customWidth="1"/>
    <col min="2056" max="2056" width="13.42578125" customWidth="1"/>
    <col min="2057" max="2057" width="16.85546875" customWidth="1"/>
    <col min="2058" max="2058" width="17.5703125" customWidth="1"/>
    <col min="2059" max="2059" width="17.140625" customWidth="1"/>
    <col min="2305" max="2305" width="75.85546875" customWidth="1"/>
    <col min="2306" max="2306" width="17.42578125" customWidth="1"/>
    <col min="2307" max="2307" width="17.28515625" customWidth="1"/>
    <col min="2308" max="2308" width="13.85546875" customWidth="1"/>
    <col min="2309" max="2309" width="17" customWidth="1"/>
    <col min="2310" max="2310" width="15.85546875" customWidth="1"/>
    <col min="2311" max="2311" width="16.140625" customWidth="1"/>
    <col min="2312" max="2312" width="13.42578125" customWidth="1"/>
    <col min="2313" max="2313" width="16.85546875" customWidth="1"/>
    <col min="2314" max="2314" width="17.5703125" customWidth="1"/>
    <col min="2315" max="2315" width="17.140625" customWidth="1"/>
    <col min="2561" max="2561" width="75.85546875" customWidth="1"/>
    <col min="2562" max="2562" width="17.42578125" customWidth="1"/>
    <col min="2563" max="2563" width="17.28515625" customWidth="1"/>
    <col min="2564" max="2564" width="13.85546875" customWidth="1"/>
    <col min="2565" max="2565" width="17" customWidth="1"/>
    <col min="2566" max="2566" width="15.85546875" customWidth="1"/>
    <col min="2567" max="2567" width="16.140625" customWidth="1"/>
    <col min="2568" max="2568" width="13.42578125" customWidth="1"/>
    <col min="2569" max="2569" width="16.85546875" customWidth="1"/>
    <col min="2570" max="2570" width="17.5703125" customWidth="1"/>
    <col min="2571" max="2571" width="17.140625" customWidth="1"/>
    <col min="2817" max="2817" width="75.85546875" customWidth="1"/>
    <col min="2818" max="2818" width="17.42578125" customWidth="1"/>
    <col min="2819" max="2819" width="17.28515625" customWidth="1"/>
    <col min="2820" max="2820" width="13.85546875" customWidth="1"/>
    <col min="2821" max="2821" width="17" customWidth="1"/>
    <col min="2822" max="2822" width="15.85546875" customWidth="1"/>
    <col min="2823" max="2823" width="16.140625" customWidth="1"/>
    <col min="2824" max="2824" width="13.42578125" customWidth="1"/>
    <col min="2825" max="2825" width="16.85546875" customWidth="1"/>
    <col min="2826" max="2826" width="17.5703125" customWidth="1"/>
    <col min="2827" max="2827" width="17.140625" customWidth="1"/>
    <col min="3073" max="3073" width="75.85546875" customWidth="1"/>
    <col min="3074" max="3074" width="17.42578125" customWidth="1"/>
    <col min="3075" max="3075" width="17.28515625" customWidth="1"/>
    <col min="3076" max="3076" width="13.85546875" customWidth="1"/>
    <col min="3077" max="3077" width="17" customWidth="1"/>
    <col min="3078" max="3078" width="15.85546875" customWidth="1"/>
    <col min="3079" max="3079" width="16.140625" customWidth="1"/>
    <col min="3080" max="3080" width="13.42578125" customWidth="1"/>
    <col min="3081" max="3081" width="16.85546875" customWidth="1"/>
    <col min="3082" max="3082" width="17.5703125" customWidth="1"/>
    <col min="3083" max="3083" width="17.140625" customWidth="1"/>
    <col min="3329" max="3329" width="75.85546875" customWidth="1"/>
    <col min="3330" max="3330" width="17.42578125" customWidth="1"/>
    <col min="3331" max="3331" width="17.28515625" customWidth="1"/>
    <col min="3332" max="3332" width="13.85546875" customWidth="1"/>
    <col min="3333" max="3333" width="17" customWidth="1"/>
    <col min="3334" max="3334" width="15.85546875" customWidth="1"/>
    <col min="3335" max="3335" width="16.140625" customWidth="1"/>
    <col min="3336" max="3336" width="13.42578125" customWidth="1"/>
    <col min="3337" max="3337" width="16.85546875" customWidth="1"/>
    <col min="3338" max="3338" width="17.5703125" customWidth="1"/>
    <col min="3339" max="3339" width="17.140625" customWidth="1"/>
    <col min="3585" max="3585" width="75.85546875" customWidth="1"/>
    <col min="3586" max="3586" width="17.42578125" customWidth="1"/>
    <col min="3587" max="3587" width="17.28515625" customWidth="1"/>
    <col min="3588" max="3588" width="13.85546875" customWidth="1"/>
    <col min="3589" max="3589" width="17" customWidth="1"/>
    <col min="3590" max="3590" width="15.85546875" customWidth="1"/>
    <col min="3591" max="3591" width="16.140625" customWidth="1"/>
    <col min="3592" max="3592" width="13.42578125" customWidth="1"/>
    <col min="3593" max="3593" width="16.85546875" customWidth="1"/>
    <col min="3594" max="3594" width="17.5703125" customWidth="1"/>
    <col min="3595" max="3595" width="17.140625" customWidth="1"/>
    <col min="3841" max="3841" width="75.85546875" customWidth="1"/>
    <col min="3842" max="3842" width="17.42578125" customWidth="1"/>
    <col min="3843" max="3843" width="17.28515625" customWidth="1"/>
    <col min="3844" max="3844" width="13.85546875" customWidth="1"/>
    <col min="3845" max="3845" width="17" customWidth="1"/>
    <col min="3846" max="3846" width="15.85546875" customWidth="1"/>
    <col min="3847" max="3847" width="16.140625" customWidth="1"/>
    <col min="3848" max="3848" width="13.42578125" customWidth="1"/>
    <col min="3849" max="3849" width="16.85546875" customWidth="1"/>
    <col min="3850" max="3850" width="17.5703125" customWidth="1"/>
    <col min="3851" max="3851" width="17.140625" customWidth="1"/>
    <col min="4097" max="4097" width="75.85546875" customWidth="1"/>
    <col min="4098" max="4098" width="17.42578125" customWidth="1"/>
    <col min="4099" max="4099" width="17.28515625" customWidth="1"/>
    <col min="4100" max="4100" width="13.85546875" customWidth="1"/>
    <col min="4101" max="4101" width="17" customWidth="1"/>
    <col min="4102" max="4102" width="15.85546875" customWidth="1"/>
    <col min="4103" max="4103" width="16.140625" customWidth="1"/>
    <col min="4104" max="4104" width="13.42578125" customWidth="1"/>
    <col min="4105" max="4105" width="16.85546875" customWidth="1"/>
    <col min="4106" max="4106" width="17.5703125" customWidth="1"/>
    <col min="4107" max="4107" width="17.140625" customWidth="1"/>
    <col min="4353" max="4353" width="75.85546875" customWidth="1"/>
    <col min="4354" max="4354" width="17.42578125" customWidth="1"/>
    <col min="4355" max="4355" width="17.28515625" customWidth="1"/>
    <col min="4356" max="4356" width="13.85546875" customWidth="1"/>
    <col min="4357" max="4357" width="17" customWidth="1"/>
    <col min="4358" max="4358" width="15.85546875" customWidth="1"/>
    <col min="4359" max="4359" width="16.140625" customWidth="1"/>
    <col min="4360" max="4360" width="13.42578125" customWidth="1"/>
    <col min="4361" max="4361" width="16.85546875" customWidth="1"/>
    <col min="4362" max="4362" width="17.5703125" customWidth="1"/>
    <col min="4363" max="4363" width="17.140625" customWidth="1"/>
    <col min="4609" max="4609" width="75.85546875" customWidth="1"/>
    <col min="4610" max="4610" width="17.42578125" customWidth="1"/>
    <col min="4611" max="4611" width="17.28515625" customWidth="1"/>
    <col min="4612" max="4612" width="13.85546875" customWidth="1"/>
    <col min="4613" max="4613" width="17" customWidth="1"/>
    <col min="4614" max="4614" width="15.85546875" customWidth="1"/>
    <col min="4615" max="4615" width="16.140625" customWidth="1"/>
    <col min="4616" max="4616" width="13.42578125" customWidth="1"/>
    <col min="4617" max="4617" width="16.85546875" customWidth="1"/>
    <col min="4618" max="4618" width="17.5703125" customWidth="1"/>
    <col min="4619" max="4619" width="17.140625" customWidth="1"/>
    <col min="4865" max="4865" width="75.85546875" customWidth="1"/>
    <col min="4866" max="4866" width="17.42578125" customWidth="1"/>
    <col min="4867" max="4867" width="17.28515625" customWidth="1"/>
    <col min="4868" max="4868" width="13.85546875" customWidth="1"/>
    <col min="4869" max="4869" width="17" customWidth="1"/>
    <col min="4870" max="4870" width="15.85546875" customWidth="1"/>
    <col min="4871" max="4871" width="16.140625" customWidth="1"/>
    <col min="4872" max="4872" width="13.42578125" customWidth="1"/>
    <col min="4873" max="4873" width="16.85546875" customWidth="1"/>
    <col min="4874" max="4874" width="17.5703125" customWidth="1"/>
    <col min="4875" max="4875" width="17.140625" customWidth="1"/>
    <col min="5121" max="5121" width="75.85546875" customWidth="1"/>
    <col min="5122" max="5122" width="17.42578125" customWidth="1"/>
    <col min="5123" max="5123" width="17.28515625" customWidth="1"/>
    <col min="5124" max="5124" width="13.85546875" customWidth="1"/>
    <col min="5125" max="5125" width="17" customWidth="1"/>
    <col min="5126" max="5126" width="15.85546875" customWidth="1"/>
    <col min="5127" max="5127" width="16.140625" customWidth="1"/>
    <col min="5128" max="5128" width="13.42578125" customWidth="1"/>
    <col min="5129" max="5129" width="16.85546875" customWidth="1"/>
    <col min="5130" max="5130" width="17.5703125" customWidth="1"/>
    <col min="5131" max="5131" width="17.140625" customWidth="1"/>
    <col min="5377" max="5377" width="75.85546875" customWidth="1"/>
    <col min="5378" max="5378" width="17.42578125" customWidth="1"/>
    <col min="5379" max="5379" width="17.28515625" customWidth="1"/>
    <col min="5380" max="5380" width="13.85546875" customWidth="1"/>
    <col min="5381" max="5381" width="17" customWidth="1"/>
    <col min="5382" max="5382" width="15.85546875" customWidth="1"/>
    <col min="5383" max="5383" width="16.140625" customWidth="1"/>
    <col min="5384" max="5384" width="13.42578125" customWidth="1"/>
    <col min="5385" max="5385" width="16.85546875" customWidth="1"/>
    <col min="5386" max="5386" width="17.5703125" customWidth="1"/>
    <col min="5387" max="5387" width="17.140625" customWidth="1"/>
    <col min="5633" max="5633" width="75.85546875" customWidth="1"/>
    <col min="5634" max="5634" width="17.42578125" customWidth="1"/>
    <col min="5635" max="5635" width="17.28515625" customWidth="1"/>
    <col min="5636" max="5636" width="13.85546875" customWidth="1"/>
    <col min="5637" max="5637" width="17" customWidth="1"/>
    <col min="5638" max="5638" width="15.85546875" customWidth="1"/>
    <col min="5639" max="5639" width="16.140625" customWidth="1"/>
    <col min="5640" max="5640" width="13.42578125" customWidth="1"/>
    <col min="5641" max="5641" width="16.85546875" customWidth="1"/>
    <col min="5642" max="5642" width="17.5703125" customWidth="1"/>
    <col min="5643" max="5643" width="17.140625" customWidth="1"/>
    <col min="5889" max="5889" width="75.85546875" customWidth="1"/>
    <col min="5890" max="5890" width="17.42578125" customWidth="1"/>
    <col min="5891" max="5891" width="17.28515625" customWidth="1"/>
    <col min="5892" max="5892" width="13.85546875" customWidth="1"/>
    <col min="5893" max="5893" width="17" customWidth="1"/>
    <col min="5894" max="5894" width="15.85546875" customWidth="1"/>
    <col min="5895" max="5895" width="16.140625" customWidth="1"/>
    <col min="5896" max="5896" width="13.42578125" customWidth="1"/>
    <col min="5897" max="5897" width="16.85546875" customWidth="1"/>
    <col min="5898" max="5898" width="17.5703125" customWidth="1"/>
    <col min="5899" max="5899" width="17.140625" customWidth="1"/>
    <col min="6145" max="6145" width="75.85546875" customWidth="1"/>
    <col min="6146" max="6146" width="17.42578125" customWidth="1"/>
    <col min="6147" max="6147" width="17.28515625" customWidth="1"/>
    <col min="6148" max="6148" width="13.85546875" customWidth="1"/>
    <col min="6149" max="6149" width="17" customWidth="1"/>
    <col min="6150" max="6150" width="15.85546875" customWidth="1"/>
    <col min="6151" max="6151" width="16.140625" customWidth="1"/>
    <col min="6152" max="6152" width="13.42578125" customWidth="1"/>
    <col min="6153" max="6153" width="16.85546875" customWidth="1"/>
    <col min="6154" max="6154" width="17.5703125" customWidth="1"/>
    <col min="6155" max="6155" width="17.140625" customWidth="1"/>
    <col min="6401" max="6401" width="75.85546875" customWidth="1"/>
    <col min="6402" max="6402" width="17.42578125" customWidth="1"/>
    <col min="6403" max="6403" width="17.28515625" customWidth="1"/>
    <col min="6404" max="6404" width="13.85546875" customWidth="1"/>
    <col min="6405" max="6405" width="17" customWidth="1"/>
    <col min="6406" max="6406" width="15.85546875" customWidth="1"/>
    <col min="6407" max="6407" width="16.140625" customWidth="1"/>
    <col min="6408" max="6408" width="13.42578125" customWidth="1"/>
    <col min="6409" max="6409" width="16.85546875" customWidth="1"/>
    <col min="6410" max="6410" width="17.5703125" customWidth="1"/>
    <col min="6411" max="6411" width="17.140625" customWidth="1"/>
    <col min="6657" max="6657" width="75.85546875" customWidth="1"/>
    <col min="6658" max="6658" width="17.42578125" customWidth="1"/>
    <col min="6659" max="6659" width="17.28515625" customWidth="1"/>
    <col min="6660" max="6660" width="13.85546875" customWidth="1"/>
    <col min="6661" max="6661" width="17" customWidth="1"/>
    <col min="6662" max="6662" width="15.85546875" customWidth="1"/>
    <col min="6663" max="6663" width="16.140625" customWidth="1"/>
    <col min="6664" max="6664" width="13.42578125" customWidth="1"/>
    <col min="6665" max="6665" width="16.85546875" customWidth="1"/>
    <col min="6666" max="6666" width="17.5703125" customWidth="1"/>
    <col min="6667" max="6667" width="17.140625" customWidth="1"/>
    <col min="6913" max="6913" width="75.85546875" customWidth="1"/>
    <col min="6914" max="6914" width="17.42578125" customWidth="1"/>
    <col min="6915" max="6915" width="17.28515625" customWidth="1"/>
    <col min="6916" max="6916" width="13.85546875" customWidth="1"/>
    <col min="6917" max="6917" width="17" customWidth="1"/>
    <col min="6918" max="6918" width="15.85546875" customWidth="1"/>
    <col min="6919" max="6919" width="16.140625" customWidth="1"/>
    <col min="6920" max="6920" width="13.42578125" customWidth="1"/>
    <col min="6921" max="6921" width="16.85546875" customWidth="1"/>
    <col min="6922" max="6922" width="17.5703125" customWidth="1"/>
    <col min="6923" max="6923" width="17.140625" customWidth="1"/>
    <col min="7169" max="7169" width="75.85546875" customWidth="1"/>
    <col min="7170" max="7170" width="17.42578125" customWidth="1"/>
    <col min="7171" max="7171" width="17.28515625" customWidth="1"/>
    <col min="7172" max="7172" width="13.85546875" customWidth="1"/>
    <col min="7173" max="7173" width="17" customWidth="1"/>
    <col min="7174" max="7174" width="15.85546875" customWidth="1"/>
    <col min="7175" max="7175" width="16.140625" customWidth="1"/>
    <col min="7176" max="7176" width="13.42578125" customWidth="1"/>
    <col min="7177" max="7177" width="16.85546875" customWidth="1"/>
    <col min="7178" max="7178" width="17.5703125" customWidth="1"/>
    <col min="7179" max="7179" width="17.140625" customWidth="1"/>
    <col min="7425" max="7425" width="75.85546875" customWidth="1"/>
    <col min="7426" max="7426" width="17.42578125" customWidth="1"/>
    <col min="7427" max="7427" width="17.28515625" customWidth="1"/>
    <col min="7428" max="7428" width="13.85546875" customWidth="1"/>
    <col min="7429" max="7429" width="17" customWidth="1"/>
    <col min="7430" max="7430" width="15.85546875" customWidth="1"/>
    <col min="7431" max="7431" width="16.140625" customWidth="1"/>
    <col min="7432" max="7432" width="13.42578125" customWidth="1"/>
    <col min="7433" max="7433" width="16.85546875" customWidth="1"/>
    <col min="7434" max="7434" width="17.5703125" customWidth="1"/>
    <col min="7435" max="7435" width="17.140625" customWidth="1"/>
    <col min="7681" max="7681" width="75.85546875" customWidth="1"/>
    <col min="7682" max="7682" width="17.42578125" customWidth="1"/>
    <col min="7683" max="7683" width="17.28515625" customWidth="1"/>
    <col min="7684" max="7684" width="13.85546875" customWidth="1"/>
    <col min="7685" max="7685" width="17" customWidth="1"/>
    <col min="7686" max="7686" width="15.85546875" customWidth="1"/>
    <col min="7687" max="7687" width="16.140625" customWidth="1"/>
    <col min="7688" max="7688" width="13.42578125" customWidth="1"/>
    <col min="7689" max="7689" width="16.85546875" customWidth="1"/>
    <col min="7690" max="7690" width="17.5703125" customWidth="1"/>
    <col min="7691" max="7691" width="17.140625" customWidth="1"/>
    <col min="7937" max="7937" width="75.85546875" customWidth="1"/>
    <col min="7938" max="7938" width="17.42578125" customWidth="1"/>
    <col min="7939" max="7939" width="17.28515625" customWidth="1"/>
    <col min="7940" max="7940" width="13.85546875" customWidth="1"/>
    <col min="7941" max="7941" width="17" customWidth="1"/>
    <col min="7942" max="7942" width="15.85546875" customWidth="1"/>
    <col min="7943" max="7943" width="16.140625" customWidth="1"/>
    <col min="7944" max="7944" width="13.42578125" customWidth="1"/>
    <col min="7945" max="7945" width="16.85546875" customWidth="1"/>
    <col min="7946" max="7946" width="17.5703125" customWidth="1"/>
    <col min="7947" max="7947" width="17.140625" customWidth="1"/>
    <col min="8193" max="8193" width="75.85546875" customWidth="1"/>
    <col min="8194" max="8194" width="17.42578125" customWidth="1"/>
    <col min="8195" max="8195" width="17.28515625" customWidth="1"/>
    <col min="8196" max="8196" width="13.85546875" customWidth="1"/>
    <col min="8197" max="8197" width="17" customWidth="1"/>
    <col min="8198" max="8198" width="15.85546875" customWidth="1"/>
    <col min="8199" max="8199" width="16.140625" customWidth="1"/>
    <col min="8200" max="8200" width="13.42578125" customWidth="1"/>
    <col min="8201" max="8201" width="16.85546875" customWidth="1"/>
    <col min="8202" max="8202" width="17.5703125" customWidth="1"/>
    <col min="8203" max="8203" width="17.140625" customWidth="1"/>
    <col min="8449" max="8449" width="75.85546875" customWidth="1"/>
    <col min="8450" max="8450" width="17.42578125" customWidth="1"/>
    <col min="8451" max="8451" width="17.28515625" customWidth="1"/>
    <col min="8452" max="8452" width="13.85546875" customWidth="1"/>
    <col min="8453" max="8453" width="17" customWidth="1"/>
    <col min="8454" max="8454" width="15.85546875" customWidth="1"/>
    <col min="8455" max="8455" width="16.140625" customWidth="1"/>
    <col min="8456" max="8456" width="13.42578125" customWidth="1"/>
    <col min="8457" max="8457" width="16.85546875" customWidth="1"/>
    <col min="8458" max="8458" width="17.5703125" customWidth="1"/>
    <col min="8459" max="8459" width="17.140625" customWidth="1"/>
    <col min="8705" max="8705" width="75.85546875" customWidth="1"/>
    <col min="8706" max="8706" width="17.42578125" customWidth="1"/>
    <col min="8707" max="8707" width="17.28515625" customWidth="1"/>
    <col min="8708" max="8708" width="13.85546875" customWidth="1"/>
    <col min="8709" max="8709" width="17" customWidth="1"/>
    <col min="8710" max="8710" width="15.85546875" customWidth="1"/>
    <col min="8711" max="8711" width="16.140625" customWidth="1"/>
    <col min="8712" max="8712" width="13.42578125" customWidth="1"/>
    <col min="8713" max="8713" width="16.85546875" customWidth="1"/>
    <col min="8714" max="8714" width="17.5703125" customWidth="1"/>
    <col min="8715" max="8715" width="17.140625" customWidth="1"/>
    <col min="8961" max="8961" width="75.85546875" customWidth="1"/>
    <col min="8962" max="8962" width="17.42578125" customWidth="1"/>
    <col min="8963" max="8963" width="17.28515625" customWidth="1"/>
    <col min="8964" max="8964" width="13.85546875" customWidth="1"/>
    <col min="8965" max="8965" width="17" customWidth="1"/>
    <col min="8966" max="8966" width="15.85546875" customWidth="1"/>
    <col min="8967" max="8967" width="16.140625" customWidth="1"/>
    <col min="8968" max="8968" width="13.42578125" customWidth="1"/>
    <col min="8969" max="8969" width="16.85546875" customWidth="1"/>
    <col min="8970" max="8970" width="17.5703125" customWidth="1"/>
    <col min="8971" max="8971" width="17.140625" customWidth="1"/>
    <col min="9217" max="9217" width="75.85546875" customWidth="1"/>
    <col min="9218" max="9218" width="17.42578125" customWidth="1"/>
    <col min="9219" max="9219" width="17.28515625" customWidth="1"/>
    <col min="9220" max="9220" width="13.85546875" customWidth="1"/>
    <col min="9221" max="9221" width="17" customWidth="1"/>
    <col min="9222" max="9222" width="15.85546875" customWidth="1"/>
    <col min="9223" max="9223" width="16.140625" customWidth="1"/>
    <col min="9224" max="9224" width="13.42578125" customWidth="1"/>
    <col min="9225" max="9225" width="16.85546875" customWidth="1"/>
    <col min="9226" max="9226" width="17.5703125" customWidth="1"/>
    <col min="9227" max="9227" width="17.140625" customWidth="1"/>
    <col min="9473" max="9473" width="75.85546875" customWidth="1"/>
    <col min="9474" max="9474" width="17.42578125" customWidth="1"/>
    <col min="9475" max="9475" width="17.28515625" customWidth="1"/>
    <col min="9476" max="9476" width="13.85546875" customWidth="1"/>
    <col min="9477" max="9477" width="17" customWidth="1"/>
    <col min="9478" max="9478" width="15.85546875" customWidth="1"/>
    <col min="9479" max="9479" width="16.140625" customWidth="1"/>
    <col min="9480" max="9480" width="13.42578125" customWidth="1"/>
    <col min="9481" max="9481" width="16.85546875" customWidth="1"/>
    <col min="9482" max="9482" width="17.5703125" customWidth="1"/>
    <col min="9483" max="9483" width="17.140625" customWidth="1"/>
    <col min="9729" max="9729" width="75.85546875" customWidth="1"/>
    <col min="9730" max="9730" width="17.42578125" customWidth="1"/>
    <col min="9731" max="9731" width="17.28515625" customWidth="1"/>
    <col min="9732" max="9732" width="13.85546875" customWidth="1"/>
    <col min="9733" max="9733" width="17" customWidth="1"/>
    <col min="9734" max="9734" width="15.85546875" customWidth="1"/>
    <col min="9735" max="9735" width="16.140625" customWidth="1"/>
    <col min="9736" max="9736" width="13.42578125" customWidth="1"/>
    <col min="9737" max="9737" width="16.85546875" customWidth="1"/>
    <col min="9738" max="9738" width="17.5703125" customWidth="1"/>
    <col min="9739" max="9739" width="17.140625" customWidth="1"/>
    <col min="9985" max="9985" width="75.85546875" customWidth="1"/>
    <col min="9986" max="9986" width="17.42578125" customWidth="1"/>
    <col min="9987" max="9987" width="17.28515625" customWidth="1"/>
    <col min="9988" max="9988" width="13.85546875" customWidth="1"/>
    <col min="9989" max="9989" width="17" customWidth="1"/>
    <col min="9990" max="9990" width="15.85546875" customWidth="1"/>
    <col min="9991" max="9991" width="16.140625" customWidth="1"/>
    <col min="9992" max="9992" width="13.42578125" customWidth="1"/>
    <col min="9993" max="9993" width="16.85546875" customWidth="1"/>
    <col min="9994" max="9994" width="17.5703125" customWidth="1"/>
    <col min="9995" max="9995" width="17.140625" customWidth="1"/>
    <col min="10241" max="10241" width="75.85546875" customWidth="1"/>
    <col min="10242" max="10242" width="17.42578125" customWidth="1"/>
    <col min="10243" max="10243" width="17.28515625" customWidth="1"/>
    <col min="10244" max="10244" width="13.85546875" customWidth="1"/>
    <col min="10245" max="10245" width="17" customWidth="1"/>
    <col min="10246" max="10246" width="15.85546875" customWidth="1"/>
    <col min="10247" max="10247" width="16.140625" customWidth="1"/>
    <col min="10248" max="10248" width="13.42578125" customWidth="1"/>
    <col min="10249" max="10249" width="16.85546875" customWidth="1"/>
    <col min="10250" max="10250" width="17.5703125" customWidth="1"/>
    <col min="10251" max="10251" width="17.140625" customWidth="1"/>
    <col min="10497" max="10497" width="75.85546875" customWidth="1"/>
    <col min="10498" max="10498" width="17.42578125" customWidth="1"/>
    <col min="10499" max="10499" width="17.28515625" customWidth="1"/>
    <col min="10500" max="10500" width="13.85546875" customWidth="1"/>
    <col min="10501" max="10501" width="17" customWidth="1"/>
    <col min="10502" max="10502" width="15.85546875" customWidth="1"/>
    <col min="10503" max="10503" width="16.140625" customWidth="1"/>
    <col min="10504" max="10504" width="13.42578125" customWidth="1"/>
    <col min="10505" max="10505" width="16.85546875" customWidth="1"/>
    <col min="10506" max="10506" width="17.5703125" customWidth="1"/>
    <col min="10507" max="10507" width="17.140625" customWidth="1"/>
    <col min="10753" max="10753" width="75.85546875" customWidth="1"/>
    <col min="10754" max="10754" width="17.42578125" customWidth="1"/>
    <col min="10755" max="10755" width="17.28515625" customWidth="1"/>
    <col min="10756" max="10756" width="13.85546875" customWidth="1"/>
    <col min="10757" max="10757" width="17" customWidth="1"/>
    <col min="10758" max="10758" width="15.85546875" customWidth="1"/>
    <col min="10759" max="10759" width="16.140625" customWidth="1"/>
    <col min="10760" max="10760" width="13.42578125" customWidth="1"/>
    <col min="10761" max="10761" width="16.85546875" customWidth="1"/>
    <col min="10762" max="10762" width="17.5703125" customWidth="1"/>
    <col min="10763" max="10763" width="17.140625" customWidth="1"/>
    <col min="11009" max="11009" width="75.85546875" customWidth="1"/>
    <col min="11010" max="11010" width="17.42578125" customWidth="1"/>
    <col min="11011" max="11011" width="17.28515625" customWidth="1"/>
    <col min="11012" max="11012" width="13.85546875" customWidth="1"/>
    <col min="11013" max="11013" width="17" customWidth="1"/>
    <col min="11014" max="11014" width="15.85546875" customWidth="1"/>
    <col min="11015" max="11015" width="16.140625" customWidth="1"/>
    <col min="11016" max="11016" width="13.42578125" customWidth="1"/>
    <col min="11017" max="11017" width="16.85546875" customWidth="1"/>
    <col min="11018" max="11018" width="17.5703125" customWidth="1"/>
    <col min="11019" max="11019" width="17.140625" customWidth="1"/>
    <col min="11265" max="11265" width="75.85546875" customWidth="1"/>
    <col min="11266" max="11266" width="17.42578125" customWidth="1"/>
    <col min="11267" max="11267" width="17.28515625" customWidth="1"/>
    <col min="11268" max="11268" width="13.85546875" customWidth="1"/>
    <col min="11269" max="11269" width="17" customWidth="1"/>
    <col min="11270" max="11270" width="15.85546875" customWidth="1"/>
    <col min="11271" max="11271" width="16.140625" customWidth="1"/>
    <col min="11272" max="11272" width="13.42578125" customWidth="1"/>
    <col min="11273" max="11273" width="16.85546875" customWidth="1"/>
    <col min="11274" max="11274" width="17.5703125" customWidth="1"/>
    <col min="11275" max="11275" width="17.140625" customWidth="1"/>
    <col min="11521" max="11521" width="75.85546875" customWidth="1"/>
    <col min="11522" max="11522" width="17.42578125" customWidth="1"/>
    <col min="11523" max="11523" width="17.28515625" customWidth="1"/>
    <col min="11524" max="11524" width="13.85546875" customWidth="1"/>
    <col min="11525" max="11525" width="17" customWidth="1"/>
    <col min="11526" max="11526" width="15.85546875" customWidth="1"/>
    <col min="11527" max="11527" width="16.140625" customWidth="1"/>
    <col min="11528" max="11528" width="13.42578125" customWidth="1"/>
    <col min="11529" max="11529" width="16.85546875" customWidth="1"/>
    <col min="11530" max="11530" width="17.5703125" customWidth="1"/>
    <col min="11531" max="11531" width="17.140625" customWidth="1"/>
    <col min="11777" max="11777" width="75.85546875" customWidth="1"/>
    <col min="11778" max="11778" width="17.42578125" customWidth="1"/>
    <col min="11779" max="11779" width="17.28515625" customWidth="1"/>
    <col min="11780" max="11780" width="13.85546875" customWidth="1"/>
    <col min="11781" max="11781" width="17" customWidth="1"/>
    <col min="11782" max="11782" width="15.85546875" customWidth="1"/>
    <col min="11783" max="11783" width="16.140625" customWidth="1"/>
    <col min="11784" max="11784" width="13.42578125" customWidth="1"/>
    <col min="11785" max="11785" width="16.85546875" customWidth="1"/>
    <col min="11786" max="11786" width="17.5703125" customWidth="1"/>
    <col min="11787" max="11787" width="17.140625" customWidth="1"/>
    <col min="12033" max="12033" width="75.85546875" customWidth="1"/>
    <col min="12034" max="12034" width="17.42578125" customWidth="1"/>
    <col min="12035" max="12035" width="17.28515625" customWidth="1"/>
    <col min="12036" max="12036" width="13.85546875" customWidth="1"/>
    <col min="12037" max="12037" width="17" customWidth="1"/>
    <col min="12038" max="12038" width="15.85546875" customWidth="1"/>
    <col min="12039" max="12039" width="16.140625" customWidth="1"/>
    <col min="12040" max="12040" width="13.42578125" customWidth="1"/>
    <col min="12041" max="12041" width="16.85546875" customWidth="1"/>
    <col min="12042" max="12042" width="17.5703125" customWidth="1"/>
    <col min="12043" max="12043" width="17.140625" customWidth="1"/>
    <col min="12289" max="12289" width="75.85546875" customWidth="1"/>
    <col min="12290" max="12290" width="17.42578125" customWidth="1"/>
    <col min="12291" max="12291" width="17.28515625" customWidth="1"/>
    <col min="12292" max="12292" width="13.85546875" customWidth="1"/>
    <col min="12293" max="12293" width="17" customWidth="1"/>
    <col min="12294" max="12294" width="15.85546875" customWidth="1"/>
    <col min="12295" max="12295" width="16.140625" customWidth="1"/>
    <col min="12296" max="12296" width="13.42578125" customWidth="1"/>
    <col min="12297" max="12297" width="16.85546875" customWidth="1"/>
    <col min="12298" max="12298" width="17.5703125" customWidth="1"/>
    <col min="12299" max="12299" width="17.140625" customWidth="1"/>
    <col min="12545" max="12545" width="75.85546875" customWidth="1"/>
    <col min="12546" max="12546" width="17.42578125" customWidth="1"/>
    <col min="12547" max="12547" width="17.28515625" customWidth="1"/>
    <col min="12548" max="12548" width="13.85546875" customWidth="1"/>
    <col min="12549" max="12549" width="17" customWidth="1"/>
    <col min="12550" max="12550" width="15.85546875" customWidth="1"/>
    <col min="12551" max="12551" width="16.140625" customWidth="1"/>
    <col min="12552" max="12552" width="13.42578125" customWidth="1"/>
    <col min="12553" max="12553" width="16.85546875" customWidth="1"/>
    <col min="12554" max="12554" width="17.5703125" customWidth="1"/>
    <col min="12555" max="12555" width="17.140625" customWidth="1"/>
    <col min="12801" max="12801" width="75.85546875" customWidth="1"/>
    <col min="12802" max="12802" width="17.42578125" customWidth="1"/>
    <col min="12803" max="12803" width="17.28515625" customWidth="1"/>
    <col min="12804" max="12804" width="13.85546875" customWidth="1"/>
    <col min="12805" max="12805" width="17" customWidth="1"/>
    <col min="12806" max="12806" width="15.85546875" customWidth="1"/>
    <col min="12807" max="12807" width="16.140625" customWidth="1"/>
    <col min="12808" max="12808" width="13.42578125" customWidth="1"/>
    <col min="12809" max="12809" width="16.85546875" customWidth="1"/>
    <col min="12810" max="12810" width="17.5703125" customWidth="1"/>
    <col min="12811" max="12811" width="17.140625" customWidth="1"/>
    <col min="13057" max="13057" width="75.85546875" customWidth="1"/>
    <col min="13058" max="13058" width="17.42578125" customWidth="1"/>
    <col min="13059" max="13059" width="17.28515625" customWidth="1"/>
    <col min="13060" max="13060" width="13.85546875" customWidth="1"/>
    <col min="13061" max="13061" width="17" customWidth="1"/>
    <col min="13062" max="13062" width="15.85546875" customWidth="1"/>
    <col min="13063" max="13063" width="16.140625" customWidth="1"/>
    <col min="13064" max="13064" width="13.42578125" customWidth="1"/>
    <col min="13065" max="13065" width="16.85546875" customWidth="1"/>
    <col min="13066" max="13066" width="17.5703125" customWidth="1"/>
    <col min="13067" max="13067" width="17.140625" customWidth="1"/>
    <col min="13313" max="13313" width="75.85546875" customWidth="1"/>
    <col min="13314" max="13314" width="17.42578125" customWidth="1"/>
    <col min="13315" max="13315" width="17.28515625" customWidth="1"/>
    <col min="13316" max="13316" width="13.85546875" customWidth="1"/>
    <col min="13317" max="13317" width="17" customWidth="1"/>
    <col min="13318" max="13318" width="15.85546875" customWidth="1"/>
    <col min="13319" max="13319" width="16.140625" customWidth="1"/>
    <col min="13320" max="13320" width="13.42578125" customWidth="1"/>
    <col min="13321" max="13321" width="16.85546875" customWidth="1"/>
    <col min="13322" max="13322" width="17.5703125" customWidth="1"/>
    <col min="13323" max="13323" width="17.140625" customWidth="1"/>
    <col min="13569" max="13569" width="75.85546875" customWidth="1"/>
    <col min="13570" max="13570" width="17.42578125" customWidth="1"/>
    <col min="13571" max="13571" width="17.28515625" customWidth="1"/>
    <col min="13572" max="13572" width="13.85546875" customWidth="1"/>
    <col min="13573" max="13573" width="17" customWidth="1"/>
    <col min="13574" max="13574" width="15.85546875" customWidth="1"/>
    <col min="13575" max="13575" width="16.140625" customWidth="1"/>
    <col min="13576" max="13576" width="13.42578125" customWidth="1"/>
    <col min="13577" max="13577" width="16.85546875" customWidth="1"/>
    <col min="13578" max="13578" width="17.5703125" customWidth="1"/>
    <col min="13579" max="13579" width="17.140625" customWidth="1"/>
    <col min="13825" max="13825" width="75.85546875" customWidth="1"/>
    <col min="13826" max="13826" width="17.42578125" customWidth="1"/>
    <col min="13827" max="13827" width="17.28515625" customWidth="1"/>
    <col min="13828" max="13828" width="13.85546875" customWidth="1"/>
    <col min="13829" max="13829" width="17" customWidth="1"/>
    <col min="13830" max="13830" width="15.85546875" customWidth="1"/>
    <col min="13831" max="13831" width="16.140625" customWidth="1"/>
    <col min="13832" max="13832" width="13.42578125" customWidth="1"/>
    <col min="13833" max="13833" width="16.85546875" customWidth="1"/>
    <col min="13834" max="13834" width="17.5703125" customWidth="1"/>
    <col min="13835" max="13835" width="17.140625" customWidth="1"/>
    <col min="14081" max="14081" width="75.85546875" customWidth="1"/>
    <col min="14082" max="14082" width="17.42578125" customWidth="1"/>
    <col min="14083" max="14083" width="17.28515625" customWidth="1"/>
    <col min="14084" max="14084" width="13.85546875" customWidth="1"/>
    <col min="14085" max="14085" width="17" customWidth="1"/>
    <col min="14086" max="14086" width="15.85546875" customWidth="1"/>
    <col min="14087" max="14087" width="16.140625" customWidth="1"/>
    <col min="14088" max="14088" width="13.42578125" customWidth="1"/>
    <col min="14089" max="14089" width="16.85546875" customWidth="1"/>
    <col min="14090" max="14090" width="17.5703125" customWidth="1"/>
    <col min="14091" max="14091" width="17.140625" customWidth="1"/>
    <col min="14337" max="14337" width="75.85546875" customWidth="1"/>
    <col min="14338" max="14338" width="17.42578125" customWidth="1"/>
    <col min="14339" max="14339" width="17.28515625" customWidth="1"/>
    <col min="14340" max="14340" width="13.85546875" customWidth="1"/>
    <col min="14341" max="14341" width="17" customWidth="1"/>
    <col min="14342" max="14342" width="15.85546875" customWidth="1"/>
    <col min="14343" max="14343" width="16.140625" customWidth="1"/>
    <col min="14344" max="14344" width="13.42578125" customWidth="1"/>
    <col min="14345" max="14345" width="16.85546875" customWidth="1"/>
    <col min="14346" max="14346" width="17.5703125" customWidth="1"/>
    <col min="14347" max="14347" width="17.140625" customWidth="1"/>
    <col min="14593" max="14593" width="75.85546875" customWidth="1"/>
    <col min="14594" max="14594" width="17.42578125" customWidth="1"/>
    <col min="14595" max="14595" width="17.28515625" customWidth="1"/>
    <col min="14596" max="14596" width="13.85546875" customWidth="1"/>
    <col min="14597" max="14597" width="17" customWidth="1"/>
    <col min="14598" max="14598" width="15.85546875" customWidth="1"/>
    <col min="14599" max="14599" width="16.140625" customWidth="1"/>
    <col min="14600" max="14600" width="13.42578125" customWidth="1"/>
    <col min="14601" max="14601" width="16.85546875" customWidth="1"/>
    <col min="14602" max="14602" width="17.5703125" customWidth="1"/>
    <col min="14603" max="14603" width="17.140625" customWidth="1"/>
    <col min="14849" max="14849" width="75.85546875" customWidth="1"/>
    <col min="14850" max="14850" width="17.42578125" customWidth="1"/>
    <col min="14851" max="14851" width="17.28515625" customWidth="1"/>
    <col min="14852" max="14852" width="13.85546875" customWidth="1"/>
    <col min="14853" max="14853" width="17" customWidth="1"/>
    <col min="14854" max="14854" width="15.85546875" customWidth="1"/>
    <col min="14855" max="14855" width="16.140625" customWidth="1"/>
    <col min="14856" max="14856" width="13.42578125" customWidth="1"/>
    <col min="14857" max="14857" width="16.85546875" customWidth="1"/>
    <col min="14858" max="14858" width="17.5703125" customWidth="1"/>
    <col min="14859" max="14859" width="17.140625" customWidth="1"/>
    <col min="15105" max="15105" width="75.85546875" customWidth="1"/>
    <col min="15106" max="15106" width="17.42578125" customWidth="1"/>
    <col min="15107" max="15107" width="17.28515625" customWidth="1"/>
    <col min="15108" max="15108" width="13.85546875" customWidth="1"/>
    <col min="15109" max="15109" width="17" customWidth="1"/>
    <col min="15110" max="15110" width="15.85546875" customWidth="1"/>
    <col min="15111" max="15111" width="16.140625" customWidth="1"/>
    <col min="15112" max="15112" width="13.42578125" customWidth="1"/>
    <col min="15113" max="15113" width="16.85546875" customWidth="1"/>
    <col min="15114" max="15114" width="17.5703125" customWidth="1"/>
    <col min="15115" max="15115" width="17.140625" customWidth="1"/>
    <col min="15361" max="15361" width="75.85546875" customWidth="1"/>
    <col min="15362" max="15362" width="17.42578125" customWidth="1"/>
    <col min="15363" max="15363" width="17.28515625" customWidth="1"/>
    <col min="15364" max="15364" width="13.85546875" customWidth="1"/>
    <col min="15365" max="15365" width="17" customWidth="1"/>
    <col min="15366" max="15366" width="15.85546875" customWidth="1"/>
    <col min="15367" max="15367" width="16.140625" customWidth="1"/>
    <col min="15368" max="15368" width="13.42578125" customWidth="1"/>
    <col min="15369" max="15369" width="16.85546875" customWidth="1"/>
    <col min="15370" max="15370" width="17.5703125" customWidth="1"/>
    <col min="15371" max="15371" width="17.140625" customWidth="1"/>
    <col min="15617" max="15617" width="75.85546875" customWidth="1"/>
    <col min="15618" max="15618" width="17.42578125" customWidth="1"/>
    <col min="15619" max="15619" width="17.28515625" customWidth="1"/>
    <col min="15620" max="15620" width="13.85546875" customWidth="1"/>
    <col min="15621" max="15621" width="17" customWidth="1"/>
    <col min="15622" max="15622" width="15.85546875" customWidth="1"/>
    <col min="15623" max="15623" width="16.140625" customWidth="1"/>
    <col min="15624" max="15624" width="13.42578125" customWidth="1"/>
    <col min="15625" max="15625" width="16.85546875" customWidth="1"/>
    <col min="15626" max="15626" width="17.5703125" customWidth="1"/>
    <col min="15627" max="15627" width="17.140625" customWidth="1"/>
    <col min="15873" max="15873" width="75.85546875" customWidth="1"/>
    <col min="15874" max="15874" width="17.42578125" customWidth="1"/>
    <col min="15875" max="15875" width="17.28515625" customWidth="1"/>
    <col min="15876" max="15876" width="13.85546875" customWidth="1"/>
    <col min="15877" max="15877" width="17" customWidth="1"/>
    <col min="15878" max="15878" width="15.85546875" customWidth="1"/>
    <col min="15879" max="15879" width="16.140625" customWidth="1"/>
    <col min="15880" max="15880" width="13.42578125" customWidth="1"/>
    <col min="15881" max="15881" width="16.85546875" customWidth="1"/>
    <col min="15882" max="15882" width="17.5703125" customWidth="1"/>
    <col min="15883" max="15883" width="17.140625" customWidth="1"/>
    <col min="16129" max="16129" width="75.85546875" customWidth="1"/>
    <col min="16130" max="16130" width="17.42578125" customWidth="1"/>
    <col min="16131" max="16131" width="17.28515625" customWidth="1"/>
    <col min="16132" max="16132" width="13.85546875" customWidth="1"/>
    <col min="16133" max="16133" width="17" customWidth="1"/>
    <col min="16134" max="16134" width="15.85546875" customWidth="1"/>
    <col min="16135" max="16135" width="16.140625" customWidth="1"/>
    <col min="16136" max="16136" width="13.42578125" customWidth="1"/>
    <col min="16137" max="16137" width="16.85546875" customWidth="1"/>
    <col min="16138" max="16138" width="17.5703125" customWidth="1"/>
    <col min="16139" max="16139" width="17.140625" customWidth="1"/>
  </cols>
  <sheetData>
    <row r="1" spans="1:11" ht="18" x14ac:dyDescent="0.25">
      <c r="A1" s="1" t="s">
        <v>0</v>
      </c>
    </row>
    <row r="2" spans="1:11" x14ac:dyDescent="0.25">
      <c r="A2" s="2" t="s">
        <v>1</v>
      </c>
    </row>
    <row r="4" spans="1:11" ht="127.5" thickBot="1" x14ac:dyDescent="0.3">
      <c r="A4" s="3" t="s">
        <v>2</v>
      </c>
      <c r="B4" s="4"/>
      <c r="C4" s="4"/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  <c r="I4" s="4"/>
      <c r="J4" s="4"/>
      <c r="K4" s="8"/>
    </row>
    <row r="5" spans="1:11" x14ac:dyDescent="0.25">
      <c r="A5" s="9"/>
      <c r="B5" s="10" t="s">
        <v>8</v>
      </c>
      <c r="C5" s="10" t="s">
        <v>9</v>
      </c>
      <c r="D5" s="11"/>
      <c r="E5" s="11"/>
      <c r="F5" s="11"/>
      <c r="G5" s="12"/>
      <c r="H5" s="13"/>
      <c r="I5" s="10" t="s">
        <v>10</v>
      </c>
      <c r="J5" s="10" t="s">
        <v>11</v>
      </c>
      <c r="K5" s="14" t="s">
        <v>12</v>
      </c>
    </row>
    <row r="6" spans="1:11" x14ac:dyDescent="0.25">
      <c r="A6" s="9"/>
      <c r="B6" s="15" t="s">
        <v>13</v>
      </c>
      <c r="C6" s="15" t="s">
        <v>14</v>
      </c>
      <c r="D6" s="16">
        <v>1</v>
      </c>
      <c r="E6" s="16">
        <v>2</v>
      </c>
      <c r="F6" s="16">
        <v>3</v>
      </c>
      <c r="G6" s="17">
        <v>4</v>
      </c>
      <c r="H6" s="13">
        <v>5</v>
      </c>
      <c r="I6" s="15" t="s">
        <v>15</v>
      </c>
      <c r="J6" s="15" t="s">
        <v>16</v>
      </c>
      <c r="K6" s="18" t="s">
        <v>17</v>
      </c>
    </row>
    <row r="7" spans="1:11" ht="15.75" thickBot="1" x14ac:dyDescent="0.3">
      <c r="A7" s="9"/>
      <c r="B7" s="15"/>
      <c r="C7" s="15"/>
      <c r="D7" s="16"/>
      <c r="E7" s="16"/>
      <c r="F7" s="16"/>
      <c r="G7" s="17"/>
      <c r="H7" s="13"/>
      <c r="I7" s="15">
        <v>2016</v>
      </c>
      <c r="J7" s="15" t="s">
        <v>18</v>
      </c>
      <c r="K7" s="18">
        <v>2016</v>
      </c>
    </row>
    <row r="8" spans="1:11" x14ac:dyDescent="0.25">
      <c r="A8" s="19" t="s">
        <v>19</v>
      </c>
      <c r="B8" s="20"/>
      <c r="C8" s="20"/>
      <c r="D8" s="21"/>
      <c r="E8" s="21"/>
      <c r="F8" s="21"/>
      <c r="G8" s="22"/>
      <c r="H8" s="23"/>
      <c r="I8" s="20"/>
      <c r="J8" s="20"/>
      <c r="K8" s="24"/>
    </row>
    <row r="9" spans="1:11" x14ac:dyDescent="0.25">
      <c r="A9" s="25" t="s">
        <v>20</v>
      </c>
      <c r="B9" s="457">
        <v>21491733845</v>
      </c>
      <c r="C9" s="457">
        <v>21491733845</v>
      </c>
      <c r="D9" s="458">
        <v>241068155</v>
      </c>
      <c r="E9" s="458">
        <v>-400000000</v>
      </c>
      <c r="F9" s="458">
        <v>-355725020</v>
      </c>
      <c r="G9" s="459">
        <v>-800000000</v>
      </c>
      <c r="H9" s="460">
        <v>200000000</v>
      </c>
      <c r="I9" s="457">
        <v>-1114656865</v>
      </c>
      <c r="J9" s="457">
        <v>-1114656865</v>
      </c>
      <c r="K9" s="461">
        <v>20377076980</v>
      </c>
    </row>
    <row r="10" spans="1:11" x14ac:dyDescent="0.25">
      <c r="A10" s="25" t="s">
        <v>21</v>
      </c>
      <c r="B10" s="457"/>
      <c r="C10" s="457"/>
      <c r="D10" s="458"/>
      <c r="E10" s="458"/>
      <c r="F10" s="458"/>
      <c r="G10" s="459"/>
      <c r="H10" s="460"/>
      <c r="I10" s="457"/>
      <c r="J10" s="457"/>
      <c r="K10" s="461"/>
    </row>
    <row r="11" spans="1:11" x14ac:dyDescent="0.25">
      <c r="A11" s="26" t="s">
        <v>22</v>
      </c>
      <c r="B11" s="462">
        <v>21491733845</v>
      </c>
      <c r="C11" s="462">
        <v>21491733845</v>
      </c>
      <c r="D11" s="463">
        <v>241068155</v>
      </c>
      <c r="E11" s="463">
        <v>-400000000</v>
      </c>
      <c r="F11" s="463">
        <v>-355725020</v>
      </c>
      <c r="G11" s="321">
        <v>-800000000</v>
      </c>
      <c r="H11" s="464">
        <v>200000000</v>
      </c>
      <c r="I11" s="462">
        <v>-1114656865</v>
      </c>
      <c r="J11" s="462">
        <v>-1114656865</v>
      </c>
      <c r="K11" s="465">
        <v>20377076980</v>
      </c>
    </row>
    <row r="12" spans="1:11" x14ac:dyDescent="0.25">
      <c r="A12" s="26" t="s">
        <v>23</v>
      </c>
      <c r="B12" s="462">
        <v>4286253000</v>
      </c>
      <c r="C12" s="462">
        <v>4286253000</v>
      </c>
      <c r="D12" s="463"/>
      <c r="E12" s="463">
        <v>-400000000</v>
      </c>
      <c r="F12" s="463">
        <v>-287535252</v>
      </c>
      <c r="G12" s="321"/>
      <c r="H12" s="464"/>
      <c r="I12" s="462">
        <v>-687535252</v>
      </c>
      <c r="J12" s="462">
        <v>-687535252</v>
      </c>
      <c r="K12" s="465">
        <v>3598717748</v>
      </c>
    </row>
    <row r="13" spans="1:11" x14ac:dyDescent="0.25">
      <c r="A13" s="26" t="s">
        <v>24</v>
      </c>
      <c r="B13" s="462">
        <v>17205480845</v>
      </c>
      <c r="C13" s="462">
        <v>17205480845</v>
      </c>
      <c r="D13" s="463">
        <v>241068155</v>
      </c>
      <c r="E13" s="463"/>
      <c r="F13" s="463">
        <v>-68189768</v>
      </c>
      <c r="G13" s="321">
        <v>-800000000</v>
      </c>
      <c r="H13" s="464">
        <v>200000000</v>
      </c>
      <c r="I13" s="462">
        <v>-427121613</v>
      </c>
      <c r="J13" s="462">
        <v>-427121613</v>
      </c>
      <c r="K13" s="465">
        <v>16778359232</v>
      </c>
    </row>
    <row r="14" spans="1:11" x14ac:dyDescent="0.25">
      <c r="A14" s="27" t="s">
        <v>25</v>
      </c>
      <c r="B14" s="462"/>
      <c r="C14" s="462"/>
      <c r="D14" s="466"/>
      <c r="E14" s="466"/>
      <c r="F14" s="466"/>
      <c r="G14" s="467"/>
      <c r="H14" s="468"/>
      <c r="I14" s="462"/>
      <c r="J14" s="462"/>
      <c r="K14" s="465"/>
    </row>
    <row r="15" spans="1:11" x14ac:dyDescent="0.25">
      <c r="A15" s="26" t="s">
        <v>26</v>
      </c>
      <c r="B15" s="462">
        <v>2263530000</v>
      </c>
      <c r="C15" s="462">
        <v>2263530000</v>
      </c>
      <c r="D15" s="463"/>
      <c r="E15" s="463">
        <v>-400000000</v>
      </c>
      <c r="F15" s="463">
        <v>-287535252</v>
      </c>
      <c r="G15" s="321"/>
      <c r="H15" s="464"/>
      <c r="I15" s="462">
        <v>-687535252</v>
      </c>
      <c r="J15" s="462">
        <v>-687535252</v>
      </c>
      <c r="K15" s="465">
        <v>1575994748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54" orientation="landscape" r:id="rId1"/>
  <headerFooter alignWithMargins="0">
    <oddHeader>&amp;RKapitola C.I.1
&amp;"-,Tučné"Tabulka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workbookViewId="0">
      <selection activeCell="D44" sqref="D44"/>
    </sheetView>
  </sheetViews>
  <sheetFormatPr defaultRowHeight="14.25" x14ac:dyDescent="0.25"/>
  <cols>
    <col min="1" max="2" width="4.85546875" style="32" bestFit="1" customWidth="1"/>
    <col min="3" max="3" width="7.28515625" style="32" customWidth="1"/>
    <col min="4" max="4" width="10.28515625" style="32" customWidth="1"/>
    <col min="5" max="5" width="13.42578125" style="32" customWidth="1"/>
    <col min="6" max="6" width="14" style="32" customWidth="1"/>
    <col min="7" max="7" width="43" style="32" customWidth="1"/>
    <col min="8" max="8" width="14" style="32" customWidth="1"/>
    <col min="9" max="9" width="15.140625" style="32" customWidth="1"/>
    <col min="10" max="10" width="13.7109375" style="32" customWidth="1"/>
    <col min="11" max="11" width="14" style="32" customWidth="1"/>
    <col min="12" max="12" width="13.42578125" style="269" customWidth="1"/>
    <col min="13" max="13" width="13.5703125" style="32" customWidth="1"/>
    <col min="14" max="14" width="13.85546875" style="270" customWidth="1"/>
    <col min="15" max="15" width="20.42578125" style="32" customWidth="1"/>
    <col min="16" max="16" width="13" style="32" customWidth="1"/>
    <col min="17" max="17" width="19.85546875" style="32" customWidth="1"/>
    <col min="18" max="18" width="21.42578125" style="32" customWidth="1"/>
    <col min="19" max="19" width="14" style="32" customWidth="1"/>
    <col min="20" max="20" width="13.7109375" style="32" bestFit="1" customWidth="1"/>
    <col min="21" max="21" width="9.140625" style="32"/>
    <col min="22" max="22" width="11.7109375" style="32" bestFit="1" customWidth="1"/>
    <col min="23" max="256" width="9.140625" style="32"/>
    <col min="257" max="258" width="4.85546875" style="32" bestFit="1" customWidth="1"/>
    <col min="259" max="259" width="7.28515625" style="32" customWidth="1"/>
    <col min="260" max="260" width="10.28515625" style="32" customWidth="1"/>
    <col min="261" max="261" width="13.42578125" style="32" customWidth="1"/>
    <col min="262" max="262" width="14" style="32" customWidth="1"/>
    <col min="263" max="263" width="16.5703125" style="32" customWidth="1"/>
    <col min="264" max="264" width="14" style="32" customWidth="1"/>
    <col min="265" max="265" width="15.140625" style="32" customWidth="1"/>
    <col min="266" max="266" width="13.7109375" style="32" customWidth="1"/>
    <col min="267" max="267" width="14" style="32" customWidth="1"/>
    <col min="268" max="268" width="13.42578125" style="32" customWidth="1"/>
    <col min="269" max="269" width="13.5703125" style="32" customWidth="1"/>
    <col min="270" max="270" width="13.85546875" style="32" customWidth="1"/>
    <col min="271" max="271" width="20.42578125" style="32" customWidth="1"/>
    <col min="272" max="272" width="13" style="32" customWidth="1"/>
    <col min="273" max="273" width="19.85546875" style="32" customWidth="1"/>
    <col min="274" max="274" width="21.42578125" style="32" customWidth="1"/>
    <col min="275" max="275" width="14" style="32" customWidth="1"/>
    <col min="276" max="276" width="13.7109375" style="32" bestFit="1" customWidth="1"/>
    <col min="277" max="277" width="9.140625" style="32"/>
    <col min="278" max="278" width="11.7109375" style="32" bestFit="1" customWidth="1"/>
    <col min="279" max="512" width="9.140625" style="32"/>
    <col min="513" max="514" width="4.85546875" style="32" bestFit="1" customWidth="1"/>
    <col min="515" max="515" width="7.28515625" style="32" customWidth="1"/>
    <col min="516" max="516" width="10.28515625" style="32" customWidth="1"/>
    <col min="517" max="517" width="13.42578125" style="32" customWidth="1"/>
    <col min="518" max="518" width="14" style="32" customWidth="1"/>
    <col min="519" max="519" width="16.5703125" style="32" customWidth="1"/>
    <col min="520" max="520" width="14" style="32" customWidth="1"/>
    <col min="521" max="521" width="15.140625" style="32" customWidth="1"/>
    <col min="522" max="522" width="13.7109375" style="32" customWidth="1"/>
    <col min="523" max="523" width="14" style="32" customWidth="1"/>
    <col min="524" max="524" width="13.42578125" style="32" customWidth="1"/>
    <col min="525" max="525" width="13.5703125" style="32" customWidth="1"/>
    <col min="526" max="526" width="13.85546875" style="32" customWidth="1"/>
    <col min="527" max="527" width="20.42578125" style="32" customWidth="1"/>
    <col min="528" max="528" width="13" style="32" customWidth="1"/>
    <col min="529" max="529" width="19.85546875" style="32" customWidth="1"/>
    <col min="530" max="530" width="21.42578125" style="32" customWidth="1"/>
    <col min="531" max="531" width="14" style="32" customWidth="1"/>
    <col min="532" max="532" width="13.7109375" style="32" bestFit="1" customWidth="1"/>
    <col min="533" max="533" width="9.140625" style="32"/>
    <col min="534" max="534" width="11.7109375" style="32" bestFit="1" customWidth="1"/>
    <col min="535" max="768" width="9.140625" style="32"/>
    <col min="769" max="770" width="4.85546875" style="32" bestFit="1" customWidth="1"/>
    <col min="771" max="771" width="7.28515625" style="32" customWidth="1"/>
    <col min="772" max="772" width="10.28515625" style="32" customWidth="1"/>
    <col min="773" max="773" width="13.42578125" style="32" customWidth="1"/>
    <col min="774" max="774" width="14" style="32" customWidth="1"/>
    <col min="775" max="775" width="16.5703125" style="32" customWidth="1"/>
    <col min="776" max="776" width="14" style="32" customWidth="1"/>
    <col min="777" max="777" width="15.140625" style="32" customWidth="1"/>
    <col min="778" max="778" width="13.7109375" style="32" customWidth="1"/>
    <col min="779" max="779" width="14" style="32" customWidth="1"/>
    <col min="780" max="780" width="13.42578125" style="32" customWidth="1"/>
    <col min="781" max="781" width="13.5703125" style="32" customWidth="1"/>
    <col min="782" max="782" width="13.85546875" style="32" customWidth="1"/>
    <col min="783" max="783" width="20.42578125" style="32" customWidth="1"/>
    <col min="784" max="784" width="13" style="32" customWidth="1"/>
    <col min="785" max="785" width="19.85546875" style="32" customWidth="1"/>
    <col min="786" max="786" width="21.42578125" style="32" customWidth="1"/>
    <col min="787" max="787" width="14" style="32" customWidth="1"/>
    <col min="788" max="788" width="13.7109375" style="32" bestFit="1" customWidth="1"/>
    <col min="789" max="789" width="9.140625" style="32"/>
    <col min="790" max="790" width="11.7109375" style="32" bestFit="1" customWidth="1"/>
    <col min="791" max="1024" width="9.140625" style="32"/>
    <col min="1025" max="1026" width="4.85546875" style="32" bestFit="1" customWidth="1"/>
    <col min="1027" max="1027" width="7.28515625" style="32" customWidth="1"/>
    <col min="1028" max="1028" width="10.28515625" style="32" customWidth="1"/>
    <col min="1029" max="1029" width="13.42578125" style="32" customWidth="1"/>
    <col min="1030" max="1030" width="14" style="32" customWidth="1"/>
    <col min="1031" max="1031" width="16.5703125" style="32" customWidth="1"/>
    <col min="1032" max="1032" width="14" style="32" customWidth="1"/>
    <col min="1033" max="1033" width="15.140625" style="32" customWidth="1"/>
    <col min="1034" max="1034" width="13.7109375" style="32" customWidth="1"/>
    <col min="1035" max="1035" width="14" style="32" customWidth="1"/>
    <col min="1036" max="1036" width="13.42578125" style="32" customWidth="1"/>
    <col min="1037" max="1037" width="13.5703125" style="32" customWidth="1"/>
    <col min="1038" max="1038" width="13.85546875" style="32" customWidth="1"/>
    <col min="1039" max="1039" width="20.42578125" style="32" customWidth="1"/>
    <col min="1040" max="1040" width="13" style="32" customWidth="1"/>
    <col min="1041" max="1041" width="19.85546875" style="32" customWidth="1"/>
    <col min="1042" max="1042" width="21.42578125" style="32" customWidth="1"/>
    <col min="1043" max="1043" width="14" style="32" customWidth="1"/>
    <col min="1044" max="1044" width="13.7109375" style="32" bestFit="1" customWidth="1"/>
    <col min="1045" max="1045" width="9.140625" style="32"/>
    <col min="1046" max="1046" width="11.7109375" style="32" bestFit="1" customWidth="1"/>
    <col min="1047" max="1280" width="9.140625" style="32"/>
    <col min="1281" max="1282" width="4.85546875" style="32" bestFit="1" customWidth="1"/>
    <col min="1283" max="1283" width="7.28515625" style="32" customWidth="1"/>
    <col min="1284" max="1284" width="10.28515625" style="32" customWidth="1"/>
    <col min="1285" max="1285" width="13.42578125" style="32" customWidth="1"/>
    <col min="1286" max="1286" width="14" style="32" customWidth="1"/>
    <col min="1287" max="1287" width="16.5703125" style="32" customWidth="1"/>
    <col min="1288" max="1288" width="14" style="32" customWidth="1"/>
    <col min="1289" max="1289" width="15.140625" style="32" customWidth="1"/>
    <col min="1290" max="1290" width="13.7109375" style="32" customWidth="1"/>
    <col min="1291" max="1291" width="14" style="32" customWidth="1"/>
    <col min="1292" max="1292" width="13.42578125" style="32" customWidth="1"/>
    <col min="1293" max="1293" width="13.5703125" style="32" customWidth="1"/>
    <col min="1294" max="1294" width="13.85546875" style="32" customWidth="1"/>
    <col min="1295" max="1295" width="20.42578125" style="32" customWidth="1"/>
    <col min="1296" max="1296" width="13" style="32" customWidth="1"/>
    <col min="1297" max="1297" width="19.85546875" style="32" customWidth="1"/>
    <col min="1298" max="1298" width="21.42578125" style="32" customWidth="1"/>
    <col min="1299" max="1299" width="14" style="32" customWidth="1"/>
    <col min="1300" max="1300" width="13.7109375" style="32" bestFit="1" customWidth="1"/>
    <col min="1301" max="1301" width="9.140625" style="32"/>
    <col min="1302" max="1302" width="11.7109375" style="32" bestFit="1" customWidth="1"/>
    <col min="1303" max="1536" width="9.140625" style="32"/>
    <col min="1537" max="1538" width="4.85546875" style="32" bestFit="1" customWidth="1"/>
    <col min="1539" max="1539" width="7.28515625" style="32" customWidth="1"/>
    <col min="1540" max="1540" width="10.28515625" style="32" customWidth="1"/>
    <col min="1541" max="1541" width="13.42578125" style="32" customWidth="1"/>
    <col min="1542" max="1542" width="14" style="32" customWidth="1"/>
    <col min="1543" max="1543" width="16.5703125" style="32" customWidth="1"/>
    <col min="1544" max="1544" width="14" style="32" customWidth="1"/>
    <col min="1545" max="1545" width="15.140625" style="32" customWidth="1"/>
    <col min="1546" max="1546" width="13.7109375" style="32" customWidth="1"/>
    <col min="1547" max="1547" width="14" style="32" customWidth="1"/>
    <col min="1548" max="1548" width="13.42578125" style="32" customWidth="1"/>
    <col min="1549" max="1549" width="13.5703125" style="32" customWidth="1"/>
    <col min="1550" max="1550" width="13.85546875" style="32" customWidth="1"/>
    <col min="1551" max="1551" width="20.42578125" style="32" customWidth="1"/>
    <col min="1552" max="1552" width="13" style="32" customWidth="1"/>
    <col min="1553" max="1553" width="19.85546875" style="32" customWidth="1"/>
    <col min="1554" max="1554" width="21.42578125" style="32" customWidth="1"/>
    <col min="1555" max="1555" width="14" style="32" customWidth="1"/>
    <col min="1556" max="1556" width="13.7109375" style="32" bestFit="1" customWidth="1"/>
    <col min="1557" max="1557" width="9.140625" style="32"/>
    <col min="1558" max="1558" width="11.7109375" style="32" bestFit="1" customWidth="1"/>
    <col min="1559" max="1792" width="9.140625" style="32"/>
    <col min="1793" max="1794" width="4.85546875" style="32" bestFit="1" customWidth="1"/>
    <col min="1795" max="1795" width="7.28515625" style="32" customWidth="1"/>
    <col min="1796" max="1796" width="10.28515625" style="32" customWidth="1"/>
    <col min="1797" max="1797" width="13.42578125" style="32" customWidth="1"/>
    <col min="1798" max="1798" width="14" style="32" customWidth="1"/>
    <col min="1799" max="1799" width="16.5703125" style="32" customWidth="1"/>
    <col min="1800" max="1800" width="14" style="32" customWidth="1"/>
    <col min="1801" max="1801" width="15.140625" style="32" customWidth="1"/>
    <col min="1802" max="1802" width="13.7109375" style="32" customWidth="1"/>
    <col min="1803" max="1803" width="14" style="32" customWidth="1"/>
    <col min="1804" max="1804" width="13.42578125" style="32" customWidth="1"/>
    <col min="1805" max="1805" width="13.5703125" style="32" customWidth="1"/>
    <col min="1806" max="1806" width="13.85546875" style="32" customWidth="1"/>
    <col min="1807" max="1807" width="20.42578125" style="32" customWidth="1"/>
    <col min="1808" max="1808" width="13" style="32" customWidth="1"/>
    <col min="1809" max="1809" width="19.85546875" style="32" customWidth="1"/>
    <col min="1810" max="1810" width="21.42578125" style="32" customWidth="1"/>
    <col min="1811" max="1811" width="14" style="32" customWidth="1"/>
    <col min="1812" max="1812" width="13.7109375" style="32" bestFit="1" customWidth="1"/>
    <col min="1813" max="1813" width="9.140625" style="32"/>
    <col min="1814" max="1814" width="11.7109375" style="32" bestFit="1" customWidth="1"/>
    <col min="1815" max="2048" width="9.140625" style="32"/>
    <col min="2049" max="2050" width="4.85546875" style="32" bestFit="1" customWidth="1"/>
    <col min="2051" max="2051" width="7.28515625" style="32" customWidth="1"/>
    <col min="2052" max="2052" width="10.28515625" style="32" customWidth="1"/>
    <col min="2053" max="2053" width="13.42578125" style="32" customWidth="1"/>
    <col min="2054" max="2054" width="14" style="32" customWidth="1"/>
    <col min="2055" max="2055" width="16.5703125" style="32" customWidth="1"/>
    <col min="2056" max="2056" width="14" style="32" customWidth="1"/>
    <col min="2057" max="2057" width="15.140625" style="32" customWidth="1"/>
    <col min="2058" max="2058" width="13.7109375" style="32" customWidth="1"/>
    <col min="2059" max="2059" width="14" style="32" customWidth="1"/>
    <col min="2060" max="2060" width="13.42578125" style="32" customWidth="1"/>
    <col min="2061" max="2061" width="13.5703125" style="32" customWidth="1"/>
    <col min="2062" max="2062" width="13.85546875" style="32" customWidth="1"/>
    <col min="2063" max="2063" width="20.42578125" style="32" customWidth="1"/>
    <col min="2064" max="2064" width="13" style="32" customWidth="1"/>
    <col min="2065" max="2065" width="19.85546875" style="32" customWidth="1"/>
    <col min="2066" max="2066" width="21.42578125" style="32" customWidth="1"/>
    <col min="2067" max="2067" width="14" style="32" customWidth="1"/>
    <col min="2068" max="2068" width="13.7109375" style="32" bestFit="1" customWidth="1"/>
    <col min="2069" max="2069" width="9.140625" style="32"/>
    <col min="2070" max="2070" width="11.7109375" style="32" bestFit="1" customWidth="1"/>
    <col min="2071" max="2304" width="9.140625" style="32"/>
    <col min="2305" max="2306" width="4.85546875" style="32" bestFit="1" customWidth="1"/>
    <col min="2307" max="2307" width="7.28515625" style="32" customWidth="1"/>
    <col min="2308" max="2308" width="10.28515625" style="32" customWidth="1"/>
    <col min="2309" max="2309" width="13.42578125" style="32" customWidth="1"/>
    <col min="2310" max="2310" width="14" style="32" customWidth="1"/>
    <col min="2311" max="2311" width="16.5703125" style="32" customWidth="1"/>
    <col min="2312" max="2312" width="14" style="32" customWidth="1"/>
    <col min="2313" max="2313" width="15.140625" style="32" customWidth="1"/>
    <col min="2314" max="2314" width="13.7109375" style="32" customWidth="1"/>
    <col min="2315" max="2315" width="14" style="32" customWidth="1"/>
    <col min="2316" max="2316" width="13.42578125" style="32" customWidth="1"/>
    <col min="2317" max="2317" width="13.5703125" style="32" customWidth="1"/>
    <col min="2318" max="2318" width="13.85546875" style="32" customWidth="1"/>
    <col min="2319" max="2319" width="20.42578125" style="32" customWidth="1"/>
    <col min="2320" max="2320" width="13" style="32" customWidth="1"/>
    <col min="2321" max="2321" width="19.85546875" style="32" customWidth="1"/>
    <col min="2322" max="2322" width="21.42578125" style="32" customWidth="1"/>
    <col min="2323" max="2323" width="14" style="32" customWidth="1"/>
    <col min="2324" max="2324" width="13.7109375" style="32" bestFit="1" customWidth="1"/>
    <col min="2325" max="2325" width="9.140625" style="32"/>
    <col min="2326" max="2326" width="11.7109375" style="32" bestFit="1" customWidth="1"/>
    <col min="2327" max="2560" width="9.140625" style="32"/>
    <col min="2561" max="2562" width="4.85546875" style="32" bestFit="1" customWidth="1"/>
    <col min="2563" max="2563" width="7.28515625" style="32" customWidth="1"/>
    <col min="2564" max="2564" width="10.28515625" style="32" customWidth="1"/>
    <col min="2565" max="2565" width="13.42578125" style="32" customWidth="1"/>
    <col min="2566" max="2566" width="14" style="32" customWidth="1"/>
    <col min="2567" max="2567" width="16.5703125" style="32" customWidth="1"/>
    <col min="2568" max="2568" width="14" style="32" customWidth="1"/>
    <col min="2569" max="2569" width="15.140625" style="32" customWidth="1"/>
    <col min="2570" max="2570" width="13.7109375" style="32" customWidth="1"/>
    <col min="2571" max="2571" width="14" style="32" customWidth="1"/>
    <col min="2572" max="2572" width="13.42578125" style="32" customWidth="1"/>
    <col min="2573" max="2573" width="13.5703125" style="32" customWidth="1"/>
    <col min="2574" max="2574" width="13.85546875" style="32" customWidth="1"/>
    <col min="2575" max="2575" width="20.42578125" style="32" customWidth="1"/>
    <col min="2576" max="2576" width="13" style="32" customWidth="1"/>
    <col min="2577" max="2577" width="19.85546875" style="32" customWidth="1"/>
    <col min="2578" max="2578" width="21.42578125" style="32" customWidth="1"/>
    <col min="2579" max="2579" width="14" style="32" customWidth="1"/>
    <col min="2580" max="2580" width="13.7109375" style="32" bestFit="1" customWidth="1"/>
    <col min="2581" max="2581" width="9.140625" style="32"/>
    <col min="2582" max="2582" width="11.7109375" style="32" bestFit="1" customWidth="1"/>
    <col min="2583" max="2816" width="9.140625" style="32"/>
    <col min="2817" max="2818" width="4.85546875" style="32" bestFit="1" customWidth="1"/>
    <col min="2819" max="2819" width="7.28515625" style="32" customWidth="1"/>
    <col min="2820" max="2820" width="10.28515625" style="32" customWidth="1"/>
    <col min="2821" max="2821" width="13.42578125" style="32" customWidth="1"/>
    <col min="2822" max="2822" width="14" style="32" customWidth="1"/>
    <col min="2823" max="2823" width="16.5703125" style="32" customWidth="1"/>
    <col min="2824" max="2824" width="14" style="32" customWidth="1"/>
    <col min="2825" max="2825" width="15.140625" style="32" customWidth="1"/>
    <col min="2826" max="2826" width="13.7109375" style="32" customWidth="1"/>
    <col min="2827" max="2827" width="14" style="32" customWidth="1"/>
    <col min="2828" max="2828" width="13.42578125" style="32" customWidth="1"/>
    <col min="2829" max="2829" width="13.5703125" style="32" customWidth="1"/>
    <col min="2830" max="2830" width="13.85546875" style="32" customWidth="1"/>
    <col min="2831" max="2831" width="20.42578125" style="32" customWidth="1"/>
    <col min="2832" max="2832" width="13" style="32" customWidth="1"/>
    <col min="2833" max="2833" width="19.85546875" style="32" customWidth="1"/>
    <col min="2834" max="2834" width="21.42578125" style="32" customWidth="1"/>
    <col min="2835" max="2835" width="14" style="32" customWidth="1"/>
    <col min="2836" max="2836" width="13.7109375" style="32" bestFit="1" customWidth="1"/>
    <col min="2837" max="2837" width="9.140625" style="32"/>
    <col min="2838" max="2838" width="11.7109375" style="32" bestFit="1" customWidth="1"/>
    <col min="2839" max="3072" width="9.140625" style="32"/>
    <col min="3073" max="3074" width="4.85546875" style="32" bestFit="1" customWidth="1"/>
    <col min="3075" max="3075" width="7.28515625" style="32" customWidth="1"/>
    <col min="3076" max="3076" width="10.28515625" style="32" customWidth="1"/>
    <col min="3077" max="3077" width="13.42578125" style="32" customWidth="1"/>
    <col min="3078" max="3078" width="14" style="32" customWidth="1"/>
    <col min="3079" max="3079" width="16.5703125" style="32" customWidth="1"/>
    <col min="3080" max="3080" width="14" style="32" customWidth="1"/>
    <col min="3081" max="3081" width="15.140625" style="32" customWidth="1"/>
    <col min="3082" max="3082" width="13.7109375" style="32" customWidth="1"/>
    <col min="3083" max="3083" width="14" style="32" customWidth="1"/>
    <col min="3084" max="3084" width="13.42578125" style="32" customWidth="1"/>
    <col min="3085" max="3085" width="13.5703125" style="32" customWidth="1"/>
    <col min="3086" max="3086" width="13.85546875" style="32" customWidth="1"/>
    <col min="3087" max="3087" width="20.42578125" style="32" customWidth="1"/>
    <col min="3088" max="3088" width="13" style="32" customWidth="1"/>
    <col min="3089" max="3089" width="19.85546875" style="32" customWidth="1"/>
    <col min="3090" max="3090" width="21.42578125" style="32" customWidth="1"/>
    <col min="3091" max="3091" width="14" style="32" customWidth="1"/>
    <col min="3092" max="3092" width="13.7109375" style="32" bestFit="1" customWidth="1"/>
    <col min="3093" max="3093" width="9.140625" style="32"/>
    <col min="3094" max="3094" width="11.7109375" style="32" bestFit="1" customWidth="1"/>
    <col min="3095" max="3328" width="9.140625" style="32"/>
    <col min="3329" max="3330" width="4.85546875" style="32" bestFit="1" customWidth="1"/>
    <col min="3331" max="3331" width="7.28515625" style="32" customWidth="1"/>
    <col min="3332" max="3332" width="10.28515625" style="32" customWidth="1"/>
    <col min="3333" max="3333" width="13.42578125" style="32" customWidth="1"/>
    <col min="3334" max="3334" width="14" style="32" customWidth="1"/>
    <col min="3335" max="3335" width="16.5703125" style="32" customWidth="1"/>
    <col min="3336" max="3336" width="14" style="32" customWidth="1"/>
    <col min="3337" max="3337" width="15.140625" style="32" customWidth="1"/>
    <col min="3338" max="3338" width="13.7109375" style="32" customWidth="1"/>
    <col min="3339" max="3339" width="14" style="32" customWidth="1"/>
    <col min="3340" max="3340" width="13.42578125" style="32" customWidth="1"/>
    <col min="3341" max="3341" width="13.5703125" style="32" customWidth="1"/>
    <col min="3342" max="3342" width="13.85546875" style="32" customWidth="1"/>
    <col min="3343" max="3343" width="20.42578125" style="32" customWidth="1"/>
    <col min="3344" max="3344" width="13" style="32" customWidth="1"/>
    <col min="3345" max="3345" width="19.85546875" style="32" customWidth="1"/>
    <col min="3346" max="3346" width="21.42578125" style="32" customWidth="1"/>
    <col min="3347" max="3347" width="14" style="32" customWidth="1"/>
    <col min="3348" max="3348" width="13.7109375" style="32" bestFit="1" customWidth="1"/>
    <col min="3349" max="3349" width="9.140625" style="32"/>
    <col min="3350" max="3350" width="11.7109375" style="32" bestFit="1" customWidth="1"/>
    <col min="3351" max="3584" width="9.140625" style="32"/>
    <col min="3585" max="3586" width="4.85546875" style="32" bestFit="1" customWidth="1"/>
    <col min="3587" max="3587" width="7.28515625" style="32" customWidth="1"/>
    <col min="3588" max="3588" width="10.28515625" style="32" customWidth="1"/>
    <col min="3589" max="3589" width="13.42578125" style="32" customWidth="1"/>
    <col min="3590" max="3590" width="14" style="32" customWidth="1"/>
    <col min="3591" max="3591" width="16.5703125" style="32" customWidth="1"/>
    <col min="3592" max="3592" width="14" style="32" customWidth="1"/>
    <col min="3593" max="3593" width="15.140625" style="32" customWidth="1"/>
    <col min="3594" max="3594" width="13.7109375" style="32" customWidth="1"/>
    <col min="3595" max="3595" width="14" style="32" customWidth="1"/>
    <col min="3596" max="3596" width="13.42578125" style="32" customWidth="1"/>
    <col min="3597" max="3597" width="13.5703125" style="32" customWidth="1"/>
    <col min="3598" max="3598" width="13.85546875" style="32" customWidth="1"/>
    <col min="3599" max="3599" width="20.42578125" style="32" customWidth="1"/>
    <col min="3600" max="3600" width="13" style="32" customWidth="1"/>
    <col min="3601" max="3601" width="19.85546875" style="32" customWidth="1"/>
    <col min="3602" max="3602" width="21.42578125" style="32" customWidth="1"/>
    <col min="3603" max="3603" width="14" style="32" customWidth="1"/>
    <col min="3604" max="3604" width="13.7109375" style="32" bestFit="1" customWidth="1"/>
    <col min="3605" max="3605" width="9.140625" style="32"/>
    <col min="3606" max="3606" width="11.7109375" style="32" bestFit="1" customWidth="1"/>
    <col min="3607" max="3840" width="9.140625" style="32"/>
    <col min="3841" max="3842" width="4.85546875" style="32" bestFit="1" customWidth="1"/>
    <col min="3843" max="3843" width="7.28515625" style="32" customWidth="1"/>
    <col min="3844" max="3844" width="10.28515625" style="32" customWidth="1"/>
    <col min="3845" max="3845" width="13.42578125" style="32" customWidth="1"/>
    <col min="3846" max="3846" width="14" style="32" customWidth="1"/>
    <col min="3847" max="3847" width="16.5703125" style="32" customWidth="1"/>
    <col min="3848" max="3848" width="14" style="32" customWidth="1"/>
    <col min="3849" max="3849" width="15.140625" style="32" customWidth="1"/>
    <col min="3850" max="3850" width="13.7109375" style="32" customWidth="1"/>
    <col min="3851" max="3851" width="14" style="32" customWidth="1"/>
    <col min="3852" max="3852" width="13.42578125" style="32" customWidth="1"/>
    <col min="3853" max="3853" width="13.5703125" style="32" customWidth="1"/>
    <col min="3854" max="3854" width="13.85546875" style="32" customWidth="1"/>
    <col min="3855" max="3855" width="20.42578125" style="32" customWidth="1"/>
    <col min="3856" max="3856" width="13" style="32" customWidth="1"/>
    <col min="3857" max="3857" width="19.85546875" style="32" customWidth="1"/>
    <col min="3858" max="3858" width="21.42578125" style="32" customWidth="1"/>
    <col min="3859" max="3859" width="14" style="32" customWidth="1"/>
    <col min="3860" max="3860" width="13.7109375" style="32" bestFit="1" customWidth="1"/>
    <col min="3861" max="3861" width="9.140625" style="32"/>
    <col min="3862" max="3862" width="11.7109375" style="32" bestFit="1" customWidth="1"/>
    <col min="3863" max="4096" width="9.140625" style="32"/>
    <col min="4097" max="4098" width="4.85546875" style="32" bestFit="1" customWidth="1"/>
    <col min="4099" max="4099" width="7.28515625" style="32" customWidth="1"/>
    <col min="4100" max="4100" width="10.28515625" style="32" customWidth="1"/>
    <col min="4101" max="4101" width="13.42578125" style="32" customWidth="1"/>
    <col min="4102" max="4102" width="14" style="32" customWidth="1"/>
    <col min="4103" max="4103" width="16.5703125" style="32" customWidth="1"/>
    <col min="4104" max="4104" width="14" style="32" customWidth="1"/>
    <col min="4105" max="4105" width="15.140625" style="32" customWidth="1"/>
    <col min="4106" max="4106" width="13.7109375" style="32" customWidth="1"/>
    <col min="4107" max="4107" width="14" style="32" customWidth="1"/>
    <col min="4108" max="4108" width="13.42578125" style="32" customWidth="1"/>
    <col min="4109" max="4109" width="13.5703125" style="32" customWidth="1"/>
    <col min="4110" max="4110" width="13.85546875" style="32" customWidth="1"/>
    <col min="4111" max="4111" width="20.42578125" style="32" customWidth="1"/>
    <col min="4112" max="4112" width="13" style="32" customWidth="1"/>
    <col min="4113" max="4113" width="19.85546875" style="32" customWidth="1"/>
    <col min="4114" max="4114" width="21.42578125" style="32" customWidth="1"/>
    <col min="4115" max="4115" width="14" style="32" customWidth="1"/>
    <col min="4116" max="4116" width="13.7109375" style="32" bestFit="1" customWidth="1"/>
    <col min="4117" max="4117" width="9.140625" style="32"/>
    <col min="4118" max="4118" width="11.7109375" style="32" bestFit="1" customWidth="1"/>
    <col min="4119" max="4352" width="9.140625" style="32"/>
    <col min="4353" max="4354" width="4.85546875" style="32" bestFit="1" customWidth="1"/>
    <col min="4355" max="4355" width="7.28515625" style="32" customWidth="1"/>
    <col min="4356" max="4356" width="10.28515625" style="32" customWidth="1"/>
    <col min="4357" max="4357" width="13.42578125" style="32" customWidth="1"/>
    <col min="4358" max="4358" width="14" style="32" customWidth="1"/>
    <col min="4359" max="4359" width="16.5703125" style="32" customWidth="1"/>
    <col min="4360" max="4360" width="14" style="32" customWidth="1"/>
    <col min="4361" max="4361" width="15.140625" style="32" customWidth="1"/>
    <col min="4362" max="4362" width="13.7109375" style="32" customWidth="1"/>
    <col min="4363" max="4363" width="14" style="32" customWidth="1"/>
    <col min="4364" max="4364" width="13.42578125" style="32" customWidth="1"/>
    <col min="4365" max="4365" width="13.5703125" style="32" customWidth="1"/>
    <col min="4366" max="4366" width="13.85546875" style="32" customWidth="1"/>
    <col min="4367" max="4367" width="20.42578125" style="32" customWidth="1"/>
    <col min="4368" max="4368" width="13" style="32" customWidth="1"/>
    <col min="4369" max="4369" width="19.85546875" style="32" customWidth="1"/>
    <col min="4370" max="4370" width="21.42578125" style="32" customWidth="1"/>
    <col min="4371" max="4371" width="14" style="32" customWidth="1"/>
    <col min="4372" max="4372" width="13.7109375" style="32" bestFit="1" customWidth="1"/>
    <col min="4373" max="4373" width="9.140625" style="32"/>
    <col min="4374" max="4374" width="11.7109375" style="32" bestFit="1" customWidth="1"/>
    <col min="4375" max="4608" width="9.140625" style="32"/>
    <col min="4609" max="4610" width="4.85546875" style="32" bestFit="1" customWidth="1"/>
    <col min="4611" max="4611" width="7.28515625" style="32" customWidth="1"/>
    <col min="4612" max="4612" width="10.28515625" style="32" customWidth="1"/>
    <col min="4613" max="4613" width="13.42578125" style="32" customWidth="1"/>
    <col min="4614" max="4614" width="14" style="32" customWidth="1"/>
    <col min="4615" max="4615" width="16.5703125" style="32" customWidth="1"/>
    <col min="4616" max="4616" width="14" style="32" customWidth="1"/>
    <col min="4617" max="4617" width="15.140625" style="32" customWidth="1"/>
    <col min="4618" max="4618" width="13.7109375" style="32" customWidth="1"/>
    <col min="4619" max="4619" width="14" style="32" customWidth="1"/>
    <col min="4620" max="4620" width="13.42578125" style="32" customWidth="1"/>
    <col min="4621" max="4621" width="13.5703125" style="32" customWidth="1"/>
    <col min="4622" max="4622" width="13.85546875" style="32" customWidth="1"/>
    <col min="4623" max="4623" width="20.42578125" style="32" customWidth="1"/>
    <col min="4624" max="4624" width="13" style="32" customWidth="1"/>
    <col min="4625" max="4625" width="19.85546875" style="32" customWidth="1"/>
    <col min="4626" max="4626" width="21.42578125" style="32" customWidth="1"/>
    <col min="4627" max="4627" width="14" style="32" customWidth="1"/>
    <col min="4628" max="4628" width="13.7109375" style="32" bestFit="1" customWidth="1"/>
    <col min="4629" max="4629" width="9.140625" style="32"/>
    <col min="4630" max="4630" width="11.7109375" style="32" bestFit="1" customWidth="1"/>
    <col min="4631" max="4864" width="9.140625" style="32"/>
    <col min="4865" max="4866" width="4.85546875" style="32" bestFit="1" customWidth="1"/>
    <col min="4867" max="4867" width="7.28515625" style="32" customWidth="1"/>
    <col min="4868" max="4868" width="10.28515625" style="32" customWidth="1"/>
    <col min="4869" max="4869" width="13.42578125" style="32" customWidth="1"/>
    <col min="4870" max="4870" width="14" style="32" customWidth="1"/>
    <col min="4871" max="4871" width="16.5703125" style="32" customWidth="1"/>
    <col min="4872" max="4872" width="14" style="32" customWidth="1"/>
    <col min="4873" max="4873" width="15.140625" style="32" customWidth="1"/>
    <col min="4874" max="4874" width="13.7109375" style="32" customWidth="1"/>
    <col min="4875" max="4875" width="14" style="32" customWidth="1"/>
    <col min="4876" max="4876" width="13.42578125" style="32" customWidth="1"/>
    <col min="4877" max="4877" width="13.5703125" style="32" customWidth="1"/>
    <col min="4878" max="4878" width="13.85546875" style="32" customWidth="1"/>
    <col min="4879" max="4879" width="20.42578125" style="32" customWidth="1"/>
    <col min="4880" max="4880" width="13" style="32" customWidth="1"/>
    <col min="4881" max="4881" width="19.85546875" style="32" customWidth="1"/>
    <col min="4882" max="4882" width="21.42578125" style="32" customWidth="1"/>
    <col min="4883" max="4883" width="14" style="32" customWidth="1"/>
    <col min="4884" max="4884" width="13.7109375" style="32" bestFit="1" customWidth="1"/>
    <col min="4885" max="4885" width="9.140625" style="32"/>
    <col min="4886" max="4886" width="11.7109375" style="32" bestFit="1" customWidth="1"/>
    <col min="4887" max="5120" width="9.140625" style="32"/>
    <col min="5121" max="5122" width="4.85546875" style="32" bestFit="1" customWidth="1"/>
    <col min="5123" max="5123" width="7.28515625" style="32" customWidth="1"/>
    <col min="5124" max="5124" width="10.28515625" style="32" customWidth="1"/>
    <col min="5125" max="5125" width="13.42578125" style="32" customWidth="1"/>
    <col min="5126" max="5126" width="14" style="32" customWidth="1"/>
    <col min="5127" max="5127" width="16.5703125" style="32" customWidth="1"/>
    <col min="5128" max="5128" width="14" style="32" customWidth="1"/>
    <col min="5129" max="5129" width="15.140625" style="32" customWidth="1"/>
    <col min="5130" max="5130" width="13.7109375" style="32" customWidth="1"/>
    <col min="5131" max="5131" width="14" style="32" customWidth="1"/>
    <col min="5132" max="5132" width="13.42578125" style="32" customWidth="1"/>
    <col min="5133" max="5133" width="13.5703125" style="32" customWidth="1"/>
    <col min="5134" max="5134" width="13.85546875" style="32" customWidth="1"/>
    <col min="5135" max="5135" width="20.42578125" style="32" customWidth="1"/>
    <col min="5136" max="5136" width="13" style="32" customWidth="1"/>
    <col min="5137" max="5137" width="19.85546875" style="32" customWidth="1"/>
    <col min="5138" max="5138" width="21.42578125" style="32" customWidth="1"/>
    <col min="5139" max="5139" width="14" style="32" customWidth="1"/>
    <col min="5140" max="5140" width="13.7109375" style="32" bestFit="1" customWidth="1"/>
    <col min="5141" max="5141" width="9.140625" style="32"/>
    <col min="5142" max="5142" width="11.7109375" style="32" bestFit="1" customWidth="1"/>
    <col min="5143" max="5376" width="9.140625" style="32"/>
    <col min="5377" max="5378" width="4.85546875" style="32" bestFit="1" customWidth="1"/>
    <col min="5379" max="5379" width="7.28515625" style="32" customWidth="1"/>
    <col min="5380" max="5380" width="10.28515625" style="32" customWidth="1"/>
    <col min="5381" max="5381" width="13.42578125" style="32" customWidth="1"/>
    <col min="5382" max="5382" width="14" style="32" customWidth="1"/>
    <col min="5383" max="5383" width="16.5703125" style="32" customWidth="1"/>
    <col min="5384" max="5384" width="14" style="32" customWidth="1"/>
    <col min="5385" max="5385" width="15.140625" style="32" customWidth="1"/>
    <col min="5386" max="5386" width="13.7109375" style="32" customWidth="1"/>
    <col min="5387" max="5387" width="14" style="32" customWidth="1"/>
    <col min="5388" max="5388" width="13.42578125" style="32" customWidth="1"/>
    <col min="5389" max="5389" width="13.5703125" style="32" customWidth="1"/>
    <col min="5390" max="5390" width="13.85546875" style="32" customWidth="1"/>
    <col min="5391" max="5391" width="20.42578125" style="32" customWidth="1"/>
    <col min="5392" max="5392" width="13" style="32" customWidth="1"/>
    <col min="5393" max="5393" width="19.85546875" style="32" customWidth="1"/>
    <col min="5394" max="5394" width="21.42578125" style="32" customWidth="1"/>
    <col min="5395" max="5395" width="14" style="32" customWidth="1"/>
    <col min="5396" max="5396" width="13.7109375" style="32" bestFit="1" customWidth="1"/>
    <col min="5397" max="5397" width="9.140625" style="32"/>
    <col min="5398" max="5398" width="11.7109375" style="32" bestFit="1" customWidth="1"/>
    <col min="5399" max="5632" width="9.140625" style="32"/>
    <col min="5633" max="5634" width="4.85546875" style="32" bestFit="1" customWidth="1"/>
    <col min="5635" max="5635" width="7.28515625" style="32" customWidth="1"/>
    <col min="5636" max="5636" width="10.28515625" style="32" customWidth="1"/>
    <col min="5637" max="5637" width="13.42578125" style="32" customWidth="1"/>
    <col min="5638" max="5638" width="14" style="32" customWidth="1"/>
    <col min="5639" max="5639" width="16.5703125" style="32" customWidth="1"/>
    <col min="5640" max="5640" width="14" style="32" customWidth="1"/>
    <col min="5641" max="5641" width="15.140625" style="32" customWidth="1"/>
    <col min="5642" max="5642" width="13.7109375" style="32" customWidth="1"/>
    <col min="5643" max="5643" width="14" style="32" customWidth="1"/>
    <col min="5644" max="5644" width="13.42578125" style="32" customWidth="1"/>
    <col min="5645" max="5645" width="13.5703125" style="32" customWidth="1"/>
    <col min="5646" max="5646" width="13.85546875" style="32" customWidth="1"/>
    <col min="5647" max="5647" width="20.42578125" style="32" customWidth="1"/>
    <col min="5648" max="5648" width="13" style="32" customWidth="1"/>
    <col min="5649" max="5649" width="19.85546875" style="32" customWidth="1"/>
    <col min="5650" max="5650" width="21.42578125" style="32" customWidth="1"/>
    <col min="5651" max="5651" width="14" style="32" customWidth="1"/>
    <col min="5652" max="5652" width="13.7109375" style="32" bestFit="1" customWidth="1"/>
    <col min="5653" max="5653" width="9.140625" style="32"/>
    <col min="5654" max="5654" width="11.7109375" style="32" bestFit="1" customWidth="1"/>
    <col min="5655" max="5888" width="9.140625" style="32"/>
    <col min="5889" max="5890" width="4.85546875" style="32" bestFit="1" customWidth="1"/>
    <col min="5891" max="5891" width="7.28515625" style="32" customWidth="1"/>
    <col min="5892" max="5892" width="10.28515625" style="32" customWidth="1"/>
    <col min="5893" max="5893" width="13.42578125" style="32" customWidth="1"/>
    <col min="5894" max="5894" width="14" style="32" customWidth="1"/>
    <col min="5895" max="5895" width="16.5703125" style="32" customWidth="1"/>
    <col min="5896" max="5896" width="14" style="32" customWidth="1"/>
    <col min="5897" max="5897" width="15.140625" style="32" customWidth="1"/>
    <col min="5898" max="5898" width="13.7109375" style="32" customWidth="1"/>
    <col min="5899" max="5899" width="14" style="32" customWidth="1"/>
    <col min="5900" max="5900" width="13.42578125" style="32" customWidth="1"/>
    <col min="5901" max="5901" width="13.5703125" style="32" customWidth="1"/>
    <col min="5902" max="5902" width="13.85546875" style="32" customWidth="1"/>
    <col min="5903" max="5903" width="20.42578125" style="32" customWidth="1"/>
    <col min="5904" max="5904" width="13" style="32" customWidth="1"/>
    <col min="5905" max="5905" width="19.85546875" style="32" customWidth="1"/>
    <col min="5906" max="5906" width="21.42578125" style="32" customWidth="1"/>
    <col min="5907" max="5907" width="14" style="32" customWidth="1"/>
    <col min="5908" max="5908" width="13.7109375" style="32" bestFit="1" customWidth="1"/>
    <col min="5909" max="5909" width="9.140625" style="32"/>
    <col min="5910" max="5910" width="11.7109375" style="32" bestFit="1" customWidth="1"/>
    <col min="5911" max="6144" width="9.140625" style="32"/>
    <col min="6145" max="6146" width="4.85546875" style="32" bestFit="1" customWidth="1"/>
    <col min="6147" max="6147" width="7.28515625" style="32" customWidth="1"/>
    <col min="6148" max="6148" width="10.28515625" style="32" customWidth="1"/>
    <col min="6149" max="6149" width="13.42578125" style="32" customWidth="1"/>
    <col min="6150" max="6150" width="14" style="32" customWidth="1"/>
    <col min="6151" max="6151" width="16.5703125" style="32" customWidth="1"/>
    <col min="6152" max="6152" width="14" style="32" customWidth="1"/>
    <col min="6153" max="6153" width="15.140625" style="32" customWidth="1"/>
    <col min="6154" max="6154" width="13.7109375" style="32" customWidth="1"/>
    <col min="6155" max="6155" width="14" style="32" customWidth="1"/>
    <col min="6156" max="6156" width="13.42578125" style="32" customWidth="1"/>
    <col min="6157" max="6157" width="13.5703125" style="32" customWidth="1"/>
    <col min="6158" max="6158" width="13.85546875" style="32" customWidth="1"/>
    <col min="6159" max="6159" width="20.42578125" style="32" customWidth="1"/>
    <col min="6160" max="6160" width="13" style="32" customWidth="1"/>
    <col min="6161" max="6161" width="19.85546875" style="32" customWidth="1"/>
    <col min="6162" max="6162" width="21.42578125" style="32" customWidth="1"/>
    <col min="6163" max="6163" width="14" style="32" customWidth="1"/>
    <col min="6164" max="6164" width="13.7109375" style="32" bestFit="1" customWidth="1"/>
    <col min="6165" max="6165" width="9.140625" style="32"/>
    <col min="6166" max="6166" width="11.7109375" style="32" bestFit="1" customWidth="1"/>
    <col min="6167" max="6400" width="9.140625" style="32"/>
    <col min="6401" max="6402" width="4.85546875" style="32" bestFit="1" customWidth="1"/>
    <col min="6403" max="6403" width="7.28515625" style="32" customWidth="1"/>
    <col min="6404" max="6404" width="10.28515625" style="32" customWidth="1"/>
    <col min="6405" max="6405" width="13.42578125" style="32" customWidth="1"/>
    <col min="6406" max="6406" width="14" style="32" customWidth="1"/>
    <col min="6407" max="6407" width="16.5703125" style="32" customWidth="1"/>
    <col min="6408" max="6408" width="14" style="32" customWidth="1"/>
    <col min="6409" max="6409" width="15.140625" style="32" customWidth="1"/>
    <col min="6410" max="6410" width="13.7109375" style="32" customWidth="1"/>
    <col min="6411" max="6411" width="14" style="32" customWidth="1"/>
    <col min="6412" max="6412" width="13.42578125" style="32" customWidth="1"/>
    <col min="6413" max="6413" width="13.5703125" style="32" customWidth="1"/>
    <col min="6414" max="6414" width="13.85546875" style="32" customWidth="1"/>
    <col min="6415" max="6415" width="20.42578125" style="32" customWidth="1"/>
    <col min="6416" max="6416" width="13" style="32" customWidth="1"/>
    <col min="6417" max="6417" width="19.85546875" style="32" customWidth="1"/>
    <col min="6418" max="6418" width="21.42578125" style="32" customWidth="1"/>
    <col min="6419" max="6419" width="14" style="32" customWidth="1"/>
    <col min="6420" max="6420" width="13.7109375" style="32" bestFit="1" customWidth="1"/>
    <col min="6421" max="6421" width="9.140625" style="32"/>
    <col min="6422" max="6422" width="11.7109375" style="32" bestFit="1" customWidth="1"/>
    <col min="6423" max="6656" width="9.140625" style="32"/>
    <col min="6657" max="6658" width="4.85546875" style="32" bestFit="1" customWidth="1"/>
    <col min="6659" max="6659" width="7.28515625" style="32" customWidth="1"/>
    <col min="6660" max="6660" width="10.28515625" style="32" customWidth="1"/>
    <col min="6661" max="6661" width="13.42578125" style="32" customWidth="1"/>
    <col min="6662" max="6662" width="14" style="32" customWidth="1"/>
    <col min="6663" max="6663" width="16.5703125" style="32" customWidth="1"/>
    <col min="6664" max="6664" width="14" style="32" customWidth="1"/>
    <col min="6665" max="6665" width="15.140625" style="32" customWidth="1"/>
    <col min="6666" max="6666" width="13.7109375" style="32" customWidth="1"/>
    <col min="6667" max="6667" width="14" style="32" customWidth="1"/>
    <col min="6668" max="6668" width="13.42578125" style="32" customWidth="1"/>
    <col min="6669" max="6669" width="13.5703125" style="32" customWidth="1"/>
    <col min="6670" max="6670" width="13.85546875" style="32" customWidth="1"/>
    <col min="6671" max="6671" width="20.42578125" style="32" customWidth="1"/>
    <col min="6672" max="6672" width="13" style="32" customWidth="1"/>
    <col min="6673" max="6673" width="19.85546875" style="32" customWidth="1"/>
    <col min="6674" max="6674" width="21.42578125" style="32" customWidth="1"/>
    <col min="6675" max="6675" width="14" style="32" customWidth="1"/>
    <col min="6676" max="6676" width="13.7109375" style="32" bestFit="1" customWidth="1"/>
    <col min="6677" max="6677" width="9.140625" style="32"/>
    <col min="6678" max="6678" width="11.7109375" style="32" bestFit="1" customWidth="1"/>
    <col min="6679" max="6912" width="9.140625" style="32"/>
    <col min="6913" max="6914" width="4.85546875" style="32" bestFit="1" customWidth="1"/>
    <col min="6915" max="6915" width="7.28515625" style="32" customWidth="1"/>
    <col min="6916" max="6916" width="10.28515625" style="32" customWidth="1"/>
    <col min="6917" max="6917" width="13.42578125" style="32" customWidth="1"/>
    <col min="6918" max="6918" width="14" style="32" customWidth="1"/>
    <col min="6919" max="6919" width="16.5703125" style="32" customWidth="1"/>
    <col min="6920" max="6920" width="14" style="32" customWidth="1"/>
    <col min="6921" max="6921" width="15.140625" style="32" customWidth="1"/>
    <col min="6922" max="6922" width="13.7109375" style="32" customWidth="1"/>
    <col min="6923" max="6923" width="14" style="32" customWidth="1"/>
    <col min="6924" max="6924" width="13.42578125" style="32" customWidth="1"/>
    <col min="6925" max="6925" width="13.5703125" style="32" customWidth="1"/>
    <col min="6926" max="6926" width="13.85546875" style="32" customWidth="1"/>
    <col min="6927" max="6927" width="20.42578125" style="32" customWidth="1"/>
    <col min="6928" max="6928" width="13" style="32" customWidth="1"/>
    <col min="6929" max="6929" width="19.85546875" style="32" customWidth="1"/>
    <col min="6930" max="6930" width="21.42578125" style="32" customWidth="1"/>
    <col min="6931" max="6931" width="14" style="32" customWidth="1"/>
    <col min="6932" max="6932" width="13.7109375" style="32" bestFit="1" customWidth="1"/>
    <col min="6933" max="6933" width="9.140625" style="32"/>
    <col min="6934" max="6934" width="11.7109375" style="32" bestFit="1" customWidth="1"/>
    <col min="6935" max="7168" width="9.140625" style="32"/>
    <col min="7169" max="7170" width="4.85546875" style="32" bestFit="1" customWidth="1"/>
    <col min="7171" max="7171" width="7.28515625" style="32" customWidth="1"/>
    <col min="7172" max="7172" width="10.28515625" style="32" customWidth="1"/>
    <col min="7173" max="7173" width="13.42578125" style="32" customWidth="1"/>
    <col min="7174" max="7174" width="14" style="32" customWidth="1"/>
    <col min="7175" max="7175" width="16.5703125" style="32" customWidth="1"/>
    <col min="7176" max="7176" width="14" style="32" customWidth="1"/>
    <col min="7177" max="7177" width="15.140625" style="32" customWidth="1"/>
    <col min="7178" max="7178" width="13.7109375" style="32" customWidth="1"/>
    <col min="7179" max="7179" width="14" style="32" customWidth="1"/>
    <col min="7180" max="7180" width="13.42578125" style="32" customWidth="1"/>
    <col min="7181" max="7181" width="13.5703125" style="32" customWidth="1"/>
    <col min="7182" max="7182" width="13.85546875" style="32" customWidth="1"/>
    <col min="7183" max="7183" width="20.42578125" style="32" customWidth="1"/>
    <col min="7184" max="7184" width="13" style="32" customWidth="1"/>
    <col min="7185" max="7185" width="19.85546875" style="32" customWidth="1"/>
    <col min="7186" max="7186" width="21.42578125" style="32" customWidth="1"/>
    <col min="7187" max="7187" width="14" style="32" customWidth="1"/>
    <col min="7188" max="7188" width="13.7109375" style="32" bestFit="1" customWidth="1"/>
    <col min="7189" max="7189" width="9.140625" style="32"/>
    <col min="7190" max="7190" width="11.7109375" style="32" bestFit="1" customWidth="1"/>
    <col min="7191" max="7424" width="9.140625" style="32"/>
    <col min="7425" max="7426" width="4.85546875" style="32" bestFit="1" customWidth="1"/>
    <col min="7427" max="7427" width="7.28515625" style="32" customWidth="1"/>
    <col min="7428" max="7428" width="10.28515625" style="32" customWidth="1"/>
    <col min="7429" max="7429" width="13.42578125" style="32" customWidth="1"/>
    <col min="7430" max="7430" width="14" style="32" customWidth="1"/>
    <col min="7431" max="7431" width="16.5703125" style="32" customWidth="1"/>
    <col min="7432" max="7432" width="14" style="32" customWidth="1"/>
    <col min="7433" max="7433" width="15.140625" style="32" customWidth="1"/>
    <col min="7434" max="7434" width="13.7109375" style="32" customWidth="1"/>
    <col min="7435" max="7435" width="14" style="32" customWidth="1"/>
    <col min="7436" max="7436" width="13.42578125" style="32" customWidth="1"/>
    <col min="7437" max="7437" width="13.5703125" style="32" customWidth="1"/>
    <col min="7438" max="7438" width="13.85546875" style="32" customWidth="1"/>
    <col min="7439" max="7439" width="20.42578125" style="32" customWidth="1"/>
    <col min="7440" max="7440" width="13" style="32" customWidth="1"/>
    <col min="7441" max="7441" width="19.85546875" style="32" customWidth="1"/>
    <col min="7442" max="7442" width="21.42578125" style="32" customWidth="1"/>
    <col min="7443" max="7443" width="14" style="32" customWidth="1"/>
    <col min="7444" max="7444" width="13.7109375" style="32" bestFit="1" customWidth="1"/>
    <col min="7445" max="7445" width="9.140625" style="32"/>
    <col min="7446" max="7446" width="11.7109375" style="32" bestFit="1" customWidth="1"/>
    <col min="7447" max="7680" width="9.140625" style="32"/>
    <col min="7681" max="7682" width="4.85546875" style="32" bestFit="1" customWidth="1"/>
    <col min="7683" max="7683" width="7.28515625" style="32" customWidth="1"/>
    <col min="7684" max="7684" width="10.28515625" style="32" customWidth="1"/>
    <col min="7685" max="7685" width="13.42578125" style="32" customWidth="1"/>
    <col min="7686" max="7686" width="14" style="32" customWidth="1"/>
    <col min="7687" max="7687" width="16.5703125" style="32" customWidth="1"/>
    <col min="7688" max="7688" width="14" style="32" customWidth="1"/>
    <col min="7689" max="7689" width="15.140625" style="32" customWidth="1"/>
    <col min="7690" max="7690" width="13.7109375" style="32" customWidth="1"/>
    <col min="7691" max="7691" width="14" style="32" customWidth="1"/>
    <col min="7692" max="7692" width="13.42578125" style="32" customWidth="1"/>
    <col min="7693" max="7693" width="13.5703125" style="32" customWidth="1"/>
    <col min="7694" max="7694" width="13.85546875" style="32" customWidth="1"/>
    <col min="7695" max="7695" width="20.42578125" style="32" customWidth="1"/>
    <col min="7696" max="7696" width="13" style="32" customWidth="1"/>
    <col min="7697" max="7697" width="19.85546875" style="32" customWidth="1"/>
    <col min="7698" max="7698" width="21.42578125" style="32" customWidth="1"/>
    <col min="7699" max="7699" width="14" style="32" customWidth="1"/>
    <col min="7700" max="7700" width="13.7109375" style="32" bestFit="1" customWidth="1"/>
    <col min="7701" max="7701" width="9.140625" style="32"/>
    <col min="7702" max="7702" width="11.7109375" style="32" bestFit="1" customWidth="1"/>
    <col min="7703" max="7936" width="9.140625" style="32"/>
    <col min="7937" max="7938" width="4.85546875" style="32" bestFit="1" customWidth="1"/>
    <col min="7939" max="7939" width="7.28515625" style="32" customWidth="1"/>
    <col min="7940" max="7940" width="10.28515625" style="32" customWidth="1"/>
    <col min="7941" max="7941" width="13.42578125" style="32" customWidth="1"/>
    <col min="7942" max="7942" width="14" style="32" customWidth="1"/>
    <col min="7943" max="7943" width="16.5703125" style="32" customWidth="1"/>
    <col min="7944" max="7944" width="14" style="32" customWidth="1"/>
    <col min="7945" max="7945" width="15.140625" style="32" customWidth="1"/>
    <col min="7946" max="7946" width="13.7109375" style="32" customWidth="1"/>
    <col min="7947" max="7947" width="14" style="32" customWidth="1"/>
    <col min="7948" max="7948" width="13.42578125" style="32" customWidth="1"/>
    <col min="7949" max="7949" width="13.5703125" style="32" customWidth="1"/>
    <col min="7950" max="7950" width="13.85546875" style="32" customWidth="1"/>
    <col min="7951" max="7951" width="20.42578125" style="32" customWidth="1"/>
    <col min="7952" max="7952" width="13" style="32" customWidth="1"/>
    <col min="7953" max="7953" width="19.85546875" style="32" customWidth="1"/>
    <col min="7954" max="7954" width="21.42578125" style="32" customWidth="1"/>
    <col min="7955" max="7955" width="14" style="32" customWidth="1"/>
    <col min="7956" max="7956" width="13.7109375" style="32" bestFit="1" customWidth="1"/>
    <col min="7957" max="7957" width="9.140625" style="32"/>
    <col min="7958" max="7958" width="11.7109375" style="32" bestFit="1" customWidth="1"/>
    <col min="7959" max="8192" width="9.140625" style="32"/>
    <col min="8193" max="8194" width="4.85546875" style="32" bestFit="1" customWidth="1"/>
    <col min="8195" max="8195" width="7.28515625" style="32" customWidth="1"/>
    <col min="8196" max="8196" width="10.28515625" style="32" customWidth="1"/>
    <col min="8197" max="8197" width="13.42578125" style="32" customWidth="1"/>
    <col min="8198" max="8198" width="14" style="32" customWidth="1"/>
    <col min="8199" max="8199" width="16.5703125" style="32" customWidth="1"/>
    <col min="8200" max="8200" width="14" style="32" customWidth="1"/>
    <col min="8201" max="8201" width="15.140625" style="32" customWidth="1"/>
    <col min="8202" max="8202" width="13.7109375" style="32" customWidth="1"/>
    <col min="8203" max="8203" width="14" style="32" customWidth="1"/>
    <col min="8204" max="8204" width="13.42578125" style="32" customWidth="1"/>
    <col min="8205" max="8205" width="13.5703125" style="32" customWidth="1"/>
    <col min="8206" max="8206" width="13.85546875" style="32" customWidth="1"/>
    <col min="8207" max="8207" width="20.42578125" style="32" customWidth="1"/>
    <col min="8208" max="8208" width="13" style="32" customWidth="1"/>
    <col min="8209" max="8209" width="19.85546875" style="32" customWidth="1"/>
    <col min="8210" max="8210" width="21.42578125" style="32" customWidth="1"/>
    <col min="8211" max="8211" width="14" style="32" customWidth="1"/>
    <col min="8212" max="8212" width="13.7109375" style="32" bestFit="1" customWidth="1"/>
    <col min="8213" max="8213" width="9.140625" style="32"/>
    <col min="8214" max="8214" width="11.7109375" style="32" bestFit="1" customWidth="1"/>
    <col min="8215" max="8448" width="9.140625" style="32"/>
    <col min="8449" max="8450" width="4.85546875" style="32" bestFit="1" customWidth="1"/>
    <col min="8451" max="8451" width="7.28515625" style="32" customWidth="1"/>
    <col min="8452" max="8452" width="10.28515625" style="32" customWidth="1"/>
    <col min="8453" max="8453" width="13.42578125" style="32" customWidth="1"/>
    <col min="8454" max="8454" width="14" style="32" customWidth="1"/>
    <col min="8455" max="8455" width="16.5703125" style="32" customWidth="1"/>
    <col min="8456" max="8456" width="14" style="32" customWidth="1"/>
    <col min="8457" max="8457" width="15.140625" style="32" customWidth="1"/>
    <col min="8458" max="8458" width="13.7109375" style="32" customWidth="1"/>
    <col min="8459" max="8459" width="14" style="32" customWidth="1"/>
    <col min="8460" max="8460" width="13.42578125" style="32" customWidth="1"/>
    <col min="8461" max="8461" width="13.5703125" style="32" customWidth="1"/>
    <col min="8462" max="8462" width="13.85546875" style="32" customWidth="1"/>
    <col min="8463" max="8463" width="20.42578125" style="32" customWidth="1"/>
    <col min="8464" max="8464" width="13" style="32" customWidth="1"/>
    <col min="8465" max="8465" width="19.85546875" style="32" customWidth="1"/>
    <col min="8466" max="8466" width="21.42578125" style="32" customWidth="1"/>
    <col min="8467" max="8467" width="14" style="32" customWidth="1"/>
    <col min="8468" max="8468" width="13.7109375" style="32" bestFit="1" customWidth="1"/>
    <col min="8469" max="8469" width="9.140625" style="32"/>
    <col min="8470" max="8470" width="11.7109375" style="32" bestFit="1" customWidth="1"/>
    <col min="8471" max="8704" width="9.140625" style="32"/>
    <col min="8705" max="8706" width="4.85546875" style="32" bestFit="1" customWidth="1"/>
    <col min="8707" max="8707" width="7.28515625" style="32" customWidth="1"/>
    <col min="8708" max="8708" width="10.28515625" style="32" customWidth="1"/>
    <col min="8709" max="8709" width="13.42578125" style="32" customWidth="1"/>
    <col min="8710" max="8710" width="14" style="32" customWidth="1"/>
    <col min="8711" max="8711" width="16.5703125" style="32" customWidth="1"/>
    <col min="8712" max="8712" width="14" style="32" customWidth="1"/>
    <col min="8713" max="8713" width="15.140625" style="32" customWidth="1"/>
    <col min="8714" max="8714" width="13.7109375" style="32" customWidth="1"/>
    <col min="8715" max="8715" width="14" style="32" customWidth="1"/>
    <col min="8716" max="8716" width="13.42578125" style="32" customWidth="1"/>
    <col min="8717" max="8717" width="13.5703125" style="32" customWidth="1"/>
    <col min="8718" max="8718" width="13.85546875" style="32" customWidth="1"/>
    <col min="8719" max="8719" width="20.42578125" style="32" customWidth="1"/>
    <col min="8720" max="8720" width="13" style="32" customWidth="1"/>
    <col min="8721" max="8721" width="19.85546875" style="32" customWidth="1"/>
    <col min="8722" max="8722" width="21.42578125" style="32" customWidth="1"/>
    <col min="8723" max="8723" width="14" style="32" customWidth="1"/>
    <col min="8724" max="8724" width="13.7109375" style="32" bestFit="1" customWidth="1"/>
    <col min="8725" max="8725" width="9.140625" style="32"/>
    <col min="8726" max="8726" width="11.7109375" style="32" bestFit="1" customWidth="1"/>
    <col min="8727" max="8960" width="9.140625" style="32"/>
    <col min="8961" max="8962" width="4.85546875" style="32" bestFit="1" customWidth="1"/>
    <col min="8963" max="8963" width="7.28515625" style="32" customWidth="1"/>
    <col min="8964" max="8964" width="10.28515625" style="32" customWidth="1"/>
    <col min="8965" max="8965" width="13.42578125" style="32" customWidth="1"/>
    <col min="8966" max="8966" width="14" style="32" customWidth="1"/>
    <col min="8967" max="8967" width="16.5703125" style="32" customWidth="1"/>
    <col min="8968" max="8968" width="14" style="32" customWidth="1"/>
    <col min="8969" max="8969" width="15.140625" style="32" customWidth="1"/>
    <col min="8970" max="8970" width="13.7109375" style="32" customWidth="1"/>
    <col min="8971" max="8971" width="14" style="32" customWidth="1"/>
    <col min="8972" max="8972" width="13.42578125" style="32" customWidth="1"/>
    <col min="8973" max="8973" width="13.5703125" style="32" customWidth="1"/>
    <col min="8974" max="8974" width="13.85546875" style="32" customWidth="1"/>
    <col min="8975" max="8975" width="20.42578125" style="32" customWidth="1"/>
    <col min="8976" max="8976" width="13" style="32" customWidth="1"/>
    <col min="8977" max="8977" width="19.85546875" style="32" customWidth="1"/>
    <col min="8978" max="8978" width="21.42578125" style="32" customWidth="1"/>
    <col min="8979" max="8979" width="14" style="32" customWidth="1"/>
    <col min="8980" max="8980" width="13.7109375" style="32" bestFit="1" customWidth="1"/>
    <col min="8981" max="8981" width="9.140625" style="32"/>
    <col min="8982" max="8982" width="11.7109375" style="32" bestFit="1" customWidth="1"/>
    <col min="8983" max="9216" width="9.140625" style="32"/>
    <col min="9217" max="9218" width="4.85546875" style="32" bestFit="1" customWidth="1"/>
    <col min="9219" max="9219" width="7.28515625" style="32" customWidth="1"/>
    <col min="9220" max="9220" width="10.28515625" style="32" customWidth="1"/>
    <col min="9221" max="9221" width="13.42578125" style="32" customWidth="1"/>
    <col min="9222" max="9222" width="14" style="32" customWidth="1"/>
    <col min="9223" max="9223" width="16.5703125" style="32" customWidth="1"/>
    <col min="9224" max="9224" width="14" style="32" customWidth="1"/>
    <col min="9225" max="9225" width="15.140625" style="32" customWidth="1"/>
    <col min="9226" max="9226" width="13.7109375" style="32" customWidth="1"/>
    <col min="9227" max="9227" width="14" style="32" customWidth="1"/>
    <col min="9228" max="9228" width="13.42578125" style="32" customWidth="1"/>
    <col min="9229" max="9229" width="13.5703125" style="32" customWidth="1"/>
    <col min="9230" max="9230" width="13.85546875" style="32" customWidth="1"/>
    <col min="9231" max="9231" width="20.42578125" style="32" customWidth="1"/>
    <col min="9232" max="9232" width="13" style="32" customWidth="1"/>
    <col min="9233" max="9233" width="19.85546875" style="32" customWidth="1"/>
    <col min="9234" max="9234" width="21.42578125" style="32" customWidth="1"/>
    <col min="9235" max="9235" width="14" style="32" customWidth="1"/>
    <col min="9236" max="9236" width="13.7109375" style="32" bestFit="1" customWidth="1"/>
    <col min="9237" max="9237" width="9.140625" style="32"/>
    <col min="9238" max="9238" width="11.7109375" style="32" bestFit="1" customWidth="1"/>
    <col min="9239" max="9472" width="9.140625" style="32"/>
    <col min="9473" max="9474" width="4.85546875" style="32" bestFit="1" customWidth="1"/>
    <col min="9475" max="9475" width="7.28515625" style="32" customWidth="1"/>
    <col min="9476" max="9476" width="10.28515625" style="32" customWidth="1"/>
    <col min="9477" max="9477" width="13.42578125" style="32" customWidth="1"/>
    <col min="9478" max="9478" width="14" style="32" customWidth="1"/>
    <col min="9479" max="9479" width="16.5703125" style="32" customWidth="1"/>
    <col min="9480" max="9480" width="14" style="32" customWidth="1"/>
    <col min="9481" max="9481" width="15.140625" style="32" customWidth="1"/>
    <col min="9482" max="9482" width="13.7109375" style="32" customWidth="1"/>
    <col min="9483" max="9483" width="14" style="32" customWidth="1"/>
    <col min="9484" max="9484" width="13.42578125" style="32" customWidth="1"/>
    <col min="9485" max="9485" width="13.5703125" style="32" customWidth="1"/>
    <col min="9486" max="9486" width="13.85546875" style="32" customWidth="1"/>
    <col min="9487" max="9487" width="20.42578125" style="32" customWidth="1"/>
    <col min="9488" max="9488" width="13" style="32" customWidth="1"/>
    <col min="9489" max="9489" width="19.85546875" style="32" customWidth="1"/>
    <col min="9490" max="9490" width="21.42578125" style="32" customWidth="1"/>
    <col min="9491" max="9491" width="14" style="32" customWidth="1"/>
    <col min="9492" max="9492" width="13.7109375" style="32" bestFit="1" customWidth="1"/>
    <col min="9493" max="9493" width="9.140625" style="32"/>
    <col min="9494" max="9494" width="11.7109375" style="32" bestFit="1" customWidth="1"/>
    <col min="9495" max="9728" width="9.140625" style="32"/>
    <col min="9729" max="9730" width="4.85546875" style="32" bestFit="1" customWidth="1"/>
    <col min="9731" max="9731" width="7.28515625" style="32" customWidth="1"/>
    <col min="9732" max="9732" width="10.28515625" style="32" customWidth="1"/>
    <col min="9733" max="9733" width="13.42578125" style="32" customWidth="1"/>
    <col min="9734" max="9734" width="14" style="32" customWidth="1"/>
    <col min="9735" max="9735" width="16.5703125" style="32" customWidth="1"/>
    <col min="9736" max="9736" width="14" style="32" customWidth="1"/>
    <col min="9737" max="9737" width="15.140625" style="32" customWidth="1"/>
    <col min="9738" max="9738" width="13.7109375" style="32" customWidth="1"/>
    <col min="9739" max="9739" width="14" style="32" customWidth="1"/>
    <col min="9740" max="9740" width="13.42578125" style="32" customWidth="1"/>
    <col min="9741" max="9741" width="13.5703125" style="32" customWidth="1"/>
    <col min="9742" max="9742" width="13.85546875" style="32" customWidth="1"/>
    <col min="9743" max="9743" width="20.42578125" style="32" customWidth="1"/>
    <col min="9744" max="9744" width="13" style="32" customWidth="1"/>
    <col min="9745" max="9745" width="19.85546875" style="32" customWidth="1"/>
    <col min="9746" max="9746" width="21.42578125" style="32" customWidth="1"/>
    <col min="9747" max="9747" width="14" style="32" customWidth="1"/>
    <col min="9748" max="9748" width="13.7109375" style="32" bestFit="1" customWidth="1"/>
    <col min="9749" max="9749" width="9.140625" style="32"/>
    <col min="9750" max="9750" width="11.7109375" style="32" bestFit="1" customWidth="1"/>
    <col min="9751" max="9984" width="9.140625" style="32"/>
    <col min="9985" max="9986" width="4.85546875" style="32" bestFit="1" customWidth="1"/>
    <col min="9987" max="9987" width="7.28515625" style="32" customWidth="1"/>
    <col min="9988" max="9988" width="10.28515625" style="32" customWidth="1"/>
    <col min="9989" max="9989" width="13.42578125" style="32" customWidth="1"/>
    <col min="9990" max="9990" width="14" style="32" customWidth="1"/>
    <col min="9991" max="9991" width="16.5703125" style="32" customWidth="1"/>
    <col min="9992" max="9992" width="14" style="32" customWidth="1"/>
    <col min="9993" max="9993" width="15.140625" style="32" customWidth="1"/>
    <col min="9994" max="9994" width="13.7109375" style="32" customWidth="1"/>
    <col min="9995" max="9995" width="14" style="32" customWidth="1"/>
    <col min="9996" max="9996" width="13.42578125" style="32" customWidth="1"/>
    <col min="9997" max="9997" width="13.5703125" style="32" customWidth="1"/>
    <col min="9998" max="9998" width="13.85546875" style="32" customWidth="1"/>
    <col min="9999" max="9999" width="20.42578125" style="32" customWidth="1"/>
    <col min="10000" max="10000" width="13" style="32" customWidth="1"/>
    <col min="10001" max="10001" width="19.85546875" style="32" customWidth="1"/>
    <col min="10002" max="10002" width="21.42578125" style="32" customWidth="1"/>
    <col min="10003" max="10003" width="14" style="32" customWidth="1"/>
    <col min="10004" max="10004" width="13.7109375" style="32" bestFit="1" customWidth="1"/>
    <col min="10005" max="10005" width="9.140625" style="32"/>
    <col min="10006" max="10006" width="11.7109375" style="32" bestFit="1" customWidth="1"/>
    <col min="10007" max="10240" width="9.140625" style="32"/>
    <col min="10241" max="10242" width="4.85546875" style="32" bestFit="1" customWidth="1"/>
    <col min="10243" max="10243" width="7.28515625" style="32" customWidth="1"/>
    <col min="10244" max="10244" width="10.28515625" style="32" customWidth="1"/>
    <col min="10245" max="10245" width="13.42578125" style="32" customWidth="1"/>
    <col min="10246" max="10246" width="14" style="32" customWidth="1"/>
    <col min="10247" max="10247" width="16.5703125" style="32" customWidth="1"/>
    <col min="10248" max="10248" width="14" style="32" customWidth="1"/>
    <col min="10249" max="10249" width="15.140625" style="32" customWidth="1"/>
    <col min="10250" max="10250" width="13.7109375" style="32" customWidth="1"/>
    <col min="10251" max="10251" width="14" style="32" customWidth="1"/>
    <col min="10252" max="10252" width="13.42578125" style="32" customWidth="1"/>
    <col min="10253" max="10253" width="13.5703125" style="32" customWidth="1"/>
    <col min="10254" max="10254" width="13.85546875" style="32" customWidth="1"/>
    <col min="10255" max="10255" width="20.42578125" style="32" customWidth="1"/>
    <col min="10256" max="10256" width="13" style="32" customWidth="1"/>
    <col min="10257" max="10257" width="19.85546875" style="32" customWidth="1"/>
    <col min="10258" max="10258" width="21.42578125" style="32" customWidth="1"/>
    <col min="10259" max="10259" width="14" style="32" customWidth="1"/>
    <col min="10260" max="10260" width="13.7109375" style="32" bestFit="1" customWidth="1"/>
    <col min="10261" max="10261" width="9.140625" style="32"/>
    <col min="10262" max="10262" width="11.7109375" style="32" bestFit="1" customWidth="1"/>
    <col min="10263" max="10496" width="9.140625" style="32"/>
    <col min="10497" max="10498" width="4.85546875" style="32" bestFit="1" customWidth="1"/>
    <col min="10499" max="10499" width="7.28515625" style="32" customWidth="1"/>
    <col min="10500" max="10500" width="10.28515625" style="32" customWidth="1"/>
    <col min="10501" max="10501" width="13.42578125" style="32" customWidth="1"/>
    <col min="10502" max="10502" width="14" style="32" customWidth="1"/>
    <col min="10503" max="10503" width="16.5703125" style="32" customWidth="1"/>
    <col min="10504" max="10504" width="14" style="32" customWidth="1"/>
    <col min="10505" max="10505" width="15.140625" style="32" customWidth="1"/>
    <col min="10506" max="10506" width="13.7109375" style="32" customWidth="1"/>
    <col min="10507" max="10507" width="14" style="32" customWidth="1"/>
    <col min="10508" max="10508" width="13.42578125" style="32" customWidth="1"/>
    <col min="10509" max="10509" width="13.5703125" style="32" customWidth="1"/>
    <col min="10510" max="10510" width="13.85546875" style="32" customWidth="1"/>
    <col min="10511" max="10511" width="20.42578125" style="32" customWidth="1"/>
    <col min="10512" max="10512" width="13" style="32" customWidth="1"/>
    <col min="10513" max="10513" width="19.85546875" style="32" customWidth="1"/>
    <col min="10514" max="10514" width="21.42578125" style="32" customWidth="1"/>
    <col min="10515" max="10515" width="14" style="32" customWidth="1"/>
    <col min="10516" max="10516" width="13.7109375" style="32" bestFit="1" customWidth="1"/>
    <col min="10517" max="10517" width="9.140625" style="32"/>
    <col min="10518" max="10518" width="11.7109375" style="32" bestFit="1" customWidth="1"/>
    <col min="10519" max="10752" width="9.140625" style="32"/>
    <col min="10753" max="10754" width="4.85546875" style="32" bestFit="1" customWidth="1"/>
    <col min="10755" max="10755" width="7.28515625" style="32" customWidth="1"/>
    <col min="10756" max="10756" width="10.28515625" style="32" customWidth="1"/>
    <col min="10757" max="10757" width="13.42578125" style="32" customWidth="1"/>
    <col min="10758" max="10758" width="14" style="32" customWidth="1"/>
    <col min="10759" max="10759" width="16.5703125" style="32" customWidth="1"/>
    <col min="10760" max="10760" width="14" style="32" customWidth="1"/>
    <col min="10761" max="10761" width="15.140625" style="32" customWidth="1"/>
    <col min="10762" max="10762" width="13.7109375" style="32" customWidth="1"/>
    <col min="10763" max="10763" width="14" style="32" customWidth="1"/>
    <col min="10764" max="10764" width="13.42578125" style="32" customWidth="1"/>
    <col min="10765" max="10765" width="13.5703125" style="32" customWidth="1"/>
    <col min="10766" max="10766" width="13.85546875" style="32" customWidth="1"/>
    <col min="10767" max="10767" width="20.42578125" style="32" customWidth="1"/>
    <col min="10768" max="10768" width="13" style="32" customWidth="1"/>
    <col min="10769" max="10769" width="19.85546875" style="32" customWidth="1"/>
    <col min="10770" max="10770" width="21.42578125" style="32" customWidth="1"/>
    <col min="10771" max="10771" width="14" style="32" customWidth="1"/>
    <col min="10772" max="10772" width="13.7109375" style="32" bestFit="1" customWidth="1"/>
    <col min="10773" max="10773" width="9.140625" style="32"/>
    <col min="10774" max="10774" width="11.7109375" style="32" bestFit="1" customWidth="1"/>
    <col min="10775" max="11008" width="9.140625" style="32"/>
    <col min="11009" max="11010" width="4.85546875" style="32" bestFit="1" customWidth="1"/>
    <col min="11011" max="11011" width="7.28515625" style="32" customWidth="1"/>
    <col min="11012" max="11012" width="10.28515625" style="32" customWidth="1"/>
    <col min="11013" max="11013" width="13.42578125" style="32" customWidth="1"/>
    <col min="11014" max="11014" width="14" style="32" customWidth="1"/>
    <col min="11015" max="11015" width="16.5703125" style="32" customWidth="1"/>
    <col min="11016" max="11016" width="14" style="32" customWidth="1"/>
    <col min="11017" max="11017" width="15.140625" style="32" customWidth="1"/>
    <col min="11018" max="11018" width="13.7109375" style="32" customWidth="1"/>
    <col min="11019" max="11019" width="14" style="32" customWidth="1"/>
    <col min="11020" max="11020" width="13.42578125" style="32" customWidth="1"/>
    <col min="11021" max="11021" width="13.5703125" style="32" customWidth="1"/>
    <col min="11022" max="11022" width="13.85546875" style="32" customWidth="1"/>
    <col min="11023" max="11023" width="20.42578125" style="32" customWidth="1"/>
    <col min="11024" max="11024" width="13" style="32" customWidth="1"/>
    <col min="11025" max="11025" width="19.85546875" style="32" customWidth="1"/>
    <col min="11026" max="11026" width="21.42578125" style="32" customWidth="1"/>
    <col min="11027" max="11027" width="14" style="32" customWidth="1"/>
    <col min="11028" max="11028" width="13.7109375" style="32" bestFit="1" customWidth="1"/>
    <col min="11029" max="11029" width="9.140625" style="32"/>
    <col min="11030" max="11030" width="11.7109375" style="32" bestFit="1" customWidth="1"/>
    <col min="11031" max="11264" width="9.140625" style="32"/>
    <col min="11265" max="11266" width="4.85546875" style="32" bestFit="1" customWidth="1"/>
    <col min="11267" max="11267" width="7.28515625" style="32" customWidth="1"/>
    <col min="11268" max="11268" width="10.28515625" style="32" customWidth="1"/>
    <col min="11269" max="11269" width="13.42578125" style="32" customWidth="1"/>
    <col min="11270" max="11270" width="14" style="32" customWidth="1"/>
    <col min="11271" max="11271" width="16.5703125" style="32" customWidth="1"/>
    <col min="11272" max="11272" width="14" style="32" customWidth="1"/>
    <col min="11273" max="11273" width="15.140625" style="32" customWidth="1"/>
    <col min="11274" max="11274" width="13.7109375" style="32" customWidth="1"/>
    <col min="11275" max="11275" width="14" style="32" customWidth="1"/>
    <col min="11276" max="11276" width="13.42578125" style="32" customWidth="1"/>
    <col min="11277" max="11277" width="13.5703125" style="32" customWidth="1"/>
    <col min="11278" max="11278" width="13.85546875" style="32" customWidth="1"/>
    <col min="11279" max="11279" width="20.42578125" style="32" customWidth="1"/>
    <col min="11280" max="11280" width="13" style="32" customWidth="1"/>
    <col min="11281" max="11281" width="19.85546875" style="32" customWidth="1"/>
    <col min="11282" max="11282" width="21.42578125" style="32" customWidth="1"/>
    <col min="11283" max="11283" width="14" style="32" customWidth="1"/>
    <col min="11284" max="11284" width="13.7109375" style="32" bestFit="1" customWidth="1"/>
    <col min="11285" max="11285" width="9.140625" style="32"/>
    <col min="11286" max="11286" width="11.7109375" style="32" bestFit="1" customWidth="1"/>
    <col min="11287" max="11520" width="9.140625" style="32"/>
    <col min="11521" max="11522" width="4.85546875" style="32" bestFit="1" customWidth="1"/>
    <col min="11523" max="11523" width="7.28515625" style="32" customWidth="1"/>
    <col min="11524" max="11524" width="10.28515625" style="32" customWidth="1"/>
    <col min="11525" max="11525" width="13.42578125" style="32" customWidth="1"/>
    <col min="11526" max="11526" width="14" style="32" customWidth="1"/>
    <col min="11527" max="11527" width="16.5703125" style="32" customWidth="1"/>
    <col min="11528" max="11528" width="14" style="32" customWidth="1"/>
    <col min="11529" max="11529" width="15.140625" style="32" customWidth="1"/>
    <col min="11530" max="11530" width="13.7109375" style="32" customWidth="1"/>
    <col min="11531" max="11531" width="14" style="32" customWidth="1"/>
    <col min="11532" max="11532" width="13.42578125" style="32" customWidth="1"/>
    <col min="11533" max="11533" width="13.5703125" style="32" customWidth="1"/>
    <col min="11534" max="11534" width="13.85546875" style="32" customWidth="1"/>
    <col min="11535" max="11535" width="20.42578125" style="32" customWidth="1"/>
    <col min="11536" max="11536" width="13" style="32" customWidth="1"/>
    <col min="11537" max="11537" width="19.85546875" style="32" customWidth="1"/>
    <col min="11538" max="11538" width="21.42578125" style="32" customWidth="1"/>
    <col min="11539" max="11539" width="14" style="32" customWidth="1"/>
    <col min="11540" max="11540" width="13.7109375" style="32" bestFit="1" customWidth="1"/>
    <col min="11541" max="11541" width="9.140625" style="32"/>
    <col min="11542" max="11542" width="11.7109375" style="32" bestFit="1" customWidth="1"/>
    <col min="11543" max="11776" width="9.140625" style="32"/>
    <col min="11777" max="11778" width="4.85546875" style="32" bestFit="1" customWidth="1"/>
    <col min="11779" max="11779" width="7.28515625" style="32" customWidth="1"/>
    <col min="11780" max="11780" width="10.28515625" style="32" customWidth="1"/>
    <col min="11781" max="11781" width="13.42578125" style="32" customWidth="1"/>
    <col min="11782" max="11782" width="14" style="32" customWidth="1"/>
    <col min="11783" max="11783" width="16.5703125" style="32" customWidth="1"/>
    <col min="11784" max="11784" width="14" style="32" customWidth="1"/>
    <col min="11785" max="11785" width="15.140625" style="32" customWidth="1"/>
    <col min="11786" max="11786" width="13.7109375" style="32" customWidth="1"/>
    <col min="11787" max="11787" width="14" style="32" customWidth="1"/>
    <col min="11788" max="11788" width="13.42578125" style="32" customWidth="1"/>
    <col min="11789" max="11789" width="13.5703125" style="32" customWidth="1"/>
    <col min="11790" max="11790" width="13.85546875" style="32" customWidth="1"/>
    <col min="11791" max="11791" width="20.42578125" style="32" customWidth="1"/>
    <col min="11792" max="11792" width="13" style="32" customWidth="1"/>
    <col min="11793" max="11793" width="19.85546875" style="32" customWidth="1"/>
    <col min="11794" max="11794" width="21.42578125" style="32" customWidth="1"/>
    <col min="11795" max="11795" width="14" style="32" customWidth="1"/>
    <col min="11796" max="11796" width="13.7109375" style="32" bestFit="1" customWidth="1"/>
    <col min="11797" max="11797" width="9.140625" style="32"/>
    <col min="11798" max="11798" width="11.7109375" style="32" bestFit="1" customWidth="1"/>
    <col min="11799" max="12032" width="9.140625" style="32"/>
    <col min="12033" max="12034" width="4.85546875" style="32" bestFit="1" customWidth="1"/>
    <col min="12035" max="12035" width="7.28515625" style="32" customWidth="1"/>
    <col min="12036" max="12036" width="10.28515625" style="32" customWidth="1"/>
    <col min="12037" max="12037" width="13.42578125" style="32" customWidth="1"/>
    <col min="12038" max="12038" width="14" style="32" customWidth="1"/>
    <col min="12039" max="12039" width="16.5703125" style="32" customWidth="1"/>
    <col min="12040" max="12040" width="14" style="32" customWidth="1"/>
    <col min="12041" max="12041" width="15.140625" style="32" customWidth="1"/>
    <col min="12042" max="12042" width="13.7109375" style="32" customWidth="1"/>
    <col min="12043" max="12043" width="14" style="32" customWidth="1"/>
    <col min="12044" max="12044" width="13.42578125" style="32" customWidth="1"/>
    <col min="12045" max="12045" width="13.5703125" style="32" customWidth="1"/>
    <col min="12046" max="12046" width="13.85546875" style="32" customWidth="1"/>
    <col min="12047" max="12047" width="20.42578125" style="32" customWidth="1"/>
    <col min="12048" max="12048" width="13" style="32" customWidth="1"/>
    <col min="12049" max="12049" width="19.85546875" style="32" customWidth="1"/>
    <col min="12050" max="12050" width="21.42578125" style="32" customWidth="1"/>
    <col min="12051" max="12051" width="14" style="32" customWidth="1"/>
    <col min="12052" max="12052" width="13.7109375" style="32" bestFit="1" customWidth="1"/>
    <col min="12053" max="12053" width="9.140625" style="32"/>
    <col min="12054" max="12054" width="11.7109375" style="32" bestFit="1" customWidth="1"/>
    <col min="12055" max="12288" width="9.140625" style="32"/>
    <col min="12289" max="12290" width="4.85546875" style="32" bestFit="1" customWidth="1"/>
    <col min="12291" max="12291" width="7.28515625" style="32" customWidth="1"/>
    <col min="12292" max="12292" width="10.28515625" style="32" customWidth="1"/>
    <col min="12293" max="12293" width="13.42578125" style="32" customWidth="1"/>
    <col min="12294" max="12294" width="14" style="32" customWidth="1"/>
    <col min="12295" max="12295" width="16.5703125" style="32" customWidth="1"/>
    <col min="12296" max="12296" width="14" style="32" customWidth="1"/>
    <col min="12297" max="12297" width="15.140625" style="32" customWidth="1"/>
    <col min="12298" max="12298" width="13.7109375" style="32" customWidth="1"/>
    <col min="12299" max="12299" width="14" style="32" customWidth="1"/>
    <col min="12300" max="12300" width="13.42578125" style="32" customWidth="1"/>
    <col min="12301" max="12301" width="13.5703125" style="32" customWidth="1"/>
    <col min="12302" max="12302" width="13.85546875" style="32" customWidth="1"/>
    <col min="12303" max="12303" width="20.42578125" style="32" customWidth="1"/>
    <col min="12304" max="12304" width="13" style="32" customWidth="1"/>
    <col min="12305" max="12305" width="19.85546875" style="32" customWidth="1"/>
    <col min="12306" max="12306" width="21.42578125" style="32" customWidth="1"/>
    <col min="12307" max="12307" width="14" style="32" customWidth="1"/>
    <col min="12308" max="12308" width="13.7109375" style="32" bestFit="1" customWidth="1"/>
    <col min="12309" max="12309" width="9.140625" style="32"/>
    <col min="12310" max="12310" width="11.7109375" style="32" bestFit="1" customWidth="1"/>
    <col min="12311" max="12544" width="9.140625" style="32"/>
    <col min="12545" max="12546" width="4.85546875" style="32" bestFit="1" customWidth="1"/>
    <col min="12547" max="12547" width="7.28515625" style="32" customWidth="1"/>
    <col min="12548" max="12548" width="10.28515625" style="32" customWidth="1"/>
    <col min="12549" max="12549" width="13.42578125" style="32" customWidth="1"/>
    <col min="12550" max="12550" width="14" style="32" customWidth="1"/>
    <col min="12551" max="12551" width="16.5703125" style="32" customWidth="1"/>
    <col min="12552" max="12552" width="14" style="32" customWidth="1"/>
    <col min="12553" max="12553" width="15.140625" style="32" customWidth="1"/>
    <col min="12554" max="12554" width="13.7109375" style="32" customWidth="1"/>
    <col min="12555" max="12555" width="14" style="32" customWidth="1"/>
    <col min="12556" max="12556" width="13.42578125" style="32" customWidth="1"/>
    <col min="12557" max="12557" width="13.5703125" style="32" customWidth="1"/>
    <col min="12558" max="12558" width="13.85546875" style="32" customWidth="1"/>
    <col min="12559" max="12559" width="20.42578125" style="32" customWidth="1"/>
    <col min="12560" max="12560" width="13" style="32" customWidth="1"/>
    <col min="12561" max="12561" width="19.85546875" style="32" customWidth="1"/>
    <col min="12562" max="12562" width="21.42578125" style="32" customWidth="1"/>
    <col min="12563" max="12563" width="14" style="32" customWidth="1"/>
    <col min="12564" max="12564" width="13.7109375" style="32" bestFit="1" customWidth="1"/>
    <col min="12565" max="12565" width="9.140625" style="32"/>
    <col min="12566" max="12566" width="11.7109375" style="32" bestFit="1" customWidth="1"/>
    <col min="12567" max="12800" width="9.140625" style="32"/>
    <col min="12801" max="12802" width="4.85546875" style="32" bestFit="1" customWidth="1"/>
    <col min="12803" max="12803" width="7.28515625" style="32" customWidth="1"/>
    <col min="12804" max="12804" width="10.28515625" style="32" customWidth="1"/>
    <col min="12805" max="12805" width="13.42578125" style="32" customWidth="1"/>
    <col min="12806" max="12806" width="14" style="32" customWidth="1"/>
    <col min="12807" max="12807" width="16.5703125" style="32" customWidth="1"/>
    <col min="12808" max="12808" width="14" style="32" customWidth="1"/>
    <col min="12809" max="12809" width="15.140625" style="32" customWidth="1"/>
    <col min="12810" max="12810" width="13.7109375" style="32" customWidth="1"/>
    <col min="12811" max="12811" width="14" style="32" customWidth="1"/>
    <col min="12812" max="12812" width="13.42578125" style="32" customWidth="1"/>
    <col min="12813" max="12813" width="13.5703125" style="32" customWidth="1"/>
    <col min="12814" max="12814" width="13.85546875" style="32" customWidth="1"/>
    <col min="12815" max="12815" width="20.42578125" style="32" customWidth="1"/>
    <col min="12816" max="12816" width="13" style="32" customWidth="1"/>
    <col min="12817" max="12817" width="19.85546875" style="32" customWidth="1"/>
    <col min="12818" max="12818" width="21.42578125" style="32" customWidth="1"/>
    <col min="12819" max="12819" width="14" style="32" customWidth="1"/>
    <col min="12820" max="12820" width="13.7109375" style="32" bestFit="1" customWidth="1"/>
    <col min="12821" max="12821" width="9.140625" style="32"/>
    <col min="12822" max="12822" width="11.7109375" style="32" bestFit="1" customWidth="1"/>
    <col min="12823" max="13056" width="9.140625" style="32"/>
    <col min="13057" max="13058" width="4.85546875" style="32" bestFit="1" customWidth="1"/>
    <col min="13059" max="13059" width="7.28515625" style="32" customWidth="1"/>
    <col min="13060" max="13060" width="10.28515625" style="32" customWidth="1"/>
    <col min="13061" max="13061" width="13.42578125" style="32" customWidth="1"/>
    <col min="13062" max="13062" width="14" style="32" customWidth="1"/>
    <col min="13063" max="13063" width="16.5703125" style="32" customWidth="1"/>
    <col min="13064" max="13064" width="14" style="32" customWidth="1"/>
    <col min="13065" max="13065" width="15.140625" style="32" customWidth="1"/>
    <col min="13066" max="13066" width="13.7109375" style="32" customWidth="1"/>
    <col min="13067" max="13067" width="14" style="32" customWidth="1"/>
    <col min="13068" max="13068" width="13.42578125" style="32" customWidth="1"/>
    <col min="13069" max="13069" width="13.5703125" style="32" customWidth="1"/>
    <col min="13070" max="13070" width="13.85546875" style="32" customWidth="1"/>
    <col min="13071" max="13071" width="20.42578125" style="32" customWidth="1"/>
    <col min="13072" max="13072" width="13" style="32" customWidth="1"/>
    <col min="13073" max="13073" width="19.85546875" style="32" customWidth="1"/>
    <col min="13074" max="13074" width="21.42578125" style="32" customWidth="1"/>
    <col min="13075" max="13075" width="14" style="32" customWidth="1"/>
    <col min="13076" max="13076" width="13.7109375" style="32" bestFit="1" customWidth="1"/>
    <col min="13077" max="13077" width="9.140625" style="32"/>
    <col min="13078" max="13078" width="11.7109375" style="32" bestFit="1" customWidth="1"/>
    <col min="13079" max="13312" width="9.140625" style="32"/>
    <col min="13313" max="13314" width="4.85546875" style="32" bestFit="1" customWidth="1"/>
    <col min="13315" max="13315" width="7.28515625" style="32" customWidth="1"/>
    <col min="13316" max="13316" width="10.28515625" style="32" customWidth="1"/>
    <col min="13317" max="13317" width="13.42578125" style="32" customWidth="1"/>
    <col min="13318" max="13318" width="14" style="32" customWidth="1"/>
    <col min="13319" max="13319" width="16.5703125" style="32" customWidth="1"/>
    <col min="13320" max="13320" width="14" style="32" customWidth="1"/>
    <col min="13321" max="13321" width="15.140625" style="32" customWidth="1"/>
    <col min="13322" max="13322" width="13.7109375" style="32" customWidth="1"/>
    <col min="13323" max="13323" width="14" style="32" customWidth="1"/>
    <col min="13324" max="13324" width="13.42578125" style="32" customWidth="1"/>
    <col min="13325" max="13325" width="13.5703125" style="32" customWidth="1"/>
    <col min="13326" max="13326" width="13.85546875" style="32" customWidth="1"/>
    <col min="13327" max="13327" width="20.42578125" style="32" customWidth="1"/>
    <col min="13328" max="13328" width="13" style="32" customWidth="1"/>
    <col min="13329" max="13329" width="19.85546875" style="32" customWidth="1"/>
    <col min="13330" max="13330" width="21.42578125" style="32" customWidth="1"/>
    <col min="13331" max="13331" width="14" style="32" customWidth="1"/>
    <col min="13332" max="13332" width="13.7109375" style="32" bestFit="1" customWidth="1"/>
    <col min="13333" max="13333" width="9.140625" style="32"/>
    <col min="13334" max="13334" width="11.7109375" style="32" bestFit="1" customWidth="1"/>
    <col min="13335" max="13568" width="9.140625" style="32"/>
    <col min="13569" max="13570" width="4.85546875" style="32" bestFit="1" customWidth="1"/>
    <col min="13571" max="13571" width="7.28515625" style="32" customWidth="1"/>
    <col min="13572" max="13572" width="10.28515625" style="32" customWidth="1"/>
    <col min="13573" max="13573" width="13.42578125" style="32" customWidth="1"/>
    <col min="13574" max="13574" width="14" style="32" customWidth="1"/>
    <col min="13575" max="13575" width="16.5703125" style="32" customWidth="1"/>
    <col min="13576" max="13576" width="14" style="32" customWidth="1"/>
    <col min="13577" max="13577" width="15.140625" style="32" customWidth="1"/>
    <col min="13578" max="13578" width="13.7109375" style="32" customWidth="1"/>
    <col min="13579" max="13579" width="14" style="32" customWidth="1"/>
    <col min="13580" max="13580" width="13.42578125" style="32" customWidth="1"/>
    <col min="13581" max="13581" width="13.5703125" style="32" customWidth="1"/>
    <col min="13582" max="13582" width="13.85546875" style="32" customWidth="1"/>
    <col min="13583" max="13583" width="20.42578125" style="32" customWidth="1"/>
    <col min="13584" max="13584" width="13" style="32" customWidth="1"/>
    <col min="13585" max="13585" width="19.85546875" style="32" customWidth="1"/>
    <col min="13586" max="13586" width="21.42578125" style="32" customWidth="1"/>
    <col min="13587" max="13587" width="14" style="32" customWidth="1"/>
    <col min="13588" max="13588" width="13.7109375" style="32" bestFit="1" customWidth="1"/>
    <col min="13589" max="13589" width="9.140625" style="32"/>
    <col min="13590" max="13590" width="11.7109375" style="32" bestFit="1" customWidth="1"/>
    <col min="13591" max="13824" width="9.140625" style="32"/>
    <col min="13825" max="13826" width="4.85546875" style="32" bestFit="1" customWidth="1"/>
    <col min="13827" max="13827" width="7.28515625" style="32" customWidth="1"/>
    <col min="13828" max="13828" width="10.28515625" style="32" customWidth="1"/>
    <col min="13829" max="13829" width="13.42578125" style="32" customWidth="1"/>
    <col min="13830" max="13830" width="14" style="32" customWidth="1"/>
    <col min="13831" max="13831" width="16.5703125" style="32" customWidth="1"/>
    <col min="13832" max="13832" width="14" style="32" customWidth="1"/>
    <col min="13833" max="13833" width="15.140625" style="32" customWidth="1"/>
    <col min="13834" max="13834" width="13.7109375" style="32" customWidth="1"/>
    <col min="13835" max="13835" width="14" style="32" customWidth="1"/>
    <col min="13836" max="13836" width="13.42578125" style="32" customWidth="1"/>
    <col min="13837" max="13837" width="13.5703125" style="32" customWidth="1"/>
    <col min="13838" max="13838" width="13.85546875" style="32" customWidth="1"/>
    <col min="13839" max="13839" width="20.42578125" style="32" customWidth="1"/>
    <col min="13840" max="13840" width="13" style="32" customWidth="1"/>
    <col min="13841" max="13841" width="19.85546875" style="32" customWidth="1"/>
    <col min="13842" max="13842" width="21.42578125" style="32" customWidth="1"/>
    <col min="13843" max="13843" width="14" style="32" customWidth="1"/>
    <col min="13844" max="13844" width="13.7109375" style="32" bestFit="1" customWidth="1"/>
    <col min="13845" max="13845" width="9.140625" style="32"/>
    <col min="13846" max="13846" width="11.7109375" style="32" bestFit="1" customWidth="1"/>
    <col min="13847" max="14080" width="9.140625" style="32"/>
    <col min="14081" max="14082" width="4.85546875" style="32" bestFit="1" customWidth="1"/>
    <col min="14083" max="14083" width="7.28515625" style="32" customWidth="1"/>
    <col min="14084" max="14084" width="10.28515625" style="32" customWidth="1"/>
    <col min="14085" max="14085" width="13.42578125" style="32" customWidth="1"/>
    <col min="14086" max="14086" width="14" style="32" customWidth="1"/>
    <col min="14087" max="14087" width="16.5703125" style="32" customWidth="1"/>
    <col min="14088" max="14088" width="14" style="32" customWidth="1"/>
    <col min="14089" max="14089" width="15.140625" style="32" customWidth="1"/>
    <col min="14090" max="14090" width="13.7109375" style="32" customWidth="1"/>
    <col min="14091" max="14091" width="14" style="32" customWidth="1"/>
    <col min="14092" max="14092" width="13.42578125" style="32" customWidth="1"/>
    <col min="14093" max="14093" width="13.5703125" style="32" customWidth="1"/>
    <col min="14094" max="14094" width="13.85546875" style="32" customWidth="1"/>
    <col min="14095" max="14095" width="20.42578125" style="32" customWidth="1"/>
    <col min="14096" max="14096" width="13" style="32" customWidth="1"/>
    <col min="14097" max="14097" width="19.85546875" style="32" customWidth="1"/>
    <col min="14098" max="14098" width="21.42578125" style="32" customWidth="1"/>
    <col min="14099" max="14099" width="14" style="32" customWidth="1"/>
    <col min="14100" max="14100" width="13.7109375" style="32" bestFit="1" customWidth="1"/>
    <col min="14101" max="14101" width="9.140625" style="32"/>
    <col min="14102" max="14102" width="11.7109375" style="32" bestFit="1" customWidth="1"/>
    <col min="14103" max="14336" width="9.140625" style="32"/>
    <col min="14337" max="14338" width="4.85546875" style="32" bestFit="1" customWidth="1"/>
    <col min="14339" max="14339" width="7.28515625" style="32" customWidth="1"/>
    <col min="14340" max="14340" width="10.28515625" style="32" customWidth="1"/>
    <col min="14341" max="14341" width="13.42578125" style="32" customWidth="1"/>
    <col min="14342" max="14342" width="14" style="32" customWidth="1"/>
    <col min="14343" max="14343" width="16.5703125" style="32" customWidth="1"/>
    <col min="14344" max="14344" width="14" style="32" customWidth="1"/>
    <col min="14345" max="14345" width="15.140625" style="32" customWidth="1"/>
    <col min="14346" max="14346" width="13.7109375" style="32" customWidth="1"/>
    <col min="14347" max="14347" width="14" style="32" customWidth="1"/>
    <col min="14348" max="14348" width="13.42578125" style="32" customWidth="1"/>
    <col min="14349" max="14349" width="13.5703125" style="32" customWidth="1"/>
    <col min="14350" max="14350" width="13.85546875" style="32" customWidth="1"/>
    <col min="14351" max="14351" width="20.42578125" style="32" customWidth="1"/>
    <col min="14352" max="14352" width="13" style="32" customWidth="1"/>
    <col min="14353" max="14353" width="19.85546875" style="32" customWidth="1"/>
    <col min="14354" max="14354" width="21.42578125" style="32" customWidth="1"/>
    <col min="14355" max="14355" width="14" style="32" customWidth="1"/>
    <col min="14356" max="14356" width="13.7109375" style="32" bestFit="1" customWidth="1"/>
    <col min="14357" max="14357" width="9.140625" style="32"/>
    <col min="14358" max="14358" width="11.7109375" style="32" bestFit="1" customWidth="1"/>
    <col min="14359" max="14592" width="9.140625" style="32"/>
    <col min="14593" max="14594" width="4.85546875" style="32" bestFit="1" customWidth="1"/>
    <col min="14595" max="14595" width="7.28515625" style="32" customWidth="1"/>
    <col min="14596" max="14596" width="10.28515625" style="32" customWidth="1"/>
    <col min="14597" max="14597" width="13.42578125" style="32" customWidth="1"/>
    <col min="14598" max="14598" width="14" style="32" customWidth="1"/>
    <col min="14599" max="14599" width="16.5703125" style="32" customWidth="1"/>
    <col min="14600" max="14600" width="14" style="32" customWidth="1"/>
    <col min="14601" max="14601" width="15.140625" style="32" customWidth="1"/>
    <col min="14602" max="14602" width="13.7109375" style="32" customWidth="1"/>
    <col min="14603" max="14603" width="14" style="32" customWidth="1"/>
    <col min="14604" max="14604" width="13.42578125" style="32" customWidth="1"/>
    <col min="14605" max="14605" width="13.5703125" style="32" customWidth="1"/>
    <col min="14606" max="14606" width="13.85546875" style="32" customWidth="1"/>
    <col min="14607" max="14607" width="20.42578125" style="32" customWidth="1"/>
    <col min="14608" max="14608" width="13" style="32" customWidth="1"/>
    <col min="14609" max="14609" width="19.85546875" style="32" customWidth="1"/>
    <col min="14610" max="14610" width="21.42578125" style="32" customWidth="1"/>
    <col min="14611" max="14611" width="14" style="32" customWidth="1"/>
    <col min="14612" max="14612" width="13.7109375" style="32" bestFit="1" customWidth="1"/>
    <col min="14613" max="14613" width="9.140625" style="32"/>
    <col min="14614" max="14614" width="11.7109375" style="32" bestFit="1" customWidth="1"/>
    <col min="14615" max="14848" width="9.140625" style="32"/>
    <col min="14849" max="14850" width="4.85546875" style="32" bestFit="1" customWidth="1"/>
    <col min="14851" max="14851" width="7.28515625" style="32" customWidth="1"/>
    <col min="14852" max="14852" width="10.28515625" style="32" customWidth="1"/>
    <col min="14853" max="14853" width="13.42578125" style="32" customWidth="1"/>
    <col min="14854" max="14854" width="14" style="32" customWidth="1"/>
    <col min="14855" max="14855" width="16.5703125" style="32" customWidth="1"/>
    <col min="14856" max="14856" width="14" style="32" customWidth="1"/>
    <col min="14857" max="14857" width="15.140625" style="32" customWidth="1"/>
    <col min="14858" max="14858" width="13.7109375" style="32" customWidth="1"/>
    <col min="14859" max="14859" width="14" style="32" customWidth="1"/>
    <col min="14860" max="14860" width="13.42578125" style="32" customWidth="1"/>
    <col min="14861" max="14861" width="13.5703125" style="32" customWidth="1"/>
    <col min="14862" max="14862" width="13.85546875" style="32" customWidth="1"/>
    <col min="14863" max="14863" width="20.42578125" style="32" customWidth="1"/>
    <col min="14864" max="14864" width="13" style="32" customWidth="1"/>
    <col min="14865" max="14865" width="19.85546875" style="32" customWidth="1"/>
    <col min="14866" max="14866" width="21.42578125" style="32" customWidth="1"/>
    <col min="14867" max="14867" width="14" style="32" customWidth="1"/>
    <col min="14868" max="14868" width="13.7109375" style="32" bestFit="1" customWidth="1"/>
    <col min="14869" max="14869" width="9.140625" style="32"/>
    <col min="14870" max="14870" width="11.7109375" style="32" bestFit="1" customWidth="1"/>
    <col min="14871" max="15104" width="9.140625" style="32"/>
    <col min="15105" max="15106" width="4.85546875" style="32" bestFit="1" customWidth="1"/>
    <col min="15107" max="15107" width="7.28515625" style="32" customWidth="1"/>
    <col min="15108" max="15108" width="10.28515625" style="32" customWidth="1"/>
    <col min="15109" max="15109" width="13.42578125" style="32" customWidth="1"/>
    <col min="15110" max="15110" width="14" style="32" customWidth="1"/>
    <col min="15111" max="15111" width="16.5703125" style="32" customWidth="1"/>
    <col min="15112" max="15112" width="14" style="32" customWidth="1"/>
    <col min="15113" max="15113" width="15.140625" style="32" customWidth="1"/>
    <col min="15114" max="15114" width="13.7109375" style="32" customWidth="1"/>
    <col min="15115" max="15115" width="14" style="32" customWidth="1"/>
    <col min="15116" max="15116" width="13.42578125" style="32" customWidth="1"/>
    <col min="15117" max="15117" width="13.5703125" style="32" customWidth="1"/>
    <col min="15118" max="15118" width="13.85546875" style="32" customWidth="1"/>
    <col min="15119" max="15119" width="20.42578125" style="32" customWidth="1"/>
    <col min="15120" max="15120" width="13" style="32" customWidth="1"/>
    <col min="15121" max="15121" width="19.85546875" style="32" customWidth="1"/>
    <col min="15122" max="15122" width="21.42578125" style="32" customWidth="1"/>
    <col min="15123" max="15123" width="14" style="32" customWidth="1"/>
    <col min="15124" max="15124" width="13.7109375" style="32" bestFit="1" customWidth="1"/>
    <col min="15125" max="15125" width="9.140625" style="32"/>
    <col min="15126" max="15126" width="11.7109375" style="32" bestFit="1" customWidth="1"/>
    <col min="15127" max="15360" width="9.140625" style="32"/>
    <col min="15361" max="15362" width="4.85546875" style="32" bestFit="1" customWidth="1"/>
    <col min="15363" max="15363" width="7.28515625" style="32" customWidth="1"/>
    <col min="15364" max="15364" width="10.28515625" style="32" customWidth="1"/>
    <col min="15365" max="15365" width="13.42578125" style="32" customWidth="1"/>
    <col min="15366" max="15366" width="14" style="32" customWidth="1"/>
    <col min="15367" max="15367" width="16.5703125" style="32" customWidth="1"/>
    <col min="15368" max="15368" width="14" style="32" customWidth="1"/>
    <col min="15369" max="15369" width="15.140625" style="32" customWidth="1"/>
    <col min="15370" max="15370" width="13.7109375" style="32" customWidth="1"/>
    <col min="15371" max="15371" width="14" style="32" customWidth="1"/>
    <col min="15372" max="15372" width="13.42578125" style="32" customWidth="1"/>
    <col min="15373" max="15373" width="13.5703125" style="32" customWidth="1"/>
    <col min="15374" max="15374" width="13.85546875" style="32" customWidth="1"/>
    <col min="15375" max="15375" width="20.42578125" style="32" customWidth="1"/>
    <col min="15376" max="15376" width="13" style="32" customWidth="1"/>
    <col min="15377" max="15377" width="19.85546875" style="32" customWidth="1"/>
    <col min="15378" max="15378" width="21.42578125" style="32" customWidth="1"/>
    <col min="15379" max="15379" width="14" style="32" customWidth="1"/>
    <col min="15380" max="15380" width="13.7109375" style="32" bestFit="1" customWidth="1"/>
    <col min="15381" max="15381" width="9.140625" style="32"/>
    <col min="15382" max="15382" width="11.7109375" style="32" bestFit="1" customWidth="1"/>
    <col min="15383" max="15616" width="9.140625" style="32"/>
    <col min="15617" max="15618" width="4.85546875" style="32" bestFit="1" customWidth="1"/>
    <col min="15619" max="15619" width="7.28515625" style="32" customWidth="1"/>
    <col min="15620" max="15620" width="10.28515625" style="32" customWidth="1"/>
    <col min="15621" max="15621" width="13.42578125" style="32" customWidth="1"/>
    <col min="15622" max="15622" width="14" style="32" customWidth="1"/>
    <col min="15623" max="15623" width="16.5703125" style="32" customWidth="1"/>
    <col min="15624" max="15624" width="14" style="32" customWidth="1"/>
    <col min="15625" max="15625" width="15.140625" style="32" customWidth="1"/>
    <col min="15626" max="15626" width="13.7109375" style="32" customWidth="1"/>
    <col min="15627" max="15627" width="14" style="32" customWidth="1"/>
    <col min="15628" max="15628" width="13.42578125" style="32" customWidth="1"/>
    <col min="15629" max="15629" width="13.5703125" style="32" customWidth="1"/>
    <col min="15630" max="15630" width="13.85546875" style="32" customWidth="1"/>
    <col min="15631" max="15631" width="20.42578125" style="32" customWidth="1"/>
    <col min="15632" max="15632" width="13" style="32" customWidth="1"/>
    <col min="15633" max="15633" width="19.85546875" style="32" customWidth="1"/>
    <col min="15634" max="15634" width="21.42578125" style="32" customWidth="1"/>
    <col min="15635" max="15635" width="14" style="32" customWidth="1"/>
    <col min="15636" max="15636" width="13.7109375" style="32" bestFit="1" customWidth="1"/>
    <col min="15637" max="15637" width="9.140625" style="32"/>
    <col min="15638" max="15638" width="11.7109375" style="32" bestFit="1" customWidth="1"/>
    <col min="15639" max="15872" width="9.140625" style="32"/>
    <col min="15873" max="15874" width="4.85546875" style="32" bestFit="1" customWidth="1"/>
    <col min="15875" max="15875" width="7.28515625" style="32" customWidth="1"/>
    <col min="15876" max="15876" width="10.28515625" style="32" customWidth="1"/>
    <col min="15877" max="15877" width="13.42578125" style="32" customWidth="1"/>
    <col min="15878" max="15878" width="14" style="32" customWidth="1"/>
    <col min="15879" max="15879" width="16.5703125" style="32" customWidth="1"/>
    <col min="15880" max="15880" width="14" style="32" customWidth="1"/>
    <col min="15881" max="15881" width="15.140625" style="32" customWidth="1"/>
    <col min="15882" max="15882" width="13.7109375" style="32" customWidth="1"/>
    <col min="15883" max="15883" width="14" style="32" customWidth="1"/>
    <col min="15884" max="15884" width="13.42578125" style="32" customWidth="1"/>
    <col min="15885" max="15885" width="13.5703125" style="32" customWidth="1"/>
    <col min="15886" max="15886" width="13.85546875" style="32" customWidth="1"/>
    <col min="15887" max="15887" width="20.42578125" style="32" customWidth="1"/>
    <col min="15888" max="15888" width="13" style="32" customWidth="1"/>
    <col min="15889" max="15889" width="19.85546875" style="32" customWidth="1"/>
    <col min="15890" max="15890" width="21.42578125" style="32" customWidth="1"/>
    <col min="15891" max="15891" width="14" style="32" customWidth="1"/>
    <col min="15892" max="15892" width="13.7109375" style="32" bestFit="1" customWidth="1"/>
    <col min="15893" max="15893" width="9.140625" style="32"/>
    <col min="15894" max="15894" width="11.7109375" style="32" bestFit="1" customWidth="1"/>
    <col min="15895" max="16128" width="9.140625" style="32"/>
    <col min="16129" max="16130" width="4.85546875" style="32" bestFit="1" customWidth="1"/>
    <col min="16131" max="16131" width="7.28515625" style="32" customWidth="1"/>
    <col min="16132" max="16132" width="10.28515625" style="32" customWidth="1"/>
    <col min="16133" max="16133" width="13.42578125" style="32" customWidth="1"/>
    <col min="16134" max="16134" width="14" style="32" customWidth="1"/>
    <col min="16135" max="16135" width="16.5703125" style="32" customWidth="1"/>
    <col min="16136" max="16136" width="14" style="32" customWidth="1"/>
    <col min="16137" max="16137" width="15.140625" style="32" customWidth="1"/>
    <col min="16138" max="16138" width="13.7109375" style="32" customWidth="1"/>
    <col min="16139" max="16139" width="14" style="32" customWidth="1"/>
    <col min="16140" max="16140" width="13.42578125" style="32" customWidth="1"/>
    <col min="16141" max="16141" width="13.5703125" style="32" customWidth="1"/>
    <col min="16142" max="16142" width="13.85546875" style="32" customWidth="1"/>
    <col min="16143" max="16143" width="20.42578125" style="32" customWidth="1"/>
    <col min="16144" max="16144" width="13" style="32" customWidth="1"/>
    <col min="16145" max="16145" width="19.85546875" style="32" customWidth="1"/>
    <col min="16146" max="16146" width="21.42578125" style="32" customWidth="1"/>
    <col min="16147" max="16147" width="14" style="32" customWidth="1"/>
    <col min="16148" max="16148" width="13.7109375" style="32" bestFit="1" customWidth="1"/>
    <col min="16149" max="16149" width="9.140625" style="32"/>
    <col min="16150" max="16150" width="11.7109375" style="32" bestFit="1" customWidth="1"/>
    <col min="16151" max="16384" width="9.140625" style="32"/>
  </cols>
  <sheetData>
    <row r="1" spans="1:19" s="28" customFormat="1" ht="50.25" customHeight="1" x14ac:dyDescent="0.25">
      <c r="A1" s="533" t="s">
        <v>27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</row>
    <row r="2" spans="1:19" ht="15" x14ac:dyDescent="0.25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</row>
    <row r="3" spans="1:19" ht="15.75" thickBot="1" x14ac:dyDescent="0.3">
      <c r="A3" s="31"/>
      <c r="B3" s="31"/>
      <c r="C3" s="30"/>
      <c r="D3" s="30"/>
      <c r="E3" s="30"/>
      <c r="F3" s="30"/>
      <c r="G3" s="30"/>
      <c r="H3" s="30"/>
      <c r="I3" s="30"/>
      <c r="J3" s="33"/>
      <c r="K3" s="33"/>
      <c r="L3" s="34"/>
      <c r="M3" s="33"/>
      <c r="N3" s="35"/>
      <c r="O3" s="31"/>
      <c r="P3" s="31"/>
      <c r="Q3"/>
      <c r="R3"/>
    </row>
    <row r="4" spans="1:19" s="42" customFormat="1" ht="32.25" customHeight="1" thickBot="1" x14ac:dyDescent="0.3">
      <c r="A4" s="534" t="s">
        <v>29</v>
      </c>
      <c r="B4" s="535"/>
      <c r="C4" s="535"/>
      <c r="D4" s="535"/>
      <c r="E4" s="36" t="s">
        <v>30</v>
      </c>
      <c r="F4" s="37" t="s">
        <v>31</v>
      </c>
      <c r="G4" s="38" t="s">
        <v>32</v>
      </c>
      <c r="H4" s="39" t="s">
        <v>33</v>
      </c>
      <c r="I4" s="40" t="s">
        <v>34</v>
      </c>
      <c r="J4" s="536" t="s">
        <v>29</v>
      </c>
      <c r="K4" s="537"/>
      <c r="L4" s="36" t="s">
        <v>30</v>
      </c>
      <c r="M4" s="37" t="s">
        <v>31</v>
      </c>
      <c r="N4" s="38" t="s">
        <v>32</v>
      </c>
      <c r="O4" s="39" t="s">
        <v>33</v>
      </c>
      <c r="P4" s="41" t="s">
        <v>34</v>
      </c>
      <c r="Q4"/>
      <c r="R4"/>
    </row>
    <row r="5" spans="1:19" ht="33" customHeight="1" x14ac:dyDescent="0.25">
      <c r="A5" s="538" t="s">
        <v>35</v>
      </c>
      <c r="B5" s="539"/>
      <c r="C5" s="539"/>
      <c r="D5" s="540"/>
      <c r="E5" s="43">
        <v>32401</v>
      </c>
      <c r="F5" s="44">
        <v>33964.527648903088</v>
      </c>
      <c r="G5" s="45">
        <v>35858</v>
      </c>
      <c r="H5" s="46">
        <v>36127</v>
      </c>
      <c r="I5" s="47">
        <f>H5/G5-1</f>
        <v>7.501812705672295E-3</v>
      </c>
      <c r="J5" s="541" t="s">
        <v>36</v>
      </c>
      <c r="K5" s="542"/>
      <c r="L5" s="48">
        <v>90000</v>
      </c>
      <c r="M5" s="48">
        <v>90000</v>
      </c>
      <c r="N5" s="49">
        <v>90000</v>
      </c>
      <c r="O5" s="50">
        <v>90000</v>
      </c>
      <c r="P5" s="51">
        <f>O5/N5-1</f>
        <v>0</v>
      </c>
      <c r="Q5"/>
      <c r="R5"/>
    </row>
    <row r="6" spans="1:19" ht="30.75" customHeight="1" x14ac:dyDescent="0.25">
      <c r="A6" s="530" t="s">
        <v>37</v>
      </c>
      <c r="B6" s="531"/>
      <c r="C6" s="531"/>
      <c r="D6" s="532"/>
      <c r="E6" s="52">
        <v>25111</v>
      </c>
      <c r="F6" s="53">
        <v>26322.509671198848</v>
      </c>
      <c r="G6" s="54">
        <v>27252</v>
      </c>
      <c r="H6" s="55">
        <v>27445</v>
      </c>
      <c r="I6" s="56">
        <f>H6/G6-1</f>
        <v>7.0820490239249523E-3</v>
      </c>
      <c r="J6" s="511" t="s">
        <v>38</v>
      </c>
      <c r="K6" s="512"/>
      <c r="L6" s="57">
        <v>5400</v>
      </c>
      <c r="M6" s="57">
        <v>5400</v>
      </c>
      <c r="N6" s="58">
        <v>5400.0266777715606</v>
      </c>
      <c r="O6" s="59">
        <f>'[1]11 Ukaz U'!D16</f>
        <v>5400.0266777715606</v>
      </c>
      <c r="P6" s="56">
        <f>O6/N6-1</f>
        <v>0</v>
      </c>
      <c r="Q6"/>
      <c r="R6"/>
    </row>
    <row r="7" spans="1:19" ht="33" customHeight="1" thickBot="1" x14ac:dyDescent="0.3">
      <c r="A7" s="509" t="s">
        <v>39</v>
      </c>
      <c r="B7" s="510"/>
      <c r="C7" s="510"/>
      <c r="D7" s="510"/>
      <c r="E7" s="60">
        <v>15253.994069753577</v>
      </c>
      <c r="F7" s="61" t="s">
        <v>40</v>
      </c>
      <c r="G7" s="62" t="s">
        <v>40</v>
      </c>
      <c r="H7" s="63" t="s">
        <v>40</v>
      </c>
      <c r="I7" s="64" t="s">
        <v>40</v>
      </c>
      <c r="J7" s="511" t="s">
        <v>41</v>
      </c>
      <c r="K7" s="512"/>
      <c r="L7" s="57">
        <v>1620</v>
      </c>
      <c r="M7" s="57">
        <v>1620</v>
      </c>
      <c r="N7" s="58">
        <v>1620</v>
      </c>
      <c r="O7" s="59">
        <v>1620</v>
      </c>
      <c r="P7" s="56">
        <f>O7/N7-1</f>
        <v>0</v>
      </c>
      <c r="Q7"/>
      <c r="R7"/>
    </row>
    <row r="8" spans="1:19" ht="30.75" customHeight="1" thickBot="1" x14ac:dyDescent="0.3">
      <c r="A8" s="513"/>
      <c r="B8" s="513"/>
      <c r="C8" s="513"/>
      <c r="D8" s="513"/>
      <c r="E8" s="513"/>
      <c r="F8" s="513"/>
      <c r="G8" s="513"/>
      <c r="H8" s="513"/>
      <c r="I8" s="65"/>
      <c r="J8" s="514" t="s">
        <v>42</v>
      </c>
      <c r="K8" s="515"/>
      <c r="L8" s="66">
        <v>17.95</v>
      </c>
      <c r="M8" s="66">
        <v>17.95</v>
      </c>
      <c r="N8" s="67">
        <v>17.95</v>
      </c>
      <c r="O8" s="68">
        <f>'[1]10 Ukaz J'!G37</f>
        <v>17.95</v>
      </c>
      <c r="P8" s="69">
        <f>O8/N8-1</f>
        <v>0</v>
      </c>
      <c r="Q8"/>
      <c r="R8"/>
    </row>
    <row r="9" spans="1:19" ht="15.75" thickBot="1" x14ac:dyDescent="0.3">
      <c r="A9" s="516"/>
      <c r="B9" s="516"/>
      <c r="C9" s="516"/>
      <c r="D9" s="516"/>
      <c r="E9" s="516"/>
      <c r="F9" s="516"/>
      <c r="G9" s="516"/>
      <c r="H9" s="516"/>
      <c r="I9" s="516"/>
      <c r="J9" s="70"/>
      <c r="K9" s="70"/>
      <c r="L9" s="70"/>
      <c r="M9" s="70"/>
      <c r="N9" s="70"/>
      <c r="O9" s="31"/>
      <c r="P9" s="31"/>
      <c r="Q9" s="71" t="s">
        <v>43</v>
      </c>
    </row>
    <row r="10" spans="1:19" ht="14.25" customHeight="1" x14ac:dyDescent="0.25">
      <c r="A10" s="517" t="s">
        <v>44</v>
      </c>
      <c r="B10" s="519" t="s">
        <v>45</v>
      </c>
      <c r="C10" s="521" t="s">
        <v>46</v>
      </c>
      <c r="D10" s="522"/>
      <c r="E10" s="522"/>
      <c r="F10" s="522"/>
      <c r="G10" s="523"/>
      <c r="H10" s="500" t="s">
        <v>47</v>
      </c>
      <c r="I10" s="500" t="s">
        <v>48</v>
      </c>
      <c r="J10" s="494" t="s">
        <v>49</v>
      </c>
      <c r="K10" s="497" t="s">
        <v>50</v>
      </c>
      <c r="L10" s="500" t="s">
        <v>51</v>
      </c>
      <c r="M10" s="484" t="s">
        <v>52</v>
      </c>
      <c r="N10" s="503" t="s">
        <v>53</v>
      </c>
      <c r="O10" s="506" t="s">
        <v>54</v>
      </c>
      <c r="P10" s="484" t="s">
        <v>55</v>
      </c>
      <c r="Q10" s="487" t="s">
        <v>56</v>
      </c>
    </row>
    <row r="11" spans="1:19" ht="14.25" customHeight="1" x14ac:dyDescent="0.25">
      <c r="A11" s="518"/>
      <c r="B11" s="520"/>
      <c r="C11" s="524"/>
      <c r="D11" s="525"/>
      <c r="E11" s="525"/>
      <c r="F11" s="525"/>
      <c r="G11" s="526"/>
      <c r="H11" s="501"/>
      <c r="I11" s="501"/>
      <c r="J11" s="495"/>
      <c r="K11" s="498"/>
      <c r="L11" s="501"/>
      <c r="M11" s="485"/>
      <c r="N11" s="504"/>
      <c r="O11" s="507"/>
      <c r="P11" s="485"/>
      <c r="Q11" s="488"/>
    </row>
    <row r="12" spans="1:19" s="72" customFormat="1" ht="14.25" customHeight="1" thickBot="1" x14ac:dyDescent="0.3">
      <c r="A12" s="518"/>
      <c r="B12" s="520"/>
      <c r="C12" s="527"/>
      <c r="D12" s="528"/>
      <c r="E12" s="528"/>
      <c r="F12" s="528"/>
      <c r="G12" s="529"/>
      <c r="H12" s="502"/>
      <c r="I12" s="502"/>
      <c r="J12" s="496"/>
      <c r="K12" s="499"/>
      <c r="L12" s="502"/>
      <c r="M12" s="486"/>
      <c r="N12" s="505"/>
      <c r="O12" s="508"/>
      <c r="P12" s="486"/>
      <c r="Q12" s="489"/>
    </row>
    <row r="13" spans="1:19" s="81" customFormat="1" ht="16.5" thickBot="1" x14ac:dyDescent="0.3">
      <c r="A13" s="73"/>
      <c r="B13" s="74"/>
      <c r="C13" s="490">
        <v>1</v>
      </c>
      <c r="D13" s="491"/>
      <c r="E13" s="491"/>
      <c r="F13" s="491"/>
      <c r="G13" s="491"/>
      <c r="H13" s="75">
        <v>2</v>
      </c>
      <c r="I13" s="75">
        <v>3</v>
      </c>
      <c r="J13" s="76">
        <v>4</v>
      </c>
      <c r="K13" s="77">
        <v>5</v>
      </c>
      <c r="L13" s="75">
        <v>6</v>
      </c>
      <c r="M13" s="78">
        <v>7</v>
      </c>
      <c r="N13" s="77">
        <v>8</v>
      </c>
      <c r="O13" s="79">
        <v>9</v>
      </c>
      <c r="P13" s="78">
        <v>10</v>
      </c>
      <c r="Q13" s="80">
        <v>11</v>
      </c>
    </row>
    <row r="14" spans="1:19" x14ac:dyDescent="0.25">
      <c r="A14" s="82"/>
      <c r="B14" s="83"/>
      <c r="C14" s="84"/>
      <c r="D14" s="33"/>
      <c r="E14" s="33"/>
      <c r="F14" s="33"/>
      <c r="G14" s="33"/>
      <c r="H14" s="85"/>
      <c r="I14" s="85"/>
      <c r="J14" s="86"/>
      <c r="K14" s="86"/>
      <c r="L14" s="85"/>
      <c r="M14" s="86"/>
      <c r="N14" s="87"/>
      <c r="O14" s="88"/>
      <c r="P14" s="86"/>
      <c r="Q14" s="89"/>
    </row>
    <row r="15" spans="1:19" ht="15.75" thickBot="1" x14ac:dyDescent="0.25">
      <c r="A15" s="82"/>
      <c r="B15" s="83"/>
      <c r="C15" s="90" t="s">
        <v>57</v>
      </c>
      <c r="D15" s="33"/>
      <c r="E15" s="33"/>
      <c r="F15" s="33"/>
      <c r="G15" s="33"/>
      <c r="H15" s="85"/>
      <c r="I15" s="85"/>
      <c r="J15" s="86"/>
      <c r="K15" s="86"/>
      <c r="L15" s="85"/>
      <c r="M15" s="86"/>
      <c r="N15" s="87"/>
      <c r="O15" s="91"/>
      <c r="P15" s="86"/>
      <c r="Q15" s="89"/>
      <c r="S15" s="92"/>
    </row>
    <row r="16" spans="1:19" x14ac:dyDescent="0.2">
      <c r="A16" s="93" t="s">
        <v>58</v>
      </c>
      <c r="B16" s="94"/>
      <c r="C16" s="492" t="s">
        <v>59</v>
      </c>
      <c r="D16" s="493"/>
      <c r="E16" s="493"/>
      <c r="F16" s="493"/>
      <c r="G16" s="493"/>
      <c r="H16" s="95">
        <v>12325278</v>
      </c>
      <c r="I16" s="95">
        <v>12394580</v>
      </c>
      <c r="J16" s="96">
        <f>I16/$I$59</f>
        <v>0.6226156954101999</v>
      </c>
      <c r="K16" s="97">
        <f>I16/H16-1</f>
        <v>5.6227534989474748E-3</v>
      </c>
      <c r="L16" s="95">
        <v>12245233</v>
      </c>
      <c r="M16" s="98">
        <f>L16/$L$58</f>
        <v>0.61511356252127358</v>
      </c>
      <c r="N16" s="97">
        <f>L16/I16-1</f>
        <v>-1.2049379648201075E-2</v>
      </c>
      <c r="O16" s="99">
        <v>11723777656.32</v>
      </c>
      <c r="P16" s="98">
        <f>O16/$O$59</f>
        <v>0.61403991481122544</v>
      </c>
      <c r="Q16" s="100">
        <f>O16/L16/1000-1</f>
        <v>-4.2584354554952131E-2</v>
      </c>
      <c r="R16" s="101"/>
      <c r="S16" s="92"/>
    </row>
    <row r="17" spans="1:19" ht="15" thickBot="1" x14ac:dyDescent="0.3">
      <c r="A17" s="102" t="s">
        <v>58</v>
      </c>
      <c r="B17" s="103"/>
      <c r="C17" s="482" t="s">
        <v>60</v>
      </c>
      <c r="D17" s="483"/>
      <c r="E17" s="483"/>
      <c r="F17" s="483"/>
      <c r="G17" s="483"/>
      <c r="H17" s="104">
        <v>3578306</v>
      </c>
      <c r="I17" s="104">
        <v>3598426</v>
      </c>
      <c r="J17" s="105">
        <f>I17/$I$59</f>
        <v>0.18075937275584519</v>
      </c>
      <c r="K17" s="106">
        <f>I17/H17-1</f>
        <v>5.6227723397608287E-3</v>
      </c>
      <c r="L17" s="104">
        <v>3866916</v>
      </c>
      <c r="M17" s="107">
        <f>L17/$L$58</f>
        <v>0.19424640402763371</v>
      </c>
      <c r="N17" s="108">
        <f>L17/I17-1</f>
        <v>7.4613178095089383E-2</v>
      </c>
      <c r="O17" s="109">
        <v>3702245575.6799998</v>
      </c>
      <c r="P17" s="107">
        <f>O17/$O$59</f>
        <v>0.19390734151933436</v>
      </c>
      <c r="Q17" s="110">
        <f>O17/L17/1000-1</f>
        <v>-4.2584432741750833E-2</v>
      </c>
      <c r="R17" s="101"/>
    </row>
    <row r="18" spans="1:19" s="121" customFormat="1" ht="15.75" thickBot="1" x14ac:dyDescent="0.3">
      <c r="A18" s="111"/>
      <c r="B18" s="112"/>
      <c r="C18" s="473" t="s">
        <v>61</v>
      </c>
      <c r="D18" s="474"/>
      <c r="E18" s="474"/>
      <c r="F18" s="474"/>
      <c r="G18" s="474"/>
      <c r="H18" s="113">
        <v>15903584</v>
      </c>
      <c r="I18" s="113">
        <v>15993006</v>
      </c>
      <c r="J18" s="114">
        <f>I18/$I$59</f>
        <v>0.80337506816604509</v>
      </c>
      <c r="K18" s="115">
        <f>I18/H18-1</f>
        <v>5.6227577381300353E-3</v>
      </c>
      <c r="L18" s="113">
        <v>16112149</v>
      </c>
      <c r="M18" s="116">
        <f>L18/$L$58</f>
        <v>0.80935996654890741</v>
      </c>
      <c r="N18" s="117">
        <f t="shared" ref="N18:N66" si="0">L18/I18-1</f>
        <v>7.4496939474668622E-3</v>
      </c>
      <c r="O18" s="118">
        <f>SUM(O17,O16)</f>
        <v>15426023232</v>
      </c>
      <c r="P18" s="116">
        <f>O18/$O$59</f>
        <v>0.80794725633055986</v>
      </c>
      <c r="Q18" s="119">
        <f>O18/L18/1000-1</f>
        <v>-4.2584373319784929E-2</v>
      </c>
      <c r="R18" s="120"/>
      <c r="S18" s="32"/>
    </row>
    <row r="19" spans="1:19" x14ac:dyDescent="0.2">
      <c r="A19" s="82"/>
      <c r="B19" s="83"/>
      <c r="C19" s="84"/>
      <c r="D19" s="33"/>
      <c r="E19" s="33"/>
      <c r="F19" s="33"/>
      <c r="G19" s="33"/>
      <c r="H19" s="122"/>
      <c r="I19" s="122"/>
      <c r="J19" s="123"/>
      <c r="K19" s="123"/>
      <c r="L19" s="122"/>
      <c r="M19" s="123"/>
      <c r="N19" s="124"/>
      <c r="O19" s="125"/>
      <c r="P19" s="123"/>
      <c r="Q19" s="126"/>
      <c r="R19" s="127"/>
    </row>
    <row r="20" spans="1:19" ht="15" thickBot="1" x14ac:dyDescent="0.3">
      <c r="A20" s="82"/>
      <c r="B20" s="83"/>
      <c r="C20" s="84" t="s">
        <v>62</v>
      </c>
      <c r="D20" s="33"/>
      <c r="E20" s="33"/>
      <c r="F20" s="33"/>
      <c r="G20" s="33"/>
      <c r="H20" s="122"/>
      <c r="I20" s="122"/>
      <c r="J20" s="128"/>
      <c r="K20" s="128"/>
      <c r="L20" s="122"/>
      <c r="M20" s="128"/>
      <c r="N20" s="128"/>
      <c r="O20" s="125"/>
      <c r="P20" s="128"/>
      <c r="Q20" s="129"/>
    </row>
    <row r="21" spans="1:19" x14ac:dyDescent="0.2">
      <c r="A21" s="93" t="s">
        <v>58</v>
      </c>
      <c r="B21" s="94"/>
      <c r="C21" s="475" t="s">
        <v>63</v>
      </c>
      <c r="D21" s="476"/>
      <c r="E21" s="476"/>
      <c r="F21" s="476"/>
      <c r="G21" s="476"/>
      <c r="H21" s="130">
        <v>1084050</v>
      </c>
      <c r="I21" s="130">
        <v>1092690</v>
      </c>
      <c r="J21" s="131">
        <f t="shared" ref="J21:J27" si="1">I21/$I$59</f>
        <v>5.4888987300721066E-2</v>
      </c>
      <c r="K21" s="132">
        <f t="shared" ref="K21:K27" si="2">I21/H21-1</f>
        <v>7.9701120797011082E-3</v>
      </c>
      <c r="L21" s="130">
        <v>1070000</v>
      </c>
      <c r="M21" s="133">
        <f t="shared" ref="M21:M27" si="3">L21/$L$58</f>
        <v>5.374920280387991E-2</v>
      </c>
      <c r="N21" s="132">
        <f t="shared" si="0"/>
        <v>-2.0765267367688911E-2</v>
      </c>
      <c r="O21" s="134">
        <v>1046790000</v>
      </c>
      <c r="P21" s="133">
        <f t="shared" ref="P21:P26" si="4">O21/$O$59</f>
        <v>5.4826256627166656E-2</v>
      </c>
      <c r="Q21" s="135">
        <f>O21/L21/1000-1</f>
        <v>-2.1691588785046734E-2</v>
      </c>
      <c r="R21" s="92"/>
      <c r="S21" s="92"/>
    </row>
    <row r="22" spans="1:19" x14ac:dyDescent="0.2">
      <c r="A22" s="136"/>
      <c r="B22" s="137" t="s">
        <v>64</v>
      </c>
      <c r="C22" s="469" t="s">
        <v>65</v>
      </c>
      <c r="D22" s="470"/>
      <c r="E22" s="470"/>
      <c r="F22" s="470"/>
      <c r="G22" s="470"/>
      <c r="H22" s="138">
        <v>173187</v>
      </c>
      <c r="I22" s="138">
        <v>155303</v>
      </c>
      <c r="J22" s="139">
        <f t="shared" si="1"/>
        <v>7.8013200402345436E-3</v>
      </c>
      <c r="K22" s="140">
        <f t="shared" si="2"/>
        <v>-0.10326410180902723</v>
      </c>
      <c r="L22" s="138">
        <v>150000</v>
      </c>
      <c r="M22" s="141">
        <f t="shared" si="3"/>
        <v>7.5349349725065294E-3</v>
      </c>
      <c r="N22" s="140">
        <f t="shared" si="0"/>
        <v>-3.4146153004127378E-2</v>
      </c>
      <c r="O22" s="142">
        <v>137000000</v>
      </c>
      <c r="P22" s="141">
        <f t="shared" si="4"/>
        <v>7.175457501429925E-3</v>
      </c>
      <c r="Q22" s="143">
        <f t="shared" ref="Q22:Q27" si="5">O22/L22/1000-1</f>
        <v>-8.666666666666667E-2</v>
      </c>
      <c r="R22" s="92"/>
      <c r="S22" s="144"/>
    </row>
    <row r="23" spans="1:19" x14ac:dyDescent="0.2">
      <c r="A23" s="136" t="s">
        <v>58</v>
      </c>
      <c r="B23" s="137"/>
      <c r="C23" s="469" t="s">
        <v>66</v>
      </c>
      <c r="D23" s="470"/>
      <c r="E23" s="470"/>
      <c r="F23" s="470"/>
      <c r="G23" s="470"/>
      <c r="H23" s="138">
        <v>48000</v>
      </c>
      <c r="I23" s="138">
        <v>48000</v>
      </c>
      <c r="J23" s="139">
        <f t="shared" si="1"/>
        <v>2.4111791912020892E-3</v>
      </c>
      <c r="K23" s="140">
        <f t="shared" si="2"/>
        <v>0</v>
      </c>
      <c r="L23" s="138">
        <v>43000</v>
      </c>
      <c r="M23" s="141">
        <f t="shared" si="3"/>
        <v>2.1600146921185383E-3</v>
      </c>
      <c r="N23" s="140">
        <f t="shared" si="0"/>
        <v>-0.10416666666666663</v>
      </c>
      <c r="O23" s="142">
        <v>40000000</v>
      </c>
      <c r="P23" s="141">
        <f t="shared" si="4"/>
        <v>2.0950240880087375E-3</v>
      </c>
      <c r="Q23" s="143">
        <f t="shared" si="5"/>
        <v>-6.9767441860465129E-2</v>
      </c>
      <c r="R23" s="144"/>
      <c r="S23" s="92"/>
    </row>
    <row r="24" spans="1:19" x14ac:dyDescent="0.2">
      <c r="A24" s="136"/>
      <c r="B24" s="137" t="s">
        <v>64</v>
      </c>
      <c r="C24" s="469" t="s">
        <v>67</v>
      </c>
      <c r="D24" s="470"/>
      <c r="E24" s="470"/>
      <c r="F24" s="470"/>
      <c r="G24" s="470"/>
      <c r="H24" s="138">
        <v>2543</v>
      </c>
      <c r="I24" s="138">
        <v>2543</v>
      </c>
      <c r="J24" s="139">
        <f t="shared" si="1"/>
        <v>1.2774226423389401E-4</v>
      </c>
      <c r="K24" s="140">
        <f t="shared" si="2"/>
        <v>0</v>
      </c>
      <c r="L24" s="138">
        <v>2000</v>
      </c>
      <c r="M24" s="141">
        <f t="shared" si="3"/>
        <v>1.0046579963342039E-4</v>
      </c>
      <c r="N24" s="140">
        <f t="shared" si="0"/>
        <v>-0.21352732992528511</v>
      </c>
      <c r="O24" s="142">
        <v>1500000</v>
      </c>
      <c r="P24" s="141">
        <f t="shared" si="4"/>
        <v>7.856340330032765E-5</v>
      </c>
      <c r="Q24" s="143">
        <f t="shared" si="5"/>
        <v>-0.25</v>
      </c>
      <c r="R24" s="144"/>
      <c r="S24" s="144"/>
    </row>
    <row r="25" spans="1:19" x14ac:dyDescent="0.2">
      <c r="A25" s="136" t="s">
        <v>58</v>
      </c>
      <c r="B25" s="137"/>
      <c r="C25" s="469" t="s">
        <v>68</v>
      </c>
      <c r="D25" s="470"/>
      <c r="E25" s="470"/>
      <c r="F25" s="470"/>
      <c r="G25" s="470"/>
      <c r="H25" s="138">
        <v>835259</v>
      </c>
      <c r="I25" s="138">
        <v>816497</v>
      </c>
      <c r="J25" s="139">
        <f t="shared" si="1"/>
        <v>4.1015012001644424E-2</v>
      </c>
      <c r="K25" s="140">
        <f t="shared" si="2"/>
        <v>-2.246249366962827E-2</v>
      </c>
      <c r="L25" s="138">
        <v>776966</v>
      </c>
      <c r="M25" s="141">
        <f t="shared" si="3"/>
        <v>3.9029255238990056E-2</v>
      </c>
      <c r="N25" s="140">
        <f t="shared" si="0"/>
        <v>-4.8415364661474558E-2</v>
      </c>
      <c r="O25" s="142">
        <v>731081000</v>
      </c>
      <c r="P25" s="141">
        <f t="shared" si="4"/>
        <v>3.8290807632137894E-2</v>
      </c>
      <c r="Q25" s="143">
        <f t="shared" si="5"/>
        <v>-5.9056638257015126E-2</v>
      </c>
      <c r="R25" s="92"/>
      <c r="S25" s="92"/>
    </row>
    <row r="26" spans="1:19" ht="15" thickBot="1" x14ac:dyDescent="0.25">
      <c r="A26" s="102"/>
      <c r="B26" s="145" t="s">
        <v>64</v>
      </c>
      <c r="C26" s="482" t="s">
        <v>69</v>
      </c>
      <c r="D26" s="483"/>
      <c r="E26" s="483"/>
      <c r="F26" s="483"/>
      <c r="G26" s="483"/>
      <c r="H26" s="146">
        <v>57333</v>
      </c>
      <c r="I26" s="146">
        <v>56474</v>
      </c>
      <c r="J26" s="147">
        <f t="shared" si="1"/>
        <v>2.8368527842488915E-3</v>
      </c>
      <c r="K26" s="108">
        <f t="shared" si="2"/>
        <v>-1.4982645247937465E-2</v>
      </c>
      <c r="L26" s="146">
        <v>52939</v>
      </c>
      <c r="M26" s="148">
        <f t="shared" si="3"/>
        <v>2.6592794833968209E-3</v>
      </c>
      <c r="N26" s="108">
        <f t="shared" si="0"/>
        <v>-6.259517654141733E-2</v>
      </c>
      <c r="O26" s="149">
        <v>48865000</v>
      </c>
      <c r="P26" s="148">
        <f t="shared" si="4"/>
        <v>2.5593338015136736E-3</v>
      </c>
      <c r="Q26" s="150">
        <f t="shared" si="5"/>
        <v>-7.6956497100436283E-2</v>
      </c>
      <c r="R26" s="92"/>
      <c r="S26" s="144"/>
    </row>
    <row r="27" spans="1:19" s="121" customFormat="1" ht="15.75" thickBot="1" x14ac:dyDescent="0.25">
      <c r="A27" s="111"/>
      <c r="B27" s="112"/>
      <c r="C27" s="473" t="s">
        <v>70</v>
      </c>
      <c r="D27" s="474"/>
      <c r="E27" s="474"/>
      <c r="F27" s="474"/>
      <c r="G27" s="474"/>
      <c r="H27" s="113">
        <v>2200372</v>
      </c>
      <c r="I27" s="113">
        <v>2171507</v>
      </c>
      <c r="J27" s="114">
        <f t="shared" si="1"/>
        <v>0.1090810935822849</v>
      </c>
      <c r="K27" s="115">
        <f t="shared" si="2"/>
        <v>-1.3118236370940894E-2</v>
      </c>
      <c r="L27" s="113">
        <v>2094905</v>
      </c>
      <c r="M27" s="116">
        <f t="shared" si="3"/>
        <v>0.10523315299052527</v>
      </c>
      <c r="N27" s="117">
        <f t="shared" si="0"/>
        <v>-3.5275962730030308E-2</v>
      </c>
      <c r="O27" s="118">
        <f>SUM(O21:O26)</f>
        <v>2005236000</v>
      </c>
      <c r="P27" s="116">
        <f>O27/$O$59</f>
        <v>0.10502544305355721</v>
      </c>
      <c r="Q27" s="119">
        <f t="shared" si="5"/>
        <v>-4.2803372945312557E-2</v>
      </c>
      <c r="R27" s="120"/>
      <c r="S27" s="92"/>
    </row>
    <row r="28" spans="1:19" x14ac:dyDescent="0.2">
      <c r="A28" s="82"/>
      <c r="B28" s="83"/>
      <c r="C28" s="84"/>
      <c r="D28" s="33"/>
      <c r="E28" s="33"/>
      <c r="F28" s="33"/>
      <c r="G28" s="33"/>
      <c r="H28" s="122"/>
      <c r="I28" s="122"/>
      <c r="J28" s="123"/>
      <c r="K28" s="123"/>
      <c r="L28" s="122"/>
      <c r="M28" s="123"/>
      <c r="N28" s="128"/>
      <c r="O28" s="125"/>
      <c r="P28" s="123"/>
      <c r="Q28" s="129"/>
    </row>
    <row r="29" spans="1:19" ht="15.75" thickBot="1" x14ac:dyDescent="0.3">
      <c r="A29" s="82"/>
      <c r="B29" s="83"/>
      <c r="C29" s="90" t="s">
        <v>71</v>
      </c>
      <c r="D29" s="33"/>
      <c r="E29" s="33"/>
      <c r="F29" s="33"/>
      <c r="G29" s="33"/>
      <c r="H29" s="122"/>
      <c r="I29" s="122"/>
      <c r="J29" s="128"/>
      <c r="K29" s="128"/>
      <c r="L29" s="122"/>
      <c r="M29" s="128"/>
      <c r="N29" s="128"/>
      <c r="O29" s="125"/>
      <c r="P29" s="128"/>
      <c r="Q29" s="129"/>
      <c r="R29" s="127"/>
      <c r="S29" s="127"/>
    </row>
    <row r="30" spans="1:19" s="101" customFormat="1" x14ac:dyDescent="0.25">
      <c r="A30" s="93"/>
      <c r="B30" s="94" t="s">
        <v>64</v>
      </c>
      <c r="C30" s="475" t="s">
        <v>72</v>
      </c>
      <c r="D30" s="476"/>
      <c r="E30" s="476"/>
      <c r="F30" s="476"/>
      <c r="G30" s="476"/>
      <c r="H30" s="130">
        <v>201284</v>
      </c>
      <c r="I30" s="130">
        <v>2000</v>
      </c>
      <c r="J30" s="131">
        <f>I30/$I$59</f>
        <v>1.0046579963342039E-4</v>
      </c>
      <c r="K30" s="132">
        <f>I30/H30-1</f>
        <v>-0.99006379046521331</v>
      </c>
      <c r="L30" s="130">
        <v>0</v>
      </c>
      <c r="M30" s="133">
        <f>L30/$L$58</f>
        <v>0</v>
      </c>
      <c r="N30" s="132">
        <f t="shared" si="0"/>
        <v>-1</v>
      </c>
      <c r="O30" s="151">
        <v>0</v>
      </c>
      <c r="P30" s="133">
        <f>O30/$O$59</f>
        <v>0</v>
      </c>
      <c r="Q30" s="152"/>
      <c r="R30" s="153"/>
    </row>
    <row r="31" spans="1:19" x14ac:dyDescent="0.25">
      <c r="A31" s="154" t="s">
        <v>58</v>
      </c>
      <c r="B31" s="155" t="s">
        <v>64</v>
      </c>
      <c r="C31" s="469" t="s">
        <v>73</v>
      </c>
      <c r="D31" s="470"/>
      <c r="E31" s="470"/>
      <c r="F31" s="470"/>
      <c r="G31" s="470"/>
      <c r="H31" s="138">
        <v>999734</v>
      </c>
      <c r="I31" s="138">
        <v>1150000</v>
      </c>
      <c r="J31" s="139">
        <f>I31/$I$59</f>
        <v>5.7767834789216724E-2</v>
      </c>
      <c r="K31" s="140">
        <f>I31/H31-1</f>
        <v>0.15030598139105011</v>
      </c>
      <c r="L31" s="138">
        <v>1150000</v>
      </c>
      <c r="M31" s="141">
        <f>L31/$L$58</f>
        <v>5.7767834789216724E-2</v>
      </c>
      <c r="N31" s="140">
        <f t="shared" si="0"/>
        <v>0</v>
      </c>
      <c r="O31" s="142">
        <v>1150000000</v>
      </c>
      <c r="P31" s="141">
        <f>O31/$O$59</f>
        <v>6.0231942530251194E-2</v>
      </c>
      <c r="Q31" s="156">
        <f>O31/L31/1000-1</f>
        <v>0</v>
      </c>
    </row>
    <row r="32" spans="1:19" s="101" customFormat="1" x14ac:dyDescent="0.25">
      <c r="A32" s="136"/>
      <c r="B32" s="137" t="s">
        <v>58</v>
      </c>
      <c r="C32" s="155" t="s">
        <v>74</v>
      </c>
      <c r="D32" s="157" t="s">
        <v>75</v>
      </c>
      <c r="E32" s="83"/>
      <c r="F32" s="83"/>
      <c r="G32" s="83"/>
      <c r="H32" s="158">
        <v>792299</v>
      </c>
      <c r="I32" s="158">
        <v>1035002</v>
      </c>
      <c r="J32" s="139">
        <f>I32/$I$59</f>
        <v>5.1991151776094688E-2</v>
      </c>
      <c r="K32" s="140">
        <f>I32/H32-1</f>
        <v>0.30632753543801017</v>
      </c>
      <c r="L32" s="158">
        <v>1035002</v>
      </c>
      <c r="M32" s="141">
        <f>L32/$L$58</f>
        <v>5.1991151776094688E-2</v>
      </c>
      <c r="N32" s="140">
        <f t="shared" si="0"/>
        <v>0</v>
      </c>
      <c r="O32" s="159">
        <f>1150000000-115000000</f>
        <v>1035000000</v>
      </c>
      <c r="P32" s="141">
        <f>O32/$O$59</f>
        <v>5.4208748277226076E-2</v>
      </c>
      <c r="Q32" s="156">
        <f>O32/L32/1000-1</f>
        <v>-1.9323634157242253E-6</v>
      </c>
    </row>
    <row r="33" spans="1:18" s="101" customFormat="1" x14ac:dyDescent="0.2">
      <c r="A33" s="136"/>
      <c r="B33" s="137" t="s">
        <v>64</v>
      </c>
      <c r="C33" s="160"/>
      <c r="D33" s="161" t="s">
        <v>76</v>
      </c>
      <c r="E33" s="162"/>
      <c r="F33" s="162"/>
      <c r="G33" s="162"/>
      <c r="H33" s="163">
        <v>207435</v>
      </c>
      <c r="I33" s="164">
        <v>114998</v>
      </c>
      <c r="J33" s="139">
        <f>I33/$I$59</f>
        <v>5.7766830131220394E-3</v>
      </c>
      <c r="K33" s="140">
        <f>I33/H33-1</f>
        <v>-0.44561910960059781</v>
      </c>
      <c r="L33" s="163">
        <v>114998</v>
      </c>
      <c r="M33" s="141">
        <f>L33/$L$58</f>
        <v>5.7766830131220394E-3</v>
      </c>
      <c r="N33" s="140">
        <f t="shared" si="0"/>
        <v>0</v>
      </c>
      <c r="O33" s="165">
        <v>115000000</v>
      </c>
      <c r="P33" s="141">
        <f>O33/$O$59</f>
        <v>6.0231942530251199E-3</v>
      </c>
      <c r="Q33" s="156">
        <f>O33/L33/1000-1</f>
        <v>1.7391606810468474E-5</v>
      </c>
      <c r="R33" s="92"/>
    </row>
    <row r="34" spans="1:18" s="121" customFormat="1" ht="15.75" thickBot="1" x14ac:dyDescent="0.3">
      <c r="A34" s="111"/>
      <c r="B34" s="112"/>
      <c r="C34" s="477" t="s">
        <v>77</v>
      </c>
      <c r="D34" s="478"/>
      <c r="E34" s="478"/>
      <c r="F34" s="478"/>
      <c r="G34" s="478"/>
      <c r="H34" s="113">
        <v>1201018</v>
      </c>
      <c r="I34" s="113">
        <v>1152000</v>
      </c>
      <c r="J34" s="114">
        <f>I34/$I$59</f>
        <v>5.7868300588850147E-2</v>
      </c>
      <c r="K34" s="115">
        <f>I34/H34-1</f>
        <v>-4.0813709702935297E-2</v>
      </c>
      <c r="L34" s="113">
        <v>1150000</v>
      </c>
      <c r="M34" s="116">
        <f>L34/$L$58</f>
        <v>5.7767834789216724E-2</v>
      </c>
      <c r="N34" s="117">
        <f t="shared" si="0"/>
        <v>-1.7361111111111605E-3</v>
      </c>
      <c r="O34" s="118">
        <f>SUM(O30:O31)</f>
        <v>1150000000</v>
      </c>
      <c r="P34" s="116">
        <f>O34/$O$59</f>
        <v>6.0231942530251194E-2</v>
      </c>
      <c r="Q34" s="119">
        <f>O34/L34/1000-1</f>
        <v>0</v>
      </c>
      <c r="R34" s="120"/>
    </row>
    <row r="35" spans="1:18" x14ac:dyDescent="0.2">
      <c r="A35" s="82"/>
      <c r="B35" s="83"/>
      <c r="C35" s="84"/>
      <c r="D35" s="33"/>
      <c r="E35" s="33"/>
      <c r="F35" s="33"/>
      <c r="G35" s="33"/>
      <c r="H35" s="122"/>
      <c r="I35" s="122"/>
      <c r="J35" s="123"/>
      <c r="K35" s="123"/>
      <c r="L35" s="122"/>
      <c r="M35" s="123"/>
      <c r="N35" s="128"/>
      <c r="O35" s="125"/>
      <c r="P35" s="123"/>
      <c r="Q35" s="129"/>
    </row>
    <row r="36" spans="1:18" ht="15.75" thickBot="1" x14ac:dyDescent="0.3">
      <c r="A36" s="166"/>
      <c r="B36" s="167"/>
      <c r="C36" s="90" t="s">
        <v>78</v>
      </c>
      <c r="D36" s="33"/>
      <c r="E36" s="33"/>
      <c r="F36" s="33"/>
      <c r="G36" s="33"/>
      <c r="H36" s="122"/>
      <c r="I36" s="122"/>
      <c r="J36" s="128"/>
      <c r="K36" s="128"/>
      <c r="L36" s="122"/>
      <c r="M36" s="128"/>
      <c r="N36" s="128"/>
      <c r="O36" s="125"/>
      <c r="P36" s="128"/>
      <c r="Q36" s="129"/>
    </row>
    <row r="37" spans="1:18" ht="15" thickBot="1" x14ac:dyDescent="0.3">
      <c r="A37" s="168" t="s">
        <v>58</v>
      </c>
      <c r="B37" s="169" t="s">
        <v>64</v>
      </c>
      <c r="C37" s="170" t="s">
        <v>79</v>
      </c>
      <c r="D37" s="171"/>
      <c r="E37" s="171"/>
      <c r="F37" s="171"/>
      <c r="G37" s="171"/>
      <c r="H37" s="172">
        <v>353797</v>
      </c>
      <c r="I37" s="172">
        <v>356223</v>
      </c>
      <c r="J37" s="173">
        <f>I37/$I$59</f>
        <v>1.7894114271407954E-2</v>
      </c>
      <c r="K37" s="174">
        <f t="shared" ref="K37:K44" si="6">I37/H37-1</f>
        <v>6.8570394887463859E-3</v>
      </c>
      <c r="L37" s="172">
        <v>260000</v>
      </c>
      <c r="M37" s="175">
        <f>L37/$L$58</f>
        <v>1.306055395234465E-2</v>
      </c>
      <c r="N37" s="174">
        <f t="shared" si="0"/>
        <v>-0.27012012138463826</v>
      </c>
      <c r="O37" s="176">
        <f>SUM(O38:O44)</f>
        <v>260000000</v>
      </c>
      <c r="P37" s="175">
        <f>O37/$O$59</f>
        <v>1.3617656572056793E-2</v>
      </c>
      <c r="Q37" s="177">
        <f>O37/L37/1000-1</f>
        <v>0</v>
      </c>
    </row>
    <row r="38" spans="1:18" s="101" customFormat="1" x14ac:dyDescent="0.25">
      <c r="A38" s="178"/>
      <c r="B38" s="179"/>
      <c r="C38" s="180" t="s">
        <v>80</v>
      </c>
      <c r="D38" s="181" t="s">
        <v>81</v>
      </c>
      <c r="E38" s="182"/>
      <c r="F38" s="182"/>
      <c r="G38" s="182"/>
      <c r="H38" s="183">
        <v>4500</v>
      </c>
      <c r="I38" s="183">
        <v>4500</v>
      </c>
      <c r="J38" s="131">
        <f>I38/$I$59</f>
        <v>2.2604804917519589E-4</v>
      </c>
      <c r="K38" s="132">
        <f t="shared" si="6"/>
        <v>0</v>
      </c>
      <c r="L38" s="183">
        <v>0</v>
      </c>
      <c r="M38" s="133">
        <f>L38/$L$58</f>
        <v>0</v>
      </c>
      <c r="N38" s="184">
        <f t="shared" si="0"/>
        <v>-1</v>
      </c>
      <c r="O38" s="185">
        <v>0</v>
      </c>
      <c r="P38" s="133">
        <f t="shared" ref="P38:P44" si="7">O38/$O$59</f>
        <v>0</v>
      </c>
      <c r="Q38" s="186"/>
    </row>
    <row r="39" spans="1:18" s="101" customFormat="1" x14ac:dyDescent="0.25">
      <c r="A39" s="178"/>
      <c r="B39" s="187"/>
      <c r="C39" s="188"/>
      <c r="D39" s="161" t="s">
        <v>82</v>
      </c>
      <c r="E39" s="162"/>
      <c r="F39" s="162"/>
      <c r="G39" s="162"/>
      <c r="H39" s="138">
        <v>10000</v>
      </c>
      <c r="I39" s="189">
        <v>10000</v>
      </c>
      <c r="J39" s="139">
        <f>I39/$I$59</f>
        <v>5.0232899816710194E-4</v>
      </c>
      <c r="K39" s="140">
        <f t="shared" si="6"/>
        <v>0</v>
      </c>
      <c r="L39" s="138">
        <v>10000</v>
      </c>
      <c r="M39" s="141">
        <f>L39/$L$58</f>
        <v>5.0232899816710194E-4</v>
      </c>
      <c r="N39" s="140">
        <f t="shared" si="0"/>
        <v>0</v>
      </c>
      <c r="O39" s="142">
        <v>10000000</v>
      </c>
      <c r="P39" s="141">
        <f t="shared" si="7"/>
        <v>5.2375602200218437E-4</v>
      </c>
      <c r="Q39" s="156">
        <f>O39/L39/1000-1</f>
        <v>0</v>
      </c>
    </row>
    <row r="40" spans="1:18" s="101" customFormat="1" x14ac:dyDescent="0.25">
      <c r="A40" s="178"/>
      <c r="B40" s="187"/>
      <c r="C40" s="188"/>
      <c r="D40" s="187" t="s">
        <v>83</v>
      </c>
      <c r="E40" s="190"/>
      <c r="F40" s="190"/>
      <c r="G40" s="190"/>
      <c r="H40" s="138">
        <v>310000</v>
      </c>
      <c r="I40" s="189">
        <v>310000</v>
      </c>
      <c r="J40" s="139">
        <f>I40/$I$59</f>
        <v>1.5572198943180161E-2</v>
      </c>
      <c r="K40" s="140">
        <f t="shared" si="6"/>
        <v>0</v>
      </c>
      <c r="L40" s="138">
        <v>0</v>
      </c>
      <c r="M40" s="141">
        <f>L40/$L$58</f>
        <v>0</v>
      </c>
      <c r="N40" s="140">
        <f t="shared" si="0"/>
        <v>-1</v>
      </c>
      <c r="O40" s="142">
        <v>0</v>
      </c>
      <c r="P40" s="141">
        <f t="shared" si="7"/>
        <v>0</v>
      </c>
      <c r="Q40" s="156"/>
      <c r="R40" s="153"/>
    </row>
    <row r="41" spans="1:18" s="101" customFormat="1" x14ac:dyDescent="0.25">
      <c r="A41" s="191"/>
      <c r="B41" s="187"/>
      <c r="C41" s="188"/>
      <c r="D41" s="187" t="s">
        <v>84</v>
      </c>
      <c r="E41" s="190"/>
      <c r="F41" s="190"/>
      <c r="G41" s="190"/>
      <c r="H41" s="138"/>
      <c r="I41" s="189"/>
      <c r="J41" s="139"/>
      <c r="K41" s="140"/>
      <c r="L41" s="138">
        <v>250000</v>
      </c>
      <c r="M41" s="141"/>
      <c r="N41" s="140"/>
      <c r="O41" s="142">
        <v>250000000</v>
      </c>
      <c r="P41" s="141">
        <f t="shared" si="7"/>
        <v>1.3093900550054608E-2</v>
      </c>
      <c r="Q41" s="156">
        <f>O41/L41/1000-1</f>
        <v>0</v>
      </c>
      <c r="R41" s="153"/>
    </row>
    <row r="42" spans="1:18" s="101" customFormat="1" x14ac:dyDescent="0.25">
      <c r="A42" s="191"/>
      <c r="B42" s="187"/>
      <c r="C42" s="188"/>
      <c r="D42" s="187" t="s">
        <v>85</v>
      </c>
      <c r="E42" s="190"/>
      <c r="F42" s="190"/>
      <c r="G42" s="190"/>
      <c r="H42" s="138">
        <v>9397</v>
      </c>
      <c r="I42" s="138">
        <v>10823</v>
      </c>
      <c r="J42" s="139">
        <f>I42/$I$59</f>
        <v>5.4367067471625444E-4</v>
      </c>
      <c r="K42" s="140">
        <f t="shared" si="6"/>
        <v>0.15175055868894338</v>
      </c>
      <c r="L42" s="138">
        <v>0</v>
      </c>
      <c r="M42" s="141">
        <f>L42/$L$58</f>
        <v>0</v>
      </c>
      <c r="N42" s="140">
        <f t="shared" si="0"/>
        <v>-1</v>
      </c>
      <c r="O42" s="142">
        <v>0</v>
      </c>
      <c r="P42" s="141">
        <f t="shared" si="7"/>
        <v>0</v>
      </c>
      <c r="Q42" s="156"/>
    </row>
    <row r="43" spans="1:18" s="101" customFormat="1" x14ac:dyDescent="0.25">
      <c r="A43" s="178"/>
      <c r="B43" s="187"/>
      <c r="C43" s="188"/>
      <c r="D43" s="187" t="s">
        <v>86</v>
      </c>
      <c r="E43" s="190"/>
      <c r="F43" s="190"/>
      <c r="G43" s="190"/>
      <c r="H43" s="138">
        <v>13500</v>
      </c>
      <c r="I43" s="138">
        <v>14500</v>
      </c>
      <c r="J43" s="139">
        <f>I43/$I$59</f>
        <v>7.2837704734229783E-4</v>
      </c>
      <c r="K43" s="140">
        <f t="shared" si="6"/>
        <v>7.4074074074074181E-2</v>
      </c>
      <c r="L43" s="138">
        <v>0</v>
      </c>
      <c r="M43" s="141">
        <f>L43/$L$58</f>
        <v>0</v>
      </c>
      <c r="N43" s="140">
        <f t="shared" si="0"/>
        <v>-1</v>
      </c>
      <c r="O43" s="142">
        <v>0</v>
      </c>
      <c r="P43" s="141">
        <f t="shared" si="7"/>
        <v>0</v>
      </c>
      <c r="Q43" s="156"/>
    </row>
    <row r="44" spans="1:18" s="101" customFormat="1" ht="15" thickBot="1" x14ac:dyDescent="0.3">
      <c r="A44" s="178"/>
      <c r="B44" s="187"/>
      <c r="C44" s="188"/>
      <c r="D44" s="187" t="s">
        <v>87</v>
      </c>
      <c r="E44" s="190"/>
      <c r="F44" s="190"/>
      <c r="G44" s="190"/>
      <c r="H44" s="138">
        <v>6400</v>
      </c>
      <c r="I44" s="138">
        <v>6400</v>
      </c>
      <c r="J44" s="139">
        <f>I44/$I$59</f>
        <v>3.2149055882694524E-4</v>
      </c>
      <c r="K44" s="140">
        <f t="shared" si="6"/>
        <v>0</v>
      </c>
      <c r="L44" s="138">
        <v>0</v>
      </c>
      <c r="M44" s="141">
        <f>L44/$L$58</f>
        <v>0</v>
      </c>
      <c r="N44" s="140">
        <f t="shared" si="0"/>
        <v>-1</v>
      </c>
      <c r="O44" s="142">
        <v>0</v>
      </c>
      <c r="P44" s="141">
        <f t="shared" si="7"/>
        <v>0</v>
      </c>
      <c r="Q44" s="156"/>
    </row>
    <row r="45" spans="1:18" ht="15" thickBot="1" x14ac:dyDescent="0.3">
      <c r="A45" s="192"/>
      <c r="B45" s="193"/>
      <c r="C45" s="194" t="s">
        <v>88</v>
      </c>
      <c r="D45" s="171"/>
      <c r="E45" s="171"/>
      <c r="F45" s="171"/>
      <c r="G45" s="171"/>
      <c r="H45" s="195">
        <v>150001</v>
      </c>
      <c r="I45" s="195">
        <v>234536</v>
      </c>
      <c r="J45" s="173">
        <f>I45/$I$59</f>
        <v>1.1781423391411942E-2</v>
      </c>
      <c r="K45" s="174">
        <f>I45/H45-1</f>
        <v>0.56356290958060273</v>
      </c>
      <c r="L45" s="195">
        <v>215995</v>
      </c>
      <c r="M45" s="175">
        <f>L45/$L$58</f>
        <v>1.0850055195910318E-2</v>
      </c>
      <c r="N45" s="174">
        <f t="shared" si="0"/>
        <v>-7.9053961865129474E-2</v>
      </c>
      <c r="O45" s="196">
        <f>SUM(O46:O56)</f>
        <v>251600000</v>
      </c>
      <c r="P45" s="175">
        <f>O45/$O$59</f>
        <v>1.3177701513574957E-2</v>
      </c>
      <c r="Q45" s="177">
        <f>O45/L45/1000-1</f>
        <v>0.16484177874487838</v>
      </c>
    </row>
    <row r="46" spans="1:18" s="101" customFormat="1" x14ac:dyDescent="0.25">
      <c r="A46" s="93" t="s">
        <v>58</v>
      </c>
      <c r="B46" s="181" t="s">
        <v>64</v>
      </c>
      <c r="C46" s="155" t="s">
        <v>80</v>
      </c>
      <c r="D46" s="197" t="s">
        <v>89</v>
      </c>
      <c r="E46" s="197"/>
      <c r="F46" s="197"/>
      <c r="G46" s="197"/>
      <c r="H46" s="198"/>
      <c r="I46" s="198"/>
      <c r="J46" s="199"/>
      <c r="K46" s="200"/>
      <c r="L46" s="198"/>
      <c r="M46" s="201"/>
      <c r="N46" s="200"/>
      <c r="O46" s="202"/>
      <c r="P46" s="201"/>
      <c r="Q46" s="152"/>
    </row>
    <row r="47" spans="1:18" s="101" customFormat="1" x14ac:dyDescent="0.25">
      <c r="A47" s="136"/>
      <c r="B47" s="157"/>
      <c r="C47" s="188"/>
      <c r="D47" s="155" t="s">
        <v>74</v>
      </c>
      <c r="E47" s="190" t="s">
        <v>90</v>
      </c>
      <c r="F47" s="203"/>
      <c r="G47" s="203"/>
      <c r="H47" s="204">
        <v>44593</v>
      </c>
      <c r="I47" s="204">
        <v>46600</v>
      </c>
      <c r="J47" s="205">
        <f t="shared" ref="J47:J52" si="8">I47/$I$59</f>
        <v>2.340853131458695E-3</v>
      </c>
      <c r="K47" s="206"/>
      <c r="L47" s="204">
        <v>51300</v>
      </c>
      <c r="M47" s="207">
        <f t="shared" ref="M47:M53" si="9">L47/$L$58</f>
        <v>2.5769477605972332E-3</v>
      </c>
      <c r="N47" s="206">
        <f>L47/I47-1</f>
        <v>0.10085836909871237</v>
      </c>
      <c r="O47" s="142">
        <v>51300000</v>
      </c>
      <c r="P47" s="207">
        <f>O47/$O$59</f>
        <v>2.6868683928712054E-3</v>
      </c>
      <c r="Q47" s="156">
        <f>O47/L47/1000-1</f>
        <v>0</v>
      </c>
    </row>
    <row r="48" spans="1:18" s="101" customFormat="1" x14ac:dyDescent="0.25">
      <c r="A48" s="208"/>
      <c r="B48" s="157"/>
      <c r="C48" s="188"/>
      <c r="D48" s="188"/>
      <c r="E48" s="190" t="s">
        <v>91</v>
      </c>
      <c r="F48" s="203"/>
      <c r="G48" s="203"/>
      <c r="H48" s="204">
        <v>22000</v>
      </c>
      <c r="I48" s="204">
        <v>22000</v>
      </c>
      <c r="J48" s="205">
        <f t="shared" si="8"/>
        <v>1.1051237959676242E-3</v>
      </c>
      <c r="K48" s="206">
        <f>I48/H48-1</f>
        <v>0</v>
      </c>
      <c r="L48" s="204">
        <v>22000</v>
      </c>
      <c r="M48" s="207">
        <f t="shared" si="9"/>
        <v>1.1051237959676242E-3</v>
      </c>
      <c r="N48" s="206">
        <f>L48/I48-1</f>
        <v>0</v>
      </c>
      <c r="O48" s="142">
        <v>22000000</v>
      </c>
      <c r="P48" s="207">
        <f t="shared" ref="P48:P54" si="10">O48/$O$59</f>
        <v>1.1522632484048056E-3</v>
      </c>
      <c r="Q48" s="156">
        <f t="shared" ref="Q48:Q57" si="11">O48/L48/1000-1</f>
        <v>0</v>
      </c>
    </row>
    <row r="49" spans="1:22" s="101" customFormat="1" x14ac:dyDescent="0.25">
      <c r="A49" s="208"/>
      <c r="B49" s="157"/>
      <c r="C49" s="188"/>
      <c r="D49" s="188"/>
      <c r="E49" s="203" t="s">
        <v>92</v>
      </c>
      <c r="F49" s="203"/>
      <c r="G49" s="209"/>
      <c r="H49" s="210">
        <v>15000</v>
      </c>
      <c r="I49" s="210">
        <v>15000</v>
      </c>
      <c r="J49" s="211">
        <f t="shared" si="8"/>
        <v>7.5349349725065292E-4</v>
      </c>
      <c r="K49" s="212"/>
      <c r="L49" s="210">
        <v>12000</v>
      </c>
      <c r="M49" s="213">
        <f t="shared" si="9"/>
        <v>6.0279479780052229E-4</v>
      </c>
      <c r="N49" s="206">
        <v>1</v>
      </c>
      <c r="O49" s="185">
        <v>12000000</v>
      </c>
      <c r="P49" s="213">
        <f t="shared" si="10"/>
        <v>6.285072264026212E-4</v>
      </c>
      <c r="Q49" s="156">
        <f t="shared" si="11"/>
        <v>0</v>
      </c>
    </row>
    <row r="50" spans="1:22" s="101" customFormat="1" x14ac:dyDescent="0.25">
      <c r="A50" s="208"/>
      <c r="B50" s="157"/>
      <c r="C50" s="188"/>
      <c r="D50" s="188"/>
      <c r="E50" s="203" t="s">
        <v>93</v>
      </c>
      <c r="F50" s="203"/>
      <c r="G50" s="203"/>
      <c r="H50" s="210">
        <v>0</v>
      </c>
      <c r="I50" s="210">
        <v>50000</v>
      </c>
      <c r="J50" s="211">
        <f t="shared" si="8"/>
        <v>2.5116449908355099E-3</v>
      </c>
      <c r="K50" s="212">
        <v>0</v>
      </c>
      <c r="L50" s="210">
        <v>50000</v>
      </c>
      <c r="M50" s="213">
        <f t="shared" si="9"/>
        <v>2.5116449908355099E-3</v>
      </c>
      <c r="N50" s="206">
        <v>0</v>
      </c>
      <c r="O50" s="185">
        <v>50000000</v>
      </c>
      <c r="P50" s="213">
        <f t="shared" si="10"/>
        <v>2.6187801100109216E-3</v>
      </c>
      <c r="Q50" s="156">
        <f t="shared" si="11"/>
        <v>0</v>
      </c>
    </row>
    <row r="51" spans="1:22" s="101" customFormat="1" x14ac:dyDescent="0.25">
      <c r="A51" s="208"/>
      <c r="B51" s="157"/>
      <c r="C51" s="188"/>
      <c r="D51" s="188"/>
      <c r="E51" s="190" t="s">
        <v>94</v>
      </c>
      <c r="F51" s="203"/>
      <c r="G51" s="203"/>
      <c r="H51" s="204">
        <v>10000</v>
      </c>
      <c r="I51" s="204">
        <v>10000</v>
      </c>
      <c r="J51" s="205">
        <f t="shared" si="8"/>
        <v>5.0232899816710194E-4</v>
      </c>
      <c r="K51" s="206">
        <f>I51/H51-1</f>
        <v>0</v>
      </c>
      <c r="L51" s="204">
        <v>9000</v>
      </c>
      <c r="M51" s="207">
        <f t="shared" si="9"/>
        <v>4.5209609835039177E-4</v>
      </c>
      <c r="N51" s="206">
        <f>L51/I51-1</f>
        <v>-9.9999999999999978E-2</v>
      </c>
      <c r="O51" s="142">
        <v>8000000</v>
      </c>
      <c r="P51" s="207">
        <f t="shared" si="10"/>
        <v>4.1900481760174743E-4</v>
      </c>
      <c r="Q51" s="156">
        <f t="shared" si="11"/>
        <v>-0.11111111111111105</v>
      </c>
    </row>
    <row r="52" spans="1:22" s="101" customFormat="1" x14ac:dyDescent="0.25">
      <c r="A52" s="208"/>
      <c r="B52" s="157"/>
      <c r="C52" s="188"/>
      <c r="D52" s="188"/>
      <c r="E52" s="190" t="s">
        <v>95</v>
      </c>
      <c r="F52" s="190"/>
      <c r="G52" s="190"/>
      <c r="H52" s="204">
        <v>26000</v>
      </c>
      <c r="I52" s="204">
        <v>26000</v>
      </c>
      <c r="J52" s="205">
        <f t="shared" si="8"/>
        <v>1.3060553952344651E-3</v>
      </c>
      <c r="K52" s="206">
        <f>I52/H52-1</f>
        <v>0</v>
      </c>
      <c r="L52" s="204">
        <v>26000</v>
      </c>
      <c r="M52" s="207">
        <f t="shared" si="9"/>
        <v>1.3060553952344651E-3</v>
      </c>
      <c r="N52" s="206">
        <f>L52/I52-1</f>
        <v>0</v>
      </c>
      <c r="O52" s="142">
        <v>23000000</v>
      </c>
      <c r="P52" s="207">
        <f t="shared" si="10"/>
        <v>1.204638850605024E-3</v>
      </c>
      <c r="Q52" s="156">
        <f t="shared" si="11"/>
        <v>-0.11538461538461531</v>
      </c>
    </row>
    <row r="53" spans="1:22" s="101" customFormat="1" x14ac:dyDescent="0.25">
      <c r="A53" s="208"/>
      <c r="B53" s="157"/>
      <c r="C53" s="188"/>
      <c r="D53" s="188"/>
      <c r="E53" s="214" t="s">
        <v>96</v>
      </c>
      <c r="F53" s="214"/>
      <c r="G53" s="214"/>
      <c r="H53" s="210">
        <v>22408</v>
      </c>
      <c r="I53" s="210">
        <v>54936</v>
      </c>
      <c r="J53" s="211"/>
      <c r="K53" s="212"/>
      <c r="L53" s="210">
        <v>13387</v>
      </c>
      <c r="M53" s="213">
        <f t="shared" si="9"/>
        <v>6.7246782984629937E-4</v>
      </c>
      <c r="N53" s="212"/>
      <c r="O53" s="185">
        <v>20000000</v>
      </c>
      <c r="P53" s="207">
        <f t="shared" si="10"/>
        <v>1.0475120440043687E-3</v>
      </c>
      <c r="Q53" s="156">
        <f t="shared" si="11"/>
        <v>0.49398670351833873</v>
      </c>
      <c r="S53" s="153"/>
      <c r="V53" s="153"/>
    </row>
    <row r="54" spans="1:22" s="101" customFormat="1" x14ac:dyDescent="0.25">
      <c r="A54" s="208"/>
      <c r="B54" s="157"/>
      <c r="C54" s="188"/>
      <c r="D54" s="188"/>
      <c r="E54" s="214" t="s">
        <v>97</v>
      </c>
      <c r="F54" s="214"/>
      <c r="G54" s="214"/>
      <c r="H54" s="210"/>
      <c r="I54" s="210"/>
      <c r="J54" s="211"/>
      <c r="K54" s="212"/>
      <c r="L54" s="210"/>
      <c r="M54" s="213"/>
      <c r="N54" s="212"/>
      <c r="O54" s="185">
        <v>28000000</v>
      </c>
      <c r="P54" s="207">
        <f t="shared" si="10"/>
        <v>1.4665168616061161E-3</v>
      </c>
      <c r="Q54" s="156"/>
      <c r="S54" s="153"/>
      <c r="V54" s="153"/>
    </row>
    <row r="55" spans="1:22" s="101" customFormat="1" x14ac:dyDescent="0.25">
      <c r="A55" s="208" t="s">
        <v>58</v>
      </c>
      <c r="B55" s="157"/>
      <c r="C55" s="479" t="s">
        <v>98</v>
      </c>
      <c r="D55" s="480"/>
      <c r="E55" s="480"/>
      <c r="F55" s="480"/>
      <c r="G55" s="481"/>
      <c r="H55" s="210">
        <v>10000</v>
      </c>
      <c r="I55" s="210">
        <v>10000</v>
      </c>
      <c r="J55" s="211"/>
      <c r="K55" s="212"/>
      <c r="L55" s="210">
        <v>32308</v>
      </c>
      <c r="M55" s="213"/>
      <c r="N55" s="212"/>
      <c r="O55" s="185"/>
      <c r="P55" s="207"/>
      <c r="Q55" s="156">
        <f t="shared" si="11"/>
        <v>-1</v>
      </c>
    </row>
    <row r="56" spans="1:22" s="101" customFormat="1" x14ac:dyDescent="0.25">
      <c r="A56" s="208"/>
      <c r="B56" s="157"/>
      <c r="C56" s="479" t="s">
        <v>99</v>
      </c>
      <c r="D56" s="480"/>
      <c r="E56" s="480"/>
      <c r="F56" s="480"/>
      <c r="G56" s="481"/>
      <c r="H56" s="210"/>
      <c r="I56" s="210"/>
      <c r="J56" s="211"/>
      <c r="K56" s="212"/>
      <c r="L56" s="210"/>
      <c r="M56" s="213"/>
      <c r="N56" s="212"/>
      <c r="O56" s="185">
        <f>33000000-10700000+15000000</f>
        <v>37300000</v>
      </c>
      <c r="P56" s="207">
        <f>O56/$O$59</f>
        <v>1.9536099620681476E-3</v>
      </c>
      <c r="Q56" s="156"/>
    </row>
    <row r="57" spans="1:22" s="121" customFormat="1" ht="15.75" thickBot="1" x14ac:dyDescent="0.3">
      <c r="A57" s="111"/>
      <c r="B57" s="215"/>
      <c r="C57" s="216" t="s">
        <v>100</v>
      </c>
      <c r="D57" s="217"/>
      <c r="E57" s="217"/>
      <c r="F57" s="217"/>
      <c r="G57" s="217"/>
      <c r="H57" s="113">
        <v>503798</v>
      </c>
      <c r="I57" s="113">
        <v>590759</v>
      </c>
      <c r="J57" s="114">
        <f>I57/$I$59</f>
        <v>2.9675537662819898E-2</v>
      </c>
      <c r="K57" s="115">
        <f>I57/H57-1</f>
        <v>0.1726108479986026</v>
      </c>
      <c r="L57" s="113">
        <v>475995</v>
      </c>
      <c r="M57" s="116">
        <f>L57/$L$58</f>
        <v>2.391060914825497E-2</v>
      </c>
      <c r="N57" s="117">
        <f t="shared" si="0"/>
        <v>-0.1942653433972229</v>
      </c>
      <c r="O57" s="118">
        <f>O37+O45</f>
        <v>511600000</v>
      </c>
      <c r="P57" s="116">
        <f>O57/$O$59</f>
        <v>2.679535808563175E-2</v>
      </c>
      <c r="Q57" s="119">
        <f t="shared" si="11"/>
        <v>7.4801205895019818E-2</v>
      </c>
      <c r="R57" s="120"/>
    </row>
    <row r="58" spans="1:22" s="227" customFormat="1" ht="6.75" customHeight="1" thickBot="1" x14ac:dyDescent="0.3">
      <c r="A58" s="218"/>
      <c r="B58" s="219"/>
      <c r="C58" s="220"/>
      <c r="D58" s="220"/>
      <c r="E58" s="220"/>
      <c r="F58" s="220"/>
      <c r="G58" s="220"/>
      <c r="H58" s="221">
        <v>19808772</v>
      </c>
      <c r="I58" s="222">
        <v>19907272</v>
      </c>
      <c r="J58" s="223"/>
      <c r="K58" s="223"/>
      <c r="L58" s="222">
        <v>19907272</v>
      </c>
      <c r="M58" s="223">
        <f>L58/$L$58</f>
        <v>1</v>
      </c>
      <c r="N58" s="224"/>
      <c r="O58" s="225"/>
      <c r="P58" s="223" t="e">
        <f>O58/$O$58</f>
        <v>#DIV/0!</v>
      </c>
      <c r="Q58" s="226"/>
    </row>
    <row r="59" spans="1:22" s="120" customFormat="1" ht="15.75" x14ac:dyDescent="0.25">
      <c r="A59" s="228"/>
      <c r="B59" s="229"/>
      <c r="C59" s="230" t="s">
        <v>101</v>
      </c>
      <c r="D59" s="231"/>
      <c r="E59" s="231"/>
      <c r="F59" s="231"/>
      <c r="G59" s="232"/>
      <c r="H59" s="233">
        <v>19808772</v>
      </c>
      <c r="I59" s="233">
        <v>19907272</v>
      </c>
      <c r="J59" s="234">
        <f>I59/$I$59</f>
        <v>1</v>
      </c>
      <c r="K59" s="235">
        <f>I59/H59-1</f>
        <v>4.9725444868566893E-3</v>
      </c>
      <c r="L59" s="233">
        <v>19833049</v>
      </c>
      <c r="M59" s="236">
        <f>L59/$L$58</f>
        <v>0.99627156347690426</v>
      </c>
      <c r="N59" s="237">
        <f t="shared" si="0"/>
        <v>-3.728436523095735E-3</v>
      </c>
      <c r="O59" s="238">
        <f>20377076980-1575994748-36223000+300000000+28000000</f>
        <v>19092859232</v>
      </c>
      <c r="P59" s="236">
        <f>O59/$O$59</f>
        <v>1</v>
      </c>
      <c r="Q59" s="239">
        <f>O59/L59/1000-1</f>
        <v>-3.7321027543470442E-2</v>
      </c>
    </row>
    <row r="60" spans="1:22" s="120" customFormat="1" ht="15.75" x14ac:dyDescent="0.25">
      <c r="A60" s="240"/>
      <c r="B60" s="241"/>
      <c r="C60" s="242" t="s">
        <v>102</v>
      </c>
      <c r="D60" s="243"/>
      <c r="E60" s="243"/>
      <c r="F60" s="243"/>
      <c r="G60" s="243"/>
      <c r="H60" s="138"/>
      <c r="I60" s="138"/>
      <c r="J60" s="139"/>
      <c r="K60" s="140"/>
      <c r="L60" s="138">
        <v>-241068</v>
      </c>
      <c r="M60" s="244"/>
      <c r="N60" s="245"/>
      <c r="O60" s="246">
        <v>0</v>
      </c>
      <c r="P60" s="244"/>
      <c r="Q60" s="247"/>
    </row>
    <row r="61" spans="1:22" s="120" customFormat="1" ht="15.75" x14ac:dyDescent="0.25">
      <c r="A61" s="240"/>
      <c r="B61" s="241"/>
      <c r="C61" s="242" t="s">
        <v>103</v>
      </c>
      <c r="D61" s="243"/>
      <c r="E61" s="243"/>
      <c r="F61" s="243"/>
      <c r="G61" s="243"/>
      <c r="H61" s="138"/>
      <c r="I61" s="138"/>
      <c r="J61" s="139"/>
      <c r="K61" s="140"/>
      <c r="L61" s="138">
        <v>-400000</v>
      </c>
      <c r="M61" s="244"/>
      <c r="N61" s="245"/>
      <c r="O61" s="246">
        <v>0</v>
      </c>
      <c r="P61" s="244"/>
      <c r="Q61" s="247"/>
    </row>
    <row r="62" spans="1:22" s="120" customFormat="1" ht="15.75" x14ac:dyDescent="0.25">
      <c r="A62" s="240"/>
      <c r="B62" s="241"/>
      <c r="C62" s="242" t="s">
        <v>104</v>
      </c>
      <c r="D62" s="243"/>
      <c r="E62" s="243"/>
      <c r="F62" s="243"/>
      <c r="G62" s="243"/>
      <c r="H62" s="138"/>
      <c r="I62" s="138"/>
      <c r="J62" s="139"/>
      <c r="K62" s="140"/>
      <c r="L62" s="138"/>
      <c r="M62" s="244"/>
      <c r="N62" s="245"/>
      <c r="O62" s="248">
        <v>-110700000</v>
      </c>
      <c r="P62" s="244"/>
      <c r="Q62" s="247"/>
    </row>
    <row r="63" spans="1:22" s="120" customFormat="1" ht="15.75" x14ac:dyDescent="0.25">
      <c r="A63" s="240"/>
      <c r="B63" s="241"/>
      <c r="C63" s="242" t="s">
        <v>105</v>
      </c>
      <c r="D63" s="243"/>
      <c r="E63" s="243"/>
      <c r="F63" s="243"/>
      <c r="G63" s="243"/>
      <c r="H63" s="138"/>
      <c r="I63" s="138"/>
      <c r="J63" s="139"/>
      <c r="K63" s="140"/>
      <c r="L63" s="138"/>
      <c r="M63" s="244"/>
      <c r="N63" s="245"/>
      <c r="O63" s="248">
        <f>-200000000+10700000</f>
        <v>-189300000</v>
      </c>
      <c r="P63" s="244"/>
      <c r="Q63" s="247"/>
    </row>
    <row r="64" spans="1:22" s="120" customFormat="1" ht="15.75" x14ac:dyDescent="0.25">
      <c r="A64" s="240"/>
      <c r="B64" s="241"/>
      <c r="C64" s="242" t="s">
        <v>106</v>
      </c>
      <c r="D64" s="243"/>
      <c r="E64" s="243"/>
      <c r="F64" s="243"/>
      <c r="G64" s="243"/>
      <c r="H64" s="138"/>
      <c r="I64" s="138"/>
      <c r="J64" s="139"/>
      <c r="K64" s="140"/>
      <c r="L64" s="138"/>
      <c r="M64" s="244"/>
      <c r="N64" s="245"/>
      <c r="O64" s="248">
        <v>36223000</v>
      </c>
      <c r="P64" s="244"/>
      <c r="Q64" s="247"/>
    </row>
    <row r="65" spans="1:17" s="120" customFormat="1" ht="15.75" x14ac:dyDescent="0.25">
      <c r="A65" s="240"/>
      <c r="B65" s="241"/>
      <c r="C65" s="242" t="s">
        <v>107</v>
      </c>
      <c r="D65" s="243"/>
      <c r="E65" s="243"/>
      <c r="F65" s="243"/>
      <c r="G65" s="243"/>
      <c r="H65" s="138"/>
      <c r="I65" s="138"/>
      <c r="J65" s="139"/>
      <c r="K65" s="140"/>
      <c r="L65" s="138"/>
      <c r="M65" s="244"/>
      <c r="N65" s="245"/>
      <c r="O65" s="248">
        <v>-28000000</v>
      </c>
      <c r="P65" s="244"/>
      <c r="Q65" s="247"/>
    </row>
    <row r="66" spans="1:17" s="121" customFormat="1" ht="18" x14ac:dyDescent="0.25">
      <c r="A66" s="249"/>
      <c r="B66" s="250"/>
      <c r="C66" s="471" t="s">
        <v>108</v>
      </c>
      <c r="D66" s="472"/>
      <c r="E66" s="472"/>
      <c r="F66" s="472"/>
      <c r="G66" s="472"/>
      <c r="H66" s="251">
        <v>19808772</v>
      </c>
      <c r="I66" s="251">
        <v>19907272</v>
      </c>
      <c r="J66" s="252">
        <f>I66/$I$59</f>
        <v>1</v>
      </c>
      <c r="K66" s="245">
        <f>I66/H66-1</f>
        <v>4.9725444868566893E-3</v>
      </c>
      <c r="L66" s="251">
        <v>19191981</v>
      </c>
      <c r="M66" s="244">
        <f>L66/$L$58</f>
        <v>0.9640688588572055</v>
      </c>
      <c r="N66" s="253">
        <f t="shared" si="0"/>
        <v>-3.5931141142794498E-2</v>
      </c>
      <c r="O66" s="254">
        <f>+O59+O62+O63+O64+O65</f>
        <v>18801082232</v>
      </c>
      <c r="P66" s="244">
        <f>O66/$O$59</f>
        <v>0.98471800391682685</v>
      </c>
      <c r="Q66" s="255">
        <f>O66/L66/1000-1</f>
        <v>-2.0367817579644343E-2</v>
      </c>
    </row>
    <row r="67" spans="1:17" ht="15" x14ac:dyDescent="0.25">
      <c r="A67" s="256"/>
      <c r="B67" s="256"/>
      <c r="C67" s="256"/>
      <c r="D67" s="256"/>
      <c r="E67" s="256"/>
      <c r="F67" s="256"/>
      <c r="G67" s="256"/>
      <c r="H67" s="257"/>
      <c r="I67" s="258"/>
      <c r="J67" s="259"/>
      <c r="K67" s="260"/>
      <c r="L67" s="260"/>
      <c r="M67" s="259"/>
      <c r="N67" s="260"/>
      <c r="O67" s="260"/>
    </row>
    <row r="68" spans="1:17" ht="18" x14ac:dyDescent="0.25">
      <c r="A68" s="261" t="s">
        <v>109</v>
      </c>
      <c r="B68" s="256"/>
      <c r="C68" s="256"/>
      <c r="D68" s="256"/>
      <c r="E68" s="256"/>
      <c r="F68" s="256"/>
      <c r="G68" s="258"/>
      <c r="H68" s="258"/>
      <c r="I68" s="258"/>
      <c r="J68" s="262"/>
      <c r="K68" s="258"/>
      <c r="L68" s="257"/>
      <c r="M68" s="262"/>
      <c r="N68" s="257"/>
      <c r="O68" s="263"/>
      <c r="P68" s="264"/>
      <c r="Q68" s="264"/>
    </row>
    <row r="69" spans="1:17" s="265" customFormat="1" ht="23.25" x14ac:dyDescent="0.25">
      <c r="J69" s="266"/>
      <c r="K69" s="266"/>
      <c r="L69" s="266"/>
      <c r="M69" s="266"/>
      <c r="N69" s="266"/>
      <c r="O69" s="267"/>
    </row>
    <row r="70" spans="1:17" ht="23.25" x14ac:dyDescent="0.25">
      <c r="I70" s="268"/>
    </row>
    <row r="71" spans="1:17" ht="23.25" x14ac:dyDescent="0.25">
      <c r="I71" s="268"/>
    </row>
    <row r="72" spans="1:17" ht="23.25" x14ac:dyDescent="0.25">
      <c r="I72" s="268"/>
    </row>
    <row r="73" spans="1:17" ht="23.25" x14ac:dyDescent="0.25">
      <c r="I73" s="268"/>
    </row>
    <row r="74" spans="1:17" ht="23.25" x14ac:dyDescent="0.25">
      <c r="I74" s="268"/>
    </row>
    <row r="75" spans="1:17" ht="23.25" x14ac:dyDescent="0.25">
      <c r="I75" s="268"/>
    </row>
    <row r="76" spans="1:17" ht="23.25" x14ac:dyDescent="0.25">
      <c r="I76" s="268"/>
    </row>
    <row r="77" spans="1:17" ht="23.25" x14ac:dyDescent="0.25">
      <c r="I77" s="268"/>
    </row>
    <row r="78" spans="1:17" ht="23.25" x14ac:dyDescent="0.25">
      <c r="I78" s="268"/>
    </row>
    <row r="79" spans="1:17" ht="23.25" x14ac:dyDescent="0.25">
      <c r="I79" s="268"/>
    </row>
    <row r="80" spans="1:17" ht="23.25" x14ac:dyDescent="0.25">
      <c r="I80" s="268"/>
    </row>
    <row r="81" spans="9:9" ht="23.25" x14ac:dyDescent="0.25">
      <c r="I81" s="268"/>
    </row>
    <row r="82" spans="9:9" ht="23.25" x14ac:dyDescent="0.25">
      <c r="I82" s="268"/>
    </row>
    <row r="83" spans="9:9" ht="23.25" x14ac:dyDescent="0.25">
      <c r="I83" s="268"/>
    </row>
    <row r="84" spans="9:9" ht="23.25" x14ac:dyDescent="0.25">
      <c r="I84" s="268"/>
    </row>
    <row r="85" spans="9:9" ht="23.25" x14ac:dyDescent="0.25">
      <c r="I85" s="268"/>
    </row>
    <row r="86" spans="9:9" ht="23.25" x14ac:dyDescent="0.25">
      <c r="I86" s="268"/>
    </row>
    <row r="87" spans="9:9" ht="23.25" x14ac:dyDescent="0.25">
      <c r="I87" s="268"/>
    </row>
    <row r="88" spans="9:9" ht="23.25" x14ac:dyDescent="0.25">
      <c r="I88" s="268"/>
    </row>
    <row r="89" spans="9:9" ht="23.25" x14ac:dyDescent="0.25">
      <c r="I89" s="268"/>
    </row>
    <row r="90" spans="9:9" ht="23.25" x14ac:dyDescent="0.25">
      <c r="I90" s="268"/>
    </row>
    <row r="91" spans="9:9" ht="23.25" x14ac:dyDescent="0.25">
      <c r="I91" s="268"/>
    </row>
  </sheetData>
  <mergeCells count="42">
    <mergeCell ref="A6:D6"/>
    <mergeCell ref="J6:K6"/>
    <mergeCell ref="A1:Q1"/>
    <mergeCell ref="A4:D4"/>
    <mergeCell ref="J4:K4"/>
    <mergeCell ref="A5:D5"/>
    <mergeCell ref="J5:K5"/>
    <mergeCell ref="C21:G21"/>
    <mergeCell ref="C22:G22"/>
    <mergeCell ref="C23:G23"/>
    <mergeCell ref="A7:D7"/>
    <mergeCell ref="J7:K7"/>
    <mergeCell ref="A8:H8"/>
    <mergeCell ref="J8:K8"/>
    <mergeCell ref="A9:I9"/>
    <mergeCell ref="A10:A12"/>
    <mergeCell ref="B10:B12"/>
    <mergeCell ref="C10:G12"/>
    <mergeCell ref="H10:H12"/>
    <mergeCell ref="I10:I12"/>
    <mergeCell ref="C18:G18"/>
    <mergeCell ref="J10:J12"/>
    <mergeCell ref="K10:K12"/>
    <mergeCell ref="L10:L12"/>
    <mergeCell ref="M10:M12"/>
    <mergeCell ref="P10:P12"/>
    <mergeCell ref="Q10:Q12"/>
    <mergeCell ref="C13:G13"/>
    <mergeCell ref="C16:G16"/>
    <mergeCell ref="C17:G17"/>
    <mergeCell ref="N10:N12"/>
    <mergeCell ref="O10:O12"/>
    <mergeCell ref="C24:G24"/>
    <mergeCell ref="C25:G25"/>
    <mergeCell ref="C66:G66"/>
    <mergeCell ref="C27:G27"/>
    <mergeCell ref="C30:G30"/>
    <mergeCell ref="C31:G31"/>
    <mergeCell ref="C34:G34"/>
    <mergeCell ref="C55:G55"/>
    <mergeCell ref="C56:G56"/>
    <mergeCell ref="C26:G26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39" orientation="portrait" r:id="rId1"/>
  <headerFooter alignWithMargins="0">
    <oddHeader>&amp;RKapitola C.I.1
&amp;"-,Tučné"Tabulka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opLeftCell="N19" workbookViewId="0">
      <selection activeCell="O38" sqref="O38:W38"/>
    </sheetView>
  </sheetViews>
  <sheetFormatPr defaultRowHeight="15" x14ac:dyDescent="0.25"/>
  <cols>
    <col min="1" max="1" width="3.140625" style="272" hidden="1" customWidth="1"/>
    <col min="2" max="2" width="9.28515625" style="272" hidden="1" customWidth="1"/>
    <col min="3" max="3" width="14.5703125" style="272" hidden="1" customWidth="1"/>
    <col min="4" max="4" width="14" style="272" hidden="1" customWidth="1"/>
    <col min="5" max="5" width="13.42578125" style="272" hidden="1" customWidth="1"/>
    <col min="6" max="6" width="11.7109375" style="272" hidden="1" customWidth="1"/>
    <col min="7" max="12" width="9.85546875" style="272" hidden="1" customWidth="1"/>
    <col min="13" max="13" width="0" style="272" hidden="1" customWidth="1"/>
    <col min="14" max="14" width="3" style="272" customWidth="1"/>
    <col min="15" max="15" width="7.85546875" style="272" customWidth="1"/>
    <col min="16" max="16" width="15" style="272" customWidth="1"/>
    <col min="17" max="23" width="13.5703125" style="272" customWidth="1"/>
    <col min="24" max="24" width="17.7109375" style="272" customWidth="1"/>
    <col min="25" max="25" width="9.140625" style="272"/>
    <col min="26" max="26" width="11.7109375" style="272" bestFit="1" customWidth="1"/>
    <col min="27" max="27" width="14.140625" style="272" customWidth="1"/>
    <col min="28" max="36" width="13.85546875" style="272" customWidth="1"/>
    <col min="37" max="256" width="9.140625" style="272"/>
    <col min="257" max="269" width="0" style="272" hidden="1" customWidth="1"/>
    <col min="270" max="270" width="3" style="272" customWidth="1"/>
    <col min="271" max="271" width="7.85546875" style="272" customWidth="1"/>
    <col min="272" max="272" width="15" style="272" customWidth="1"/>
    <col min="273" max="279" width="13.5703125" style="272" customWidth="1"/>
    <col min="280" max="280" width="17.7109375" style="272" customWidth="1"/>
    <col min="281" max="281" width="9.140625" style="272"/>
    <col min="282" max="282" width="11.7109375" style="272" bestFit="1" customWidth="1"/>
    <col min="283" max="283" width="14.140625" style="272" customWidth="1"/>
    <col min="284" max="292" width="13.85546875" style="272" customWidth="1"/>
    <col min="293" max="512" width="9.140625" style="272"/>
    <col min="513" max="525" width="0" style="272" hidden="1" customWidth="1"/>
    <col min="526" max="526" width="3" style="272" customWidth="1"/>
    <col min="527" max="527" width="7.85546875" style="272" customWidth="1"/>
    <col min="528" max="528" width="15" style="272" customWidth="1"/>
    <col min="529" max="535" width="13.5703125" style="272" customWidth="1"/>
    <col min="536" max="536" width="17.7109375" style="272" customWidth="1"/>
    <col min="537" max="537" width="9.140625" style="272"/>
    <col min="538" max="538" width="11.7109375" style="272" bestFit="1" customWidth="1"/>
    <col min="539" max="539" width="14.140625" style="272" customWidth="1"/>
    <col min="540" max="548" width="13.85546875" style="272" customWidth="1"/>
    <col min="549" max="768" width="9.140625" style="272"/>
    <col min="769" max="781" width="0" style="272" hidden="1" customWidth="1"/>
    <col min="782" max="782" width="3" style="272" customWidth="1"/>
    <col min="783" max="783" width="7.85546875" style="272" customWidth="1"/>
    <col min="784" max="784" width="15" style="272" customWidth="1"/>
    <col min="785" max="791" width="13.5703125" style="272" customWidth="1"/>
    <col min="792" max="792" width="17.7109375" style="272" customWidth="1"/>
    <col min="793" max="793" width="9.140625" style="272"/>
    <col min="794" max="794" width="11.7109375" style="272" bestFit="1" customWidth="1"/>
    <col min="795" max="795" width="14.140625" style="272" customWidth="1"/>
    <col min="796" max="804" width="13.85546875" style="272" customWidth="1"/>
    <col min="805" max="1024" width="9.140625" style="272"/>
    <col min="1025" max="1037" width="0" style="272" hidden="1" customWidth="1"/>
    <col min="1038" max="1038" width="3" style="272" customWidth="1"/>
    <col min="1039" max="1039" width="7.85546875" style="272" customWidth="1"/>
    <col min="1040" max="1040" width="15" style="272" customWidth="1"/>
    <col min="1041" max="1047" width="13.5703125" style="272" customWidth="1"/>
    <col min="1048" max="1048" width="17.7109375" style="272" customWidth="1"/>
    <col min="1049" max="1049" width="9.140625" style="272"/>
    <col min="1050" max="1050" width="11.7109375" style="272" bestFit="1" customWidth="1"/>
    <col min="1051" max="1051" width="14.140625" style="272" customWidth="1"/>
    <col min="1052" max="1060" width="13.85546875" style="272" customWidth="1"/>
    <col min="1061" max="1280" width="9.140625" style="272"/>
    <col min="1281" max="1293" width="0" style="272" hidden="1" customWidth="1"/>
    <col min="1294" max="1294" width="3" style="272" customWidth="1"/>
    <col min="1295" max="1295" width="7.85546875" style="272" customWidth="1"/>
    <col min="1296" max="1296" width="15" style="272" customWidth="1"/>
    <col min="1297" max="1303" width="13.5703125" style="272" customWidth="1"/>
    <col min="1304" max="1304" width="17.7109375" style="272" customWidth="1"/>
    <col min="1305" max="1305" width="9.140625" style="272"/>
    <col min="1306" max="1306" width="11.7109375" style="272" bestFit="1" customWidth="1"/>
    <col min="1307" max="1307" width="14.140625" style="272" customWidth="1"/>
    <col min="1308" max="1316" width="13.85546875" style="272" customWidth="1"/>
    <col min="1317" max="1536" width="9.140625" style="272"/>
    <col min="1537" max="1549" width="0" style="272" hidden="1" customWidth="1"/>
    <col min="1550" max="1550" width="3" style="272" customWidth="1"/>
    <col min="1551" max="1551" width="7.85546875" style="272" customWidth="1"/>
    <col min="1552" max="1552" width="15" style="272" customWidth="1"/>
    <col min="1553" max="1559" width="13.5703125" style="272" customWidth="1"/>
    <col min="1560" max="1560" width="17.7109375" style="272" customWidth="1"/>
    <col min="1561" max="1561" width="9.140625" style="272"/>
    <col min="1562" max="1562" width="11.7109375" style="272" bestFit="1" customWidth="1"/>
    <col min="1563" max="1563" width="14.140625" style="272" customWidth="1"/>
    <col min="1564" max="1572" width="13.85546875" style="272" customWidth="1"/>
    <col min="1573" max="1792" width="9.140625" style="272"/>
    <col min="1793" max="1805" width="0" style="272" hidden="1" customWidth="1"/>
    <col min="1806" max="1806" width="3" style="272" customWidth="1"/>
    <col min="1807" max="1807" width="7.85546875" style="272" customWidth="1"/>
    <col min="1808" max="1808" width="15" style="272" customWidth="1"/>
    <col min="1809" max="1815" width="13.5703125" style="272" customWidth="1"/>
    <col min="1816" max="1816" width="17.7109375" style="272" customWidth="1"/>
    <col min="1817" max="1817" width="9.140625" style="272"/>
    <col min="1818" max="1818" width="11.7109375" style="272" bestFit="1" customWidth="1"/>
    <col min="1819" max="1819" width="14.140625" style="272" customWidth="1"/>
    <col min="1820" max="1828" width="13.85546875" style="272" customWidth="1"/>
    <col min="1829" max="2048" width="9.140625" style="272"/>
    <col min="2049" max="2061" width="0" style="272" hidden="1" customWidth="1"/>
    <col min="2062" max="2062" width="3" style="272" customWidth="1"/>
    <col min="2063" max="2063" width="7.85546875" style="272" customWidth="1"/>
    <col min="2064" max="2064" width="15" style="272" customWidth="1"/>
    <col min="2065" max="2071" width="13.5703125" style="272" customWidth="1"/>
    <col min="2072" max="2072" width="17.7109375" style="272" customWidth="1"/>
    <col min="2073" max="2073" width="9.140625" style="272"/>
    <col min="2074" max="2074" width="11.7109375" style="272" bestFit="1" customWidth="1"/>
    <col min="2075" max="2075" width="14.140625" style="272" customWidth="1"/>
    <col min="2076" max="2084" width="13.85546875" style="272" customWidth="1"/>
    <col min="2085" max="2304" width="9.140625" style="272"/>
    <col min="2305" max="2317" width="0" style="272" hidden="1" customWidth="1"/>
    <col min="2318" max="2318" width="3" style="272" customWidth="1"/>
    <col min="2319" max="2319" width="7.85546875" style="272" customWidth="1"/>
    <col min="2320" max="2320" width="15" style="272" customWidth="1"/>
    <col min="2321" max="2327" width="13.5703125" style="272" customWidth="1"/>
    <col min="2328" max="2328" width="17.7109375" style="272" customWidth="1"/>
    <col min="2329" max="2329" width="9.140625" style="272"/>
    <col min="2330" max="2330" width="11.7109375" style="272" bestFit="1" customWidth="1"/>
    <col min="2331" max="2331" width="14.140625" style="272" customWidth="1"/>
    <col min="2332" max="2340" width="13.85546875" style="272" customWidth="1"/>
    <col min="2341" max="2560" width="9.140625" style="272"/>
    <col min="2561" max="2573" width="0" style="272" hidden="1" customWidth="1"/>
    <col min="2574" max="2574" width="3" style="272" customWidth="1"/>
    <col min="2575" max="2575" width="7.85546875" style="272" customWidth="1"/>
    <col min="2576" max="2576" width="15" style="272" customWidth="1"/>
    <col min="2577" max="2583" width="13.5703125" style="272" customWidth="1"/>
    <col min="2584" max="2584" width="17.7109375" style="272" customWidth="1"/>
    <col min="2585" max="2585" width="9.140625" style="272"/>
    <col min="2586" max="2586" width="11.7109375" style="272" bestFit="1" customWidth="1"/>
    <col min="2587" max="2587" width="14.140625" style="272" customWidth="1"/>
    <col min="2588" max="2596" width="13.85546875" style="272" customWidth="1"/>
    <col min="2597" max="2816" width="9.140625" style="272"/>
    <col min="2817" max="2829" width="0" style="272" hidden="1" customWidth="1"/>
    <col min="2830" max="2830" width="3" style="272" customWidth="1"/>
    <col min="2831" max="2831" width="7.85546875" style="272" customWidth="1"/>
    <col min="2832" max="2832" width="15" style="272" customWidth="1"/>
    <col min="2833" max="2839" width="13.5703125" style="272" customWidth="1"/>
    <col min="2840" max="2840" width="17.7109375" style="272" customWidth="1"/>
    <col min="2841" max="2841" width="9.140625" style="272"/>
    <col min="2842" max="2842" width="11.7109375" style="272" bestFit="1" customWidth="1"/>
    <col min="2843" max="2843" width="14.140625" style="272" customWidth="1"/>
    <col min="2844" max="2852" width="13.85546875" style="272" customWidth="1"/>
    <col min="2853" max="3072" width="9.140625" style="272"/>
    <col min="3073" max="3085" width="0" style="272" hidden="1" customWidth="1"/>
    <col min="3086" max="3086" width="3" style="272" customWidth="1"/>
    <col min="3087" max="3087" width="7.85546875" style="272" customWidth="1"/>
    <col min="3088" max="3088" width="15" style="272" customWidth="1"/>
    <col min="3089" max="3095" width="13.5703125" style="272" customWidth="1"/>
    <col min="3096" max="3096" width="17.7109375" style="272" customWidth="1"/>
    <col min="3097" max="3097" width="9.140625" style="272"/>
    <col min="3098" max="3098" width="11.7109375" style="272" bestFit="1" customWidth="1"/>
    <col min="3099" max="3099" width="14.140625" style="272" customWidth="1"/>
    <col min="3100" max="3108" width="13.85546875" style="272" customWidth="1"/>
    <col min="3109" max="3328" width="9.140625" style="272"/>
    <col min="3329" max="3341" width="0" style="272" hidden="1" customWidth="1"/>
    <col min="3342" max="3342" width="3" style="272" customWidth="1"/>
    <col min="3343" max="3343" width="7.85546875" style="272" customWidth="1"/>
    <col min="3344" max="3344" width="15" style="272" customWidth="1"/>
    <col min="3345" max="3351" width="13.5703125" style="272" customWidth="1"/>
    <col min="3352" max="3352" width="17.7109375" style="272" customWidth="1"/>
    <col min="3353" max="3353" width="9.140625" style="272"/>
    <col min="3354" max="3354" width="11.7109375" style="272" bestFit="1" customWidth="1"/>
    <col min="3355" max="3355" width="14.140625" style="272" customWidth="1"/>
    <col min="3356" max="3364" width="13.85546875" style="272" customWidth="1"/>
    <col min="3365" max="3584" width="9.140625" style="272"/>
    <col min="3585" max="3597" width="0" style="272" hidden="1" customWidth="1"/>
    <col min="3598" max="3598" width="3" style="272" customWidth="1"/>
    <col min="3599" max="3599" width="7.85546875" style="272" customWidth="1"/>
    <col min="3600" max="3600" width="15" style="272" customWidth="1"/>
    <col min="3601" max="3607" width="13.5703125" style="272" customWidth="1"/>
    <col min="3608" max="3608" width="17.7109375" style="272" customWidth="1"/>
    <col min="3609" max="3609" width="9.140625" style="272"/>
    <col min="3610" max="3610" width="11.7109375" style="272" bestFit="1" customWidth="1"/>
    <col min="3611" max="3611" width="14.140625" style="272" customWidth="1"/>
    <col min="3612" max="3620" width="13.85546875" style="272" customWidth="1"/>
    <col min="3621" max="3840" width="9.140625" style="272"/>
    <col min="3841" max="3853" width="0" style="272" hidden="1" customWidth="1"/>
    <col min="3854" max="3854" width="3" style="272" customWidth="1"/>
    <col min="3855" max="3855" width="7.85546875" style="272" customWidth="1"/>
    <col min="3856" max="3856" width="15" style="272" customWidth="1"/>
    <col min="3857" max="3863" width="13.5703125" style="272" customWidth="1"/>
    <col min="3864" max="3864" width="17.7109375" style="272" customWidth="1"/>
    <col min="3865" max="3865" width="9.140625" style="272"/>
    <col min="3866" max="3866" width="11.7109375" style="272" bestFit="1" customWidth="1"/>
    <col min="3867" max="3867" width="14.140625" style="272" customWidth="1"/>
    <col min="3868" max="3876" width="13.85546875" style="272" customWidth="1"/>
    <col min="3877" max="4096" width="9.140625" style="272"/>
    <col min="4097" max="4109" width="0" style="272" hidden="1" customWidth="1"/>
    <col min="4110" max="4110" width="3" style="272" customWidth="1"/>
    <col min="4111" max="4111" width="7.85546875" style="272" customWidth="1"/>
    <col min="4112" max="4112" width="15" style="272" customWidth="1"/>
    <col min="4113" max="4119" width="13.5703125" style="272" customWidth="1"/>
    <col min="4120" max="4120" width="17.7109375" style="272" customWidth="1"/>
    <col min="4121" max="4121" width="9.140625" style="272"/>
    <col min="4122" max="4122" width="11.7109375" style="272" bestFit="1" customWidth="1"/>
    <col min="4123" max="4123" width="14.140625" style="272" customWidth="1"/>
    <col min="4124" max="4132" width="13.85546875" style="272" customWidth="1"/>
    <col min="4133" max="4352" width="9.140625" style="272"/>
    <col min="4353" max="4365" width="0" style="272" hidden="1" customWidth="1"/>
    <col min="4366" max="4366" width="3" style="272" customWidth="1"/>
    <col min="4367" max="4367" width="7.85546875" style="272" customWidth="1"/>
    <col min="4368" max="4368" width="15" style="272" customWidth="1"/>
    <col min="4369" max="4375" width="13.5703125" style="272" customWidth="1"/>
    <col min="4376" max="4376" width="17.7109375" style="272" customWidth="1"/>
    <col min="4377" max="4377" width="9.140625" style="272"/>
    <col min="4378" max="4378" width="11.7109375" style="272" bestFit="1" customWidth="1"/>
    <col min="4379" max="4379" width="14.140625" style="272" customWidth="1"/>
    <col min="4380" max="4388" width="13.85546875" style="272" customWidth="1"/>
    <col min="4389" max="4608" width="9.140625" style="272"/>
    <col min="4609" max="4621" width="0" style="272" hidden="1" customWidth="1"/>
    <col min="4622" max="4622" width="3" style="272" customWidth="1"/>
    <col min="4623" max="4623" width="7.85546875" style="272" customWidth="1"/>
    <col min="4624" max="4624" width="15" style="272" customWidth="1"/>
    <col min="4625" max="4631" width="13.5703125" style="272" customWidth="1"/>
    <col min="4632" max="4632" width="17.7109375" style="272" customWidth="1"/>
    <col min="4633" max="4633" width="9.140625" style="272"/>
    <col min="4634" max="4634" width="11.7109375" style="272" bestFit="1" customWidth="1"/>
    <col min="4635" max="4635" width="14.140625" style="272" customWidth="1"/>
    <col min="4636" max="4644" width="13.85546875" style="272" customWidth="1"/>
    <col min="4645" max="4864" width="9.140625" style="272"/>
    <col min="4865" max="4877" width="0" style="272" hidden="1" customWidth="1"/>
    <col min="4878" max="4878" width="3" style="272" customWidth="1"/>
    <col min="4879" max="4879" width="7.85546875" style="272" customWidth="1"/>
    <col min="4880" max="4880" width="15" style="272" customWidth="1"/>
    <col min="4881" max="4887" width="13.5703125" style="272" customWidth="1"/>
    <col min="4888" max="4888" width="17.7109375" style="272" customWidth="1"/>
    <col min="4889" max="4889" width="9.140625" style="272"/>
    <col min="4890" max="4890" width="11.7109375" style="272" bestFit="1" customWidth="1"/>
    <col min="4891" max="4891" width="14.140625" style="272" customWidth="1"/>
    <col min="4892" max="4900" width="13.85546875" style="272" customWidth="1"/>
    <col min="4901" max="5120" width="9.140625" style="272"/>
    <col min="5121" max="5133" width="0" style="272" hidden="1" customWidth="1"/>
    <col min="5134" max="5134" width="3" style="272" customWidth="1"/>
    <col min="5135" max="5135" width="7.85546875" style="272" customWidth="1"/>
    <col min="5136" max="5136" width="15" style="272" customWidth="1"/>
    <col min="5137" max="5143" width="13.5703125" style="272" customWidth="1"/>
    <col min="5144" max="5144" width="17.7109375" style="272" customWidth="1"/>
    <col min="5145" max="5145" width="9.140625" style="272"/>
    <col min="5146" max="5146" width="11.7109375" style="272" bestFit="1" customWidth="1"/>
    <col min="5147" max="5147" width="14.140625" style="272" customWidth="1"/>
    <col min="5148" max="5156" width="13.85546875" style="272" customWidth="1"/>
    <col min="5157" max="5376" width="9.140625" style="272"/>
    <col min="5377" max="5389" width="0" style="272" hidden="1" customWidth="1"/>
    <col min="5390" max="5390" width="3" style="272" customWidth="1"/>
    <col min="5391" max="5391" width="7.85546875" style="272" customWidth="1"/>
    <col min="5392" max="5392" width="15" style="272" customWidth="1"/>
    <col min="5393" max="5399" width="13.5703125" style="272" customWidth="1"/>
    <col min="5400" max="5400" width="17.7109375" style="272" customWidth="1"/>
    <col min="5401" max="5401" width="9.140625" style="272"/>
    <col min="5402" max="5402" width="11.7109375" style="272" bestFit="1" customWidth="1"/>
    <col min="5403" max="5403" width="14.140625" style="272" customWidth="1"/>
    <col min="5404" max="5412" width="13.85546875" style="272" customWidth="1"/>
    <col min="5413" max="5632" width="9.140625" style="272"/>
    <col min="5633" max="5645" width="0" style="272" hidden="1" customWidth="1"/>
    <col min="5646" max="5646" width="3" style="272" customWidth="1"/>
    <col min="5647" max="5647" width="7.85546875" style="272" customWidth="1"/>
    <col min="5648" max="5648" width="15" style="272" customWidth="1"/>
    <col min="5649" max="5655" width="13.5703125" style="272" customWidth="1"/>
    <col min="5656" max="5656" width="17.7109375" style="272" customWidth="1"/>
    <col min="5657" max="5657" width="9.140625" style="272"/>
    <col min="5658" max="5658" width="11.7109375" style="272" bestFit="1" customWidth="1"/>
    <col min="5659" max="5659" width="14.140625" style="272" customWidth="1"/>
    <col min="5660" max="5668" width="13.85546875" style="272" customWidth="1"/>
    <col min="5669" max="5888" width="9.140625" style="272"/>
    <col min="5889" max="5901" width="0" style="272" hidden="1" customWidth="1"/>
    <col min="5902" max="5902" width="3" style="272" customWidth="1"/>
    <col min="5903" max="5903" width="7.85546875" style="272" customWidth="1"/>
    <col min="5904" max="5904" width="15" style="272" customWidth="1"/>
    <col min="5905" max="5911" width="13.5703125" style="272" customWidth="1"/>
    <col min="5912" max="5912" width="17.7109375" style="272" customWidth="1"/>
    <col min="5913" max="5913" width="9.140625" style="272"/>
    <col min="5914" max="5914" width="11.7109375" style="272" bestFit="1" customWidth="1"/>
    <col min="5915" max="5915" width="14.140625" style="272" customWidth="1"/>
    <col min="5916" max="5924" width="13.85546875" style="272" customWidth="1"/>
    <col min="5925" max="6144" width="9.140625" style="272"/>
    <col min="6145" max="6157" width="0" style="272" hidden="1" customWidth="1"/>
    <col min="6158" max="6158" width="3" style="272" customWidth="1"/>
    <col min="6159" max="6159" width="7.85546875" style="272" customWidth="1"/>
    <col min="6160" max="6160" width="15" style="272" customWidth="1"/>
    <col min="6161" max="6167" width="13.5703125" style="272" customWidth="1"/>
    <col min="6168" max="6168" width="17.7109375" style="272" customWidth="1"/>
    <col min="6169" max="6169" width="9.140625" style="272"/>
    <col min="6170" max="6170" width="11.7109375" style="272" bestFit="1" customWidth="1"/>
    <col min="6171" max="6171" width="14.140625" style="272" customWidth="1"/>
    <col min="6172" max="6180" width="13.85546875" style="272" customWidth="1"/>
    <col min="6181" max="6400" width="9.140625" style="272"/>
    <col min="6401" max="6413" width="0" style="272" hidden="1" customWidth="1"/>
    <col min="6414" max="6414" width="3" style="272" customWidth="1"/>
    <col min="6415" max="6415" width="7.85546875" style="272" customWidth="1"/>
    <col min="6416" max="6416" width="15" style="272" customWidth="1"/>
    <col min="6417" max="6423" width="13.5703125" style="272" customWidth="1"/>
    <col min="6424" max="6424" width="17.7109375" style="272" customWidth="1"/>
    <col min="6425" max="6425" width="9.140625" style="272"/>
    <col min="6426" max="6426" width="11.7109375" style="272" bestFit="1" customWidth="1"/>
    <col min="6427" max="6427" width="14.140625" style="272" customWidth="1"/>
    <col min="6428" max="6436" width="13.85546875" style="272" customWidth="1"/>
    <col min="6437" max="6656" width="9.140625" style="272"/>
    <col min="6657" max="6669" width="0" style="272" hidden="1" customWidth="1"/>
    <col min="6670" max="6670" width="3" style="272" customWidth="1"/>
    <col min="6671" max="6671" width="7.85546875" style="272" customWidth="1"/>
    <col min="6672" max="6672" width="15" style="272" customWidth="1"/>
    <col min="6673" max="6679" width="13.5703125" style="272" customWidth="1"/>
    <col min="6680" max="6680" width="17.7109375" style="272" customWidth="1"/>
    <col min="6681" max="6681" width="9.140625" style="272"/>
    <col min="6682" max="6682" width="11.7109375" style="272" bestFit="1" customWidth="1"/>
    <col min="6683" max="6683" width="14.140625" style="272" customWidth="1"/>
    <col min="6684" max="6692" width="13.85546875" style="272" customWidth="1"/>
    <col min="6693" max="6912" width="9.140625" style="272"/>
    <col min="6913" max="6925" width="0" style="272" hidden="1" customWidth="1"/>
    <col min="6926" max="6926" width="3" style="272" customWidth="1"/>
    <col min="6927" max="6927" width="7.85546875" style="272" customWidth="1"/>
    <col min="6928" max="6928" width="15" style="272" customWidth="1"/>
    <col min="6929" max="6935" width="13.5703125" style="272" customWidth="1"/>
    <col min="6936" max="6936" width="17.7109375" style="272" customWidth="1"/>
    <col min="6937" max="6937" width="9.140625" style="272"/>
    <col min="6938" max="6938" width="11.7109375" style="272" bestFit="1" customWidth="1"/>
    <col min="6939" max="6939" width="14.140625" style="272" customWidth="1"/>
    <col min="6940" max="6948" width="13.85546875" style="272" customWidth="1"/>
    <col min="6949" max="7168" width="9.140625" style="272"/>
    <col min="7169" max="7181" width="0" style="272" hidden="1" customWidth="1"/>
    <col min="7182" max="7182" width="3" style="272" customWidth="1"/>
    <col min="7183" max="7183" width="7.85546875" style="272" customWidth="1"/>
    <col min="7184" max="7184" width="15" style="272" customWidth="1"/>
    <col min="7185" max="7191" width="13.5703125" style="272" customWidth="1"/>
    <col min="7192" max="7192" width="17.7109375" style="272" customWidth="1"/>
    <col min="7193" max="7193" width="9.140625" style="272"/>
    <col min="7194" max="7194" width="11.7109375" style="272" bestFit="1" customWidth="1"/>
    <col min="7195" max="7195" width="14.140625" style="272" customWidth="1"/>
    <col min="7196" max="7204" width="13.85546875" style="272" customWidth="1"/>
    <col min="7205" max="7424" width="9.140625" style="272"/>
    <col min="7425" max="7437" width="0" style="272" hidden="1" customWidth="1"/>
    <col min="7438" max="7438" width="3" style="272" customWidth="1"/>
    <col min="7439" max="7439" width="7.85546875" style="272" customWidth="1"/>
    <col min="7440" max="7440" width="15" style="272" customWidth="1"/>
    <col min="7441" max="7447" width="13.5703125" style="272" customWidth="1"/>
    <col min="7448" max="7448" width="17.7109375" style="272" customWidth="1"/>
    <col min="7449" max="7449" width="9.140625" style="272"/>
    <col min="7450" max="7450" width="11.7109375" style="272" bestFit="1" customWidth="1"/>
    <col min="7451" max="7451" width="14.140625" style="272" customWidth="1"/>
    <col min="7452" max="7460" width="13.85546875" style="272" customWidth="1"/>
    <col min="7461" max="7680" width="9.140625" style="272"/>
    <col min="7681" max="7693" width="0" style="272" hidden="1" customWidth="1"/>
    <col min="7694" max="7694" width="3" style="272" customWidth="1"/>
    <col min="7695" max="7695" width="7.85546875" style="272" customWidth="1"/>
    <col min="7696" max="7696" width="15" style="272" customWidth="1"/>
    <col min="7697" max="7703" width="13.5703125" style="272" customWidth="1"/>
    <col min="7704" max="7704" width="17.7109375" style="272" customWidth="1"/>
    <col min="7705" max="7705" width="9.140625" style="272"/>
    <col min="7706" max="7706" width="11.7109375" style="272" bestFit="1" customWidth="1"/>
    <col min="7707" max="7707" width="14.140625" style="272" customWidth="1"/>
    <col min="7708" max="7716" width="13.85546875" style="272" customWidth="1"/>
    <col min="7717" max="7936" width="9.140625" style="272"/>
    <col min="7937" max="7949" width="0" style="272" hidden="1" customWidth="1"/>
    <col min="7950" max="7950" width="3" style="272" customWidth="1"/>
    <col min="7951" max="7951" width="7.85546875" style="272" customWidth="1"/>
    <col min="7952" max="7952" width="15" style="272" customWidth="1"/>
    <col min="7953" max="7959" width="13.5703125" style="272" customWidth="1"/>
    <col min="7960" max="7960" width="17.7109375" style="272" customWidth="1"/>
    <col min="7961" max="7961" width="9.140625" style="272"/>
    <col min="7962" max="7962" width="11.7109375" style="272" bestFit="1" customWidth="1"/>
    <col min="7963" max="7963" width="14.140625" style="272" customWidth="1"/>
    <col min="7964" max="7972" width="13.85546875" style="272" customWidth="1"/>
    <col min="7973" max="8192" width="9.140625" style="272"/>
    <col min="8193" max="8205" width="0" style="272" hidden="1" customWidth="1"/>
    <col min="8206" max="8206" width="3" style="272" customWidth="1"/>
    <col min="8207" max="8207" width="7.85546875" style="272" customWidth="1"/>
    <col min="8208" max="8208" width="15" style="272" customWidth="1"/>
    <col min="8209" max="8215" width="13.5703125" style="272" customWidth="1"/>
    <col min="8216" max="8216" width="17.7109375" style="272" customWidth="1"/>
    <col min="8217" max="8217" width="9.140625" style="272"/>
    <col min="8218" max="8218" width="11.7109375" style="272" bestFit="1" customWidth="1"/>
    <col min="8219" max="8219" width="14.140625" style="272" customWidth="1"/>
    <col min="8220" max="8228" width="13.85546875" style="272" customWidth="1"/>
    <col min="8229" max="8448" width="9.140625" style="272"/>
    <col min="8449" max="8461" width="0" style="272" hidden="1" customWidth="1"/>
    <col min="8462" max="8462" width="3" style="272" customWidth="1"/>
    <col min="8463" max="8463" width="7.85546875" style="272" customWidth="1"/>
    <col min="8464" max="8464" width="15" style="272" customWidth="1"/>
    <col min="8465" max="8471" width="13.5703125" style="272" customWidth="1"/>
    <col min="8472" max="8472" width="17.7109375" style="272" customWidth="1"/>
    <col min="8473" max="8473" width="9.140625" style="272"/>
    <col min="8474" max="8474" width="11.7109375" style="272" bestFit="1" customWidth="1"/>
    <col min="8475" max="8475" width="14.140625" style="272" customWidth="1"/>
    <col min="8476" max="8484" width="13.85546875" style="272" customWidth="1"/>
    <col min="8485" max="8704" width="9.140625" style="272"/>
    <col min="8705" max="8717" width="0" style="272" hidden="1" customWidth="1"/>
    <col min="8718" max="8718" width="3" style="272" customWidth="1"/>
    <col min="8719" max="8719" width="7.85546875" style="272" customWidth="1"/>
    <col min="8720" max="8720" width="15" style="272" customWidth="1"/>
    <col min="8721" max="8727" width="13.5703125" style="272" customWidth="1"/>
    <col min="8728" max="8728" width="17.7109375" style="272" customWidth="1"/>
    <col min="8729" max="8729" width="9.140625" style="272"/>
    <col min="8730" max="8730" width="11.7109375" style="272" bestFit="1" customWidth="1"/>
    <col min="8731" max="8731" width="14.140625" style="272" customWidth="1"/>
    <col min="8732" max="8740" width="13.85546875" style="272" customWidth="1"/>
    <col min="8741" max="8960" width="9.140625" style="272"/>
    <col min="8961" max="8973" width="0" style="272" hidden="1" customWidth="1"/>
    <col min="8974" max="8974" width="3" style="272" customWidth="1"/>
    <col min="8975" max="8975" width="7.85546875" style="272" customWidth="1"/>
    <col min="8976" max="8976" width="15" style="272" customWidth="1"/>
    <col min="8977" max="8983" width="13.5703125" style="272" customWidth="1"/>
    <col min="8984" max="8984" width="17.7109375" style="272" customWidth="1"/>
    <col min="8985" max="8985" width="9.140625" style="272"/>
    <col min="8986" max="8986" width="11.7109375" style="272" bestFit="1" customWidth="1"/>
    <col min="8987" max="8987" width="14.140625" style="272" customWidth="1"/>
    <col min="8988" max="8996" width="13.85546875" style="272" customWidth="1"/>
    <col min="8997" max="9216" width="9.140625" style="272"/>
    <col min="9217" max="9229" width="0" style="272" hidden="1" customWidth="1"/>
    <col min="9230" max="9230" width="3" style="272" customWidth="1"/>
    <col min="9231" max="9231" width="7.85546875" style="272" customWidth="1"/>
    <col min="9232" max="9232" width="15" style="272" customWidth="1"/>
    <col min="9233" max="9239" width="13.5703125" style="272" customWidth="1"/>
    <col min="9240" max="9240" width="17.7109375" style="272" customWidth="1"/>
    <col min="9241" max="9241" width="9.140625" style="272"/>
    <col min="9242" max="9242" width="11.7109375" style="272" bestFit="1" customWidth="1"/>
    <col min="9243" max="9243" width="14.140625" style="272" customWidth="1"/>
    <col min="9244" max="9252" width="13.85546875" style="272" customWidth="1"/>
    <col min="9253" max="9472" width="9.140625" style="272"/>
    <col min="9473" max="9485" width="0" style="272" hidden="1" customWidth="1"/>
    <col min="9486" max="9486" width="3" style="272" customWidth="1"/>
    <col min="9487" max="9487" width="7.85546875" style="272" customWidth="1"/>
    <col min="9488" max="9488" width="15" style="272" customWidth="1"/>
    <col min="9489" max="9495" width="13.5703125" style="272" customWidth="1"/>
    <col min="9496" max="9496" width="17.7109375" style="272" customWidth="1"/>
    <col min="9497" max="9497" width="9.140625" style="272"/>
    <col min="9498" max="9498" width="11.7109375" style="272" bestFit="1" customWidth="1"/>
    <col min="9499" max="9499" width="14.140625" style="272" customWidth="1"/>
    <col min="9500" max="9508" width="13.85546875" style="272" customWidth="1"/>
    <col min="9509" max="9728" width="9.140625" style="272"/>
    <col min="9729" max="9741" width="0" style="272" hidden="1" customWidth="1"/>
    <col min="9742" max="9742" width="3" style="272" customWidth="1"/>
    <col min="9743" max="9743" width="7.85546875" style="272" customWidth="1"/>
    <col min="9744" max="9744" width="15" style="272" customWidth="1"/>
    <col min="9745" max="9751" width="13.5703125" style="272" customWidth="1"/>
    <col min="9752" max="9752" width="17.7109375" style="272" customWidth="1"/>
    <col min="9753" max="9753" width="9.140625" style="272"/>
    <col min="9754" max="9754" width="11.7109375" style="272" bestFit="1" customWidth="1"/>
    <col min="9755" max="9755" width="14.140625" style="272" customWidth="1"/>
    <col min="9756" max="9764" width="13.85546875" style="272" customWidth="1"/>
    <col min="9765" max="9984" width="9.140625" style="272"/>
    <col min="9985" max="9997" width="0" style="272" hidden="1" customWidth="1"/>
    <col min="9998" max="9998" width="3" style="272" customWidth="1"/>
    <col min="9999" max="9999" width="7.85546875" style="272" customWidth="1"/>
    <col min="10000" max="10000" width="15" style="272" customWidth="1"/>
    <col min="10001" max="10007" width="13.5703125" style="272" customWidth="1"/>
    <col min="10008" max="10008" width="17.7109375" style="272" customWidth="1"/>
    <col min="10009" max="10009" width="9.140625" style="272"/>
    <col min="10010" max="10010" width="11.7109375" style="272" bestFit="1" customWidth="1"/>
    <col min="10011" max="10011" width="14.140625" style="272" customWidth="1"/>
    <col min="10012" max="10020" width="13.85546875" style="272" customWidth="1"/>
    <col min="10021" max="10240" width="9.140625" style="272"/>
    <col min="10241" max="10253" width="0" style="272" hidden="1" customWidth="1"/>
    <col min="10254" max="10254" width="3" style="272" customWidth="1"/>
    <col min="10255" max="10255" width="7.85546875" style="272" customWidth="1"/>
    <col min="10256" max="10256" width="15" style="272" customWidth="1"/>
    <col min="10257" max="10263" width="13.5703125" style="272" customWidth="1"/>
    <col min="10264" max="10264" width="17.7109375" style="272" customWidth="1"/>
    <col min="10265" max="10265" width="9.140625" style="272"/>
    <col min="10266" max="10266" width="11.7109375" style="272" bestFit="1" customWidth="1"/>
    <col min="10267" max="10267" width="14.140625" style="272" customWidth="1"/>
    <col min="10268" max="10276" width="13.85546875" style="272" customWidth="1"/>
    <col min="10277" max="10496" width="9.140625" style="272"/>
    <col min="10497" max="10509" width="0" style="272" hidden="1" customWidth="1"/>
    <col min="10510" max="10510" width="3" style="272" customWidth="1"/>
    <col min="10511" max="10511" width="7.85546875" style="272" customWidth="1"/>
    <col min="10512" max="10512" width="15" style="272" customWidth="1"/>
    <col min="10513" max="10519" width="13.5703125" style="272" customWidth="1"/>
    <col min="10520" max="10520" width="17.7109375" style="272" customWidth="1"/>
    <col min="10521" max="10521" width="9.140625" style="272"/>
    <col min="10522" max="10522" width="11.7109375" style="272" bestFit="1" customWidth="1"/>
    <col min="10523" max="10523" width="14.140625" style="272" customWidth="1"/>
    <col min="10524" max="10532" width="13.85546875" style="272" customWidth="1"/>
    <col min="10533" max="10752" width="9.140625" style="272"/>
    <col min="10753" max="10765" width="0" style="272" hidden="1" customWidth="1"/>
    <col min="10766" max="10766" width="3" style="272" customWidth="1"/>
    <col min="10767" max="10767" width="7.85546875" style="272" customWidth="1"/>
    <col min="10768" max="10768" width="15" style="272" customWidth="1"/>
    <col min="10769" max="10775" width="13.5703125" style="272" customWidth="1"/>
    <col min="10776" max="10776" width="17.7109375" style="272" customWidth="1"/>
    <col min="10777" max="10777" width="9.140625" style="272"/>
    <col min="10778" max="10778" width="11.7109375" style="272" bestFit="1" customWidth="1"/>
    <col min="10779" max="10779" width="14.140625" style="272" customWidth="1"/>
    <col min="10780" max="10788" width="13.85546875" style="272" customWidth="1"/>
    <col min="10789" max="11008" width="9.140625" style="272"/>
    <col min="11009" max="11021" width="0" style="272" hidden="1" customWidth="1"/>
    <col min="11022" max="11022" width="3" style="272" customWidth="1"/>
    <col min="11023" max="11023" width="7.85546875" style="272" customWidth="1"/>
    <col min="11024" max="11024" width="15" style="272" customWidth="1"/>
    <col min="11025" max="11031" width="13.5703125" style="272" customWidth="1"/>
    <col min="11032" max="11032" width="17.7109375" style="272" customWidth="1"/>
    <col min="11033" max="11033" width="9.140625" style="272"/>
    <col min="11034" max="11034" width="11.7109375" style="272" bestFit="1" customWidth="1"/>
    <col min="11035" max="11035" width="14.140625" style="272" customWidth="1"/>
    <col min="11036" max="11044" width="13.85546875" style="272" customWidth="1"/>
    <col min="11045" max="11264" width="9.140625" style="272"/>
    <col min="11265" max="11277" width="0" style="272" hidden="1" customWidth="1"/>
    <col min="11278" max="11278" width="3" style="272" customWidth="1"/>
    <col min="11279" max="11279" width="7.85546875" style="272" customWidth="1"/>
    <col min="11280" max="11280" width="15" style="272" customWidth="1"/>
    <col min="11281" max="11287" width="13.5703125" style="272" customWidth="1"/>
    <col min="11288" max="11288" width="17.7109375" style="272" customWidth="1"/>
    <col min="11289" max="11289" width="9.140625" style="272"/>
    <col min="11290" max="11290" width="11.7109375" style="272" bestFit="1" customWidth="1"/>
    <col min="11291" max="11291" width="14.140625" style="272" customWidth="1"/>
    <col min="11292" max="11300" width="13.85546875" style="272" customWidth="1"/>
    <col min="11301" max="11520" width="9.140625" style="272"/>
    <col min="11521" max="11533" width="0" style="272" hidden="1" customWidth="1"/>
    <col min="11534" max="11534" width="3" style="272" customWidth="1"/>
    <col min="11535" max="11535" width="7.85546875" style="272" customWidth="1"/>
    <col min="11536" max="11536" width="15" style="272" customWidth="1"/>
    <col min="11537" max="11543" width="13.5703125" style="272" customWidth="1"/>
    <col min="11544" max="11544" width="17.7109375" style="272" customWidth="1"/>
    <col min="11545" max="11545" width="9.140625" style="272"/>
    <col min="11546" max="11546" width="11.7109375" style="272" bestFit="1" customWidth="1"/>
    <col min="11547" max="11547" width="14.140625" style="272" customWidth="1"/>
    <col min="11548" max="11556" width="13.85546875" style="272" customWidth="1"/>
    <col min="11557" max="11776" width="9.140625" style="272"/>
    <col min="11777" max="11789" width="0" style="272" hidden="1" customWidth="1"/>
    <col min="11790" max="11790" width="3" style="272" customWidth="1"/>
    <col min="11791" max="11791" width="7.85546875" style="272" customWidth="1"/>
    <col min="11792" max="11792" width="15" style="272" customWidth="1"/>
    <col min="11793" max="11799" width="13.5703125" style="272" customWidth="1"/>
    <col min="11800" max="11800" width="17.7109375" style="272" customWidth="1"/>
    <col min="11801" max="11801" width="9.140625" style="272"/>
    <col min="11802" max="11802" width="11.7109375" style="272" bestFit="1" customWidth="1"/>
    <col min="11803" max="11803" width="14.140625" style="272" customWidth="1"/>
    <col min="11804" max="11812" width="13.85546875" style="272" customWidth="1"/>
    <col min="11813" max="12032" width="9.140625" style="272"/>
    <col min="12033" max="12045" width="0" style="272" hidden="1" customWidth="1"/>
    <col min="12046" max="12046" width="3" style="272" customWidth="1"/>
    <col min="12047" max="12047" width="7.85546875" style="272" customWidth="1"/>
    <col min="12048" max="12048" width="15" style="272" customWidth="1"/>
    <col min="12049" max="12055" width="13.5703125" style="272" customWidth="1"/>
    <col min="12056" max="12056" width="17.7109375" style="272" customWidth="1"/>
    <col min="12057" max="12057" width="9.140625" style="272"/>
    <col min="12058" max="12058" width="11.7109375" style="272" bestFit="1" customWidth="1"/>
    <col min="12059" max="12059" width="14.140625" style="272" customWidth="1"/>
    <col min="12060" max="12068" width="13.85546875" style="272" customWidth="1"/>
    <col min="12069" max="12288" width="9.140625" style="272"/>
    <col min="12289" max="12301" width="0" style="272" hidden="1" customWidth="1"/>
    <col min="12302" max="12302" width="3" style="272" customWidth="1"/>
    <col min="12303" max="12303" width="7.85546875" style="272" customWidth="1"/>
    <col min="12304" max="12304" width="15" style="272" customWidth="1"/>
    <col min="12305" max="12311" width="13.5703125" style="272" customWidth="1"/>
    <col min="12312" max="12312" width="17.7109375" style="272" customWidth="1"/>
    <col min="12313" max="12313" width="9.140625" style="272"/>
    <col min="12314" max="12314" width="11.7109375" style="272" bestFit="1" customWidth="1"/>
    <col min="12315" max="12315" width="14.140625" style="272" customWidth="1"/>
    <col min="12316" max="12324" width="13.85546875" style="272" customWidth="1"/>
    <col min="12325" max="12544" width="9.140625" style="272"/>
    <col min="12545" max="12557" width="0" style="272" hidden="1" customWidth="1"/>
    <col min="12558" max="12558" width="3" style="272" customWidth="1"/>
    <col min="12559" max="12559" width="7.85546875" style="272" customWidth="1"/>
    <col min="12560" max="12560" width="15" style="272" customWidth="1"/>
    <col min="12561" max="12567" width="13.5703125" style="272" customWidth="1"/>
    <col min="12568" max="12568" width="17.7109375" style="272" customWidth="1"/>
    <col min="12569" max="12569" width="9.140625" style="272"/>
    <col min="12570" max="12570" width="11.7109375" style="272" bestFit="1" customWidth="1"/>
    <col min="12571" max="12571" width="14.140625" style="272" customWidth="1"/>
    <col min="12572" max="12580" width="13.85546875" style="272" customWidth="1"/>
    <col min="12581" max="12800" width="9.140625" style="272"/>
    <col min="12801" max="12813" width="0" style="272" hidden="1" customWidth="1"/>
    <col min="12814" max="12814" width="3" style="272" customWidth="1"/>
    <col min="12815" max="12815" width="7.85546875" style="272" customWidth="1"/>
    <col min="12816" max="12816" width="15" style="272" customWidth="1"/>
    <col min="12817" max="12823" width="13.5703125" style="272" customWidth="1"/>
    <col min="12824" max="12824" width="17.7109375" style="272" customWidth="1"/>
    <col min="12825" max="12825" width="9.140625" style="272"/>
    <col min="12826" max="12826" width="11.7109375" style="272" bestFit="1" customWidth="1"/>
    <col min="12827" max="12827" width="14.140625" style="272" customWidth="1"/>
    <col min="12828" max="12836" width="13.85546875" style="272" customWidth="1"/>
    <col min="12837" max="13056" width="9.140625" style="272"/>
    <col min="13057" max="13069" width="0" style="272" hidden="1" customWidth="1"/>
    <col min="13070" max="13070" width="3" style="272" customWidth="1"/>
    <col min="13071" max="13071" width="7.85546875" style="272" customWidth="1"/>
    <col min="13072" max="13072" width="15" style="272" customWidth="1"/>
    <col min="13073" max="13079" width="13.5703125" style="272" customWidth="1"/>
    <col min="13080" max="13080" width="17.7109375" style="272" customWidth="1"/>
    <col min="13081" max="13081" width="9.140625" style="272"/>
    <col min="13082" max="13082" width="11.7109375" style="272" bestFit="1" customWidth="1"/>
    <col min="13083" max="13083" width="14.140625" style="272" customWidth="1"/>
    <col min="13084" max="13092" width="13.85546875" style="272" customWidth="1"/>
    <col min="13093" max="13312" width="9.140625" style="272"/>
    <col min="13313" max="13325" width="0" style="272" hidden="1" customWidth="1"/>
    <col min="13326" max="13326" width="3" style="272" customWidth="1"/>
    <col min="13327" max="13327" width="7.85546875" style="272" customWidth="1"/>
    <col min="13328" max="13328" width="15" style="272" customWidth="1"/>
    <col min="13329" max="13335" width="13.5703125" style="272" customWidth="1"/>
    <col min="13336" max="13336" width="17.7109375" style="272" customWidth="1"/>
    <col min="13337" max="13337" width="9.140625" style="272"/>
    <col min="13338" max="13338" width="11.7109375" style="272" bestFit="1" customWidth="1"/>
    <col min="13339" max="13339" width="14.140625" style="272" customWidth="1"/>
    <col min="13340" max="13348" width="13.85546875" style="272" customWidth="1"/>
    <col min="13349" max="13568" width="9.140625" style="272"/>
    <col min="13569" max="13581" width="0" style="272" hidden="1" customWidth="1"/>
    <col min="13582" max="13582" width="3" style="272" customWidth="1"/>
    <col min="13583" max="13583" width="7.85546875" style="272" customWidth="1"/>
    <col min="13584" max="13584" width="15" style="272" customWidth="1"/>
    <col min="13585" max="13591" width="13.5703125" style="272" customWidth="1"/>
    <col min="13592" max="13592" width="17.7109375" style="272" customWidth="1"/>
    <col min="13593" max="13593" width="9.140625" style="272"/>
    <col min="13594" max="13594" width="11.7109375" style="272" bestFit="1" customWidth="1"/>
    <col min="13595" max="13595" width="14.140625" style="272" customWidth="1"/>
    <col min="13596" max="13604" width="13.85546875" style="272" customWidth="1"/>
    <col min="13605" max="13824" width="9.140625" style="272"/>
    <col min="13825" max="13837" width="0" style="272" hidden="1" customWidth="1"/>
    <col min="13838" max="13838" width="3" style="272" customWidth="1"/>
    <col min="13839" max="13839" width="7.85546875" style="272" customWidth="1"/>
    <col min="13840" max="13840" width="15" style="272" customWidth="1"/>
    <col min="13841" max="13847" width="13.5703125" style="272" customWidth="1"/>
    <col min="13848" max="13848" width="17.7109375" style="272" customWidth="1"/>
    <col min="13849" max="13849" width="9.140625" style="272"/>
    <col min="13850" max="13850" width="11.7109375" style="272" bestFit="1" customWidth="1"/>
    <col min="13851" max="13851" width="14.140625" style="272" customWidth="1"/>
    <col min="13852" max="13860" width="13.85546875" style="272" customWidth="1"/>
    <col min="13861" max="14080" width="9.140625" style="272"/>
    <col min="14081" max="14093" width="0" style="272" hidden="1" customWidth="1"/>
    <col min="14094" max="14094" width="3" style="272" customWidth="1"/>
    <col min="14095" max="14095" width="7.85546875" style="272" customWidth="1"/>
    <col min="14096" max="14096" width="15" style="272" customWidth="1"/>
    <col min="14097" max="14103" width="13.5703125" style="272" customWidth="1"/>
    <col min="14104" max="14104" width="17.7109375" style="272" customWidth="1"/>
    <col min="14105" max="14105" width="9.140625" style="272"/>
    <col min="14106" max="14106" width="11.7109375" style="272" bestFit="1" customWidth="1"/>
    <col min="14107" max="14107" width="14.140625" style="272" customWidth="1"/>
    <col min="14108" max="14116" width="13.85546875" style="272" customWidth="1"/>
    <col min="14117" max="14336" width="9.140625" style="272"/>
    <col min="14337" max="14349" width="0" style="272" hidden="1" customWidth="1"/>
    <col min="14350" max="14350" width="3" style="272" customWidth="1"/>
    <col min="14351" max="14351" width="7.85546875" style="272" customWidth="1"/>
    <col min="14352" max="14352" width="15" style="272" customWidth="1"/>
    <col min="14353" max="14359" width="13.5703125" style="272" customWidth="1"/>
    <col min="14360" max="14360" width="17.7109375" style="272" customWidth="1"/>
    <col min="14361" max="14361" width="9.140625" style="272"/>
    <col min="14362" max="14362" width="11.7109375" style="272" bestFit="1" customWidth="1"/>
    <col min="14363" max="14363" width="14.140625" style="272" customWidth="1"/>
    <col min="14364" max="14372" width="13.85546875" style="272" customWidth="1"/>
    <col min="14373" max="14592" width="9.140625" style="272"/>
    <col min="14593" max="14605" width="0" style="272" hidden="1" customWidth="1"/>
    <col min="14606" max="14606" width="3" style="272" customWidth="1"/>
    <col min="14607" max="14607" width="7.85546875" style="272" customWidth="1"/>
    <col min="14608" max="14608" width="15" style="272" customWidth="1"/>
    <col min="14609" max="14615" width="13.5703125" style="272" customWidth="1"/>
    <col min="14616" max="14616" width="17.7109375" style="272" customWidth="1"/>
    <col min="14617" max="14617" width="9.140625" style="272"/>
    <col min="14618" max="14618" width="11.7109375" style="272" bestFit="1" customWidth="1"/>
    <col min="14619" max="14619" width="14.140625" style="272" customWidth="1"/>
    <col min="14620" max="14628" width="13.85546875" style="272" customWidth="1"/>
    <col min="14629" max="14848" width="9.140625" style="272"/>
    <col min="14849" max="14861" width="0" style="272" hidden="1" customWidth="1"/>
    <col min="14862" max="14862" width="3" style="272" customWidth="1"/>
    <col min="14863" max="14863" width="7.85546875" style="272" customWidth="1"/>
    <col min="14864" max="14864" width="15" style="272" customWidth="1"/>
    <col min="14865" max="14871" width="13.5703125" style="272" customWidth="1"/>
    <col min="14872" max="14872" width="17.7109375" style="272" customWidth="1"/>
    <col min="14873" max="14873" width="9.140625" style="272"/>
    <col min="14874" max="14874" width="11.7109375" style="272" bestFit="1" customWidth="1"/>
    <col min="14875" max="14875" width="14.140625" style="272" customWidth="1"/>
    <col min="14876" max="14884" width="13.85546875" style="272" customWidth="1"/>
    <col min="14885" max="15104" width="9.140625" style="272"/>
    <col min="15105" max="15117" width="0" style="272" hidden="1" customWidth="1"/>
    <col min="15118" max="15118" width="3" style="272" customWidth="1"/>
    <col min="15119" max="15119" width="7.85546875" style="272" customWidth="1"/>
    <col min="15120" max="15120" width="15" style="272" customWidth="1"/>
    <col min="15121" max="15127" width="13.5703125" style="272" customWidth="1"/>
    <col min="15128" max="15128" width="17.7109375" style="272" customWidth="1"/>
    <col min="15129" max="15129" width="9.140625" style="272"/>
    <col min="15130" max="15130" width="11.7109375" style="272" bestFit="1" customWidth="1"/>
    <col min="15131" max="15131" width="14.140625" style="272" customWidth="1"/>
    <col min="15132" max="15140" width="13.85546875" style="272" customWidth="1"/>
    <col min="15141" max="15360" width="9.140625" style="272"/>
    <col min="15361" max="15373" width="0" style="272" hidden="1" customWidth="1"/>
    <col min="15374" max="15374" width="3" style="272" customWidth="1"/>
    <col min="15375" max="15375" width="7.85546875" style="272" customWidth="1"/>
    <col min="15376" max="15376" width="15" style="272" customWidth="1"/>
    <col min="15377" max="15383" width="13.5703125" style="272" customWidth="1"/>
    <col min="15384" max="15384" width="17.7109375" style="272" customWidth="1"/>
    <col min="15385" max="15385" width="9.140625" style="272"/>
    <col min="15386" max="15386" width="11.7109375" style="272" bestFit="1" customWidth="1"/>
    <col min="15387" max="15387" width="14.140625" style="272" customWidth="1"/>
    <col min="15388" max="15396" width="13.85546875" style="272" customWidth="1"/>
    <col min="15397" max="15616" width="9.140625" style="272"/>
    <col min="15617" max="15629" width="0" style="272" hidden="1" customWidth="1"/>
    <col min="15630" max="15630" width="3" style="272" customWidth="1"/>
    <col min="15631" max="15631" width="7.85546875" style="272" customWidth="1"/>
    <col min="15632" max="15632" width="15" style="272" customWidth="1"/>
    <col min="15633" max="15639" width="13.5703125" style="272" customWidth="1"/>
    <col min="15640" max="15640" width="17.7109375" style="272" customWidth="1"/>
    <col min="15641" max="15641" width="9.140625" style="272"/>
    <col min="15642" max="15642" width="11.7109375" style="272" bestFit="1" customWidth="1"/>
    <col min="15643" max="15643" width="14.140625" style="272" customWidth="1"/>
    <col min="15644" max="15652" width="13.85546875" style="272" customWidth="1"/>
    <col min="15653" max="15872" width="9.140625" style="272"/>
    <col min="15873" max="15885" width="0" style="272" hidden="1" customWidth="1"/>
    <col min="15886" max="15886" width="3" style="272" customWidth="1"/>
    <col min="15887" max="15887" width="7.85546875" style="272" customWidth="1"/>
    <col min="15888" max="15888" width="15" style="272" customWidth="1"/>
    <col min="15889" max="15895" width="13.5703125" style="272" customWidth="1"/>
    <col min="15896" max="15896" width="17.7109375" style="272" customWidth="1"/>
    <col min="15897" max="15897" width="9.140625" style="272"/>
    <col min="15898" max="15898" width="11.7109375" style="272" bestFit="1" customWidth="1"/>
    <col min="15899" max="15899" width="14.140625" style="272" customWidth="1"/>
    <col min="15900" max="15908" width="13.85546875" style="272" customWidth="1"/>
    <col min="15909" max="16128" width="9.140625" style="272"/>
    <col min="16129" max="16141" width="0" style="272" hidden="1" customWidth="1"/>
    <col min="16142" max="16142" width="3" style="272" customWidth="1"/>
    <col min="16143" max="16143" width="7.85546875" style="272" customWidth="1"/>
    <col min="16144" max="16144" width="15" style="272" customWidth="1"/>
    <col min="16145" max="16151" width="13.5703125" style="272" customWidth="1"/>
    <col min="16152" max="16152" width="17.7109375" style="272" customWidth="1"/>
    <col min="16153" max="16153" width="9.140625" style="272"/>
    <col min="16154" max="16154" width="11.7109375" style="272" bestFit="1" customWidth="1"/>
    <col min="16155" max="16155" width="14.140625" style="272" customWidth="1"/>
    <col min="16156" max="16164" width="13.85546875" style="272" customWidth="1"/>
    <col min="16165" max="16384" width="9.140625" style="272"/>
  </cols>
  <sheetData>
    <row r="1" spans="1:26" ht="23.25" customHeight="1" x14ac:dyDescent="0.25">
      <c r="A1" s="271" t="s">
        <v>110</v>
      </c>
      <c r="C1" s="271"/>
      <c r="D1" s="271"/>
      <c r="E1" s="271"/>
      <c r="F1" s="271"/>
      <c r="G1" s="271"/>
      <c r="H1" s="271"/>
      <c r="N1" s="271" t="s">
        <v>111</v>
      </c>
    </row>
    <row r="2" spans="1:26" ht="19.5" x14ac:dyDescent="0.25">
      <c r="A2" s="271"/>
      <c r="C2" s="271"/>
      <c r="D2" s="271"/>
      <c r="E2" s="271"/>
      <c r="F2" s="271"/>
      <c r="G2" s="271"/>
      <c r="H2" s="271"/>
    </row>
    <row r="3" spans="1:26" ht="54" customHeight="1" x14ac:dyDescent="0.25">
      <c r="A3" s="273" t="s">
        <v>112</v>
      </c>
      <c r="C3" s="274"/>
      <c r="D3" s="274"/>
      <c r="E3" s="274"/>
      <c r="F3" s="274"/>
      <c r="G3" s="274"/>
      <c r="H3" s="274"/>
      <c r="N3" s="554" t="s">
        <v>113</v>
      </c>
      <c r="O3" s="554"/>
      <c r="P3" s="554"/>
      <c r="Q3" s="554"/>
      <c r="R3" s="554"/>
      <c r="S3" s="554"/>
      <c r="T3" s="554"/>
      <c r="U3" s="554"/>
      <c r="V3" s="554"/>
      <c r="W3" s="554"/>
    </row>
    <row r="4" spans="1:26" ht="15.75" thickBot="1" x14ac:dyDescent="0.3">
      <c r="B4" s="275"/>
      <c r="C4" s="275"/>
      <c r="D4" s="275"/>
      <c r="E4" s="275"/>
      <c r="F4" s="275"/>
      <c r="G4" s="276"/>
      <c r="H4" s="277"/>
      <c r="L4" s="277" t="s">
        <v>114</v>
      </c>
    </row>
    <row r="5" spans="1:26" ht="39" thickBot="1" x14ac:dyDescent="0.3">
      <c r="A5" s="555" t="s">
        <v>115</v>
      </c>
      <c r="B5" s="556"/>
      <c r="C5" s="278" t="s">
        <v>116</v>
      </c>
      <c r="D5" s="279" t="s">
        <v>117</v>
      </c>
      <c r="E5" s="280" t="s">
        <v>118</v>
      </c>
      <c r="F5" s="280" t="s">
        <v>119</v>
      </c>
      <c r="G5" s="281" t="s">
        <v>120</v>
      </c>
      <c r="H5" s="281" t="s">
        <v>121</v>
      </c>
      <c r="I5" s="281" t="s">
        <v>122</v>
      </c>
      <c r="J5" s="281" t="s">
        <v>123</v>
      </c>
      <c r="K5" s="281" t="s">
        <v>124</v>
      </c>
      <c r="L5" s="282" t="s">
        <v>125</v>
      </c>
      <c r="N5" s="557" t="s">
        <v>115</v>
      </c>
      <c r="O5" s="558"/>
      <c r="P5" s="283" t="s">
        <v>116</v>
      </c>
      <c r="Q5" s="284" t="s">
        <v>126</v>
      </c>
      <c r="R5" s="285" t="s">
        <v>120</v>
      </c>
      <c r="S5" s="286" t="s">
        <v>121</v>
      </c>
      <c r="T5" s="286" t="s">
        <v>122</v>
      </c>
      <c r="U5" s="285" t="s">
        <v>124</v>
      </c>
      <c r="V5" s="285" t="s">
        <v>127</v>
      </c>
      <c r="W5" s="285" t="s">
        <v>128</v>
      </c>
    </row>
    <row r="6" spans="1:26" x14ac:dyDescent="0.25">
      <c r="A6" s="559">
        <v>11000</v>
      </c>
      <c r="B6" s="560"/>
      <c r="C6" s="287" t="s">
        <v>129</v>
      </c>
      <c r="D6" s="288">
        <v>1988107</v>
      </c>
      <c r="E6" s="289">
        <v>884385</v>
      </c>
      <c r="F6" s="289"/>
      <c r="G6" s="289">
        <v>278579</v>
      </c>
      <c r="H6" s="289">
        <v>14206</v>
      </c>
      <c r="I6" s="289">
        <v>103573</v>
      </c>
      <c r="J6" s="289">
        <v>3958</v>
      </c>
      <c r="K6" s="289">
        <v>11276.690026014763</v>
      </c>
      <c r="L6" s="290">
        <v>194031</v>
      </c>
      <c r="N6" s="561">
        <v>11000</v>
      </c>
      <c r="O6" s="560"/>
      <c r="P6" s="287" t="s">
        <v>129</v>
      </c>
      <c r="Q6" s="291">
        <v>2744224390</v>
      </c>
      <c r="R6" s="292">
        <v>278370000</v>
      </c>
      <c r="S6" s="292">
        <v>13764000</v>
      </c>
      <c r="T6" s="292">
        <v>103891000</v>
      </c>
      <c r="U6" s="292">
        <v>10257000</v>
      </c>
      <c r="V6" s="292">
        <v>45547000</v>
      </c>
      <c r="W6" s="292">
        <v>201040000</v>
      </c>
      <c r="Z6" s="293"/>
    </row>
    <row r="7" spans="1:26" x14ac:dyDescent="0.25">
      <c r="A7" s="551">
        <v>12000</v>
      </c>
      <c r="B7" s="552">
        <v>12000</v>
      </c>
      <c r="C7" s="294" t="s">
        <v>130</v>
      </c>
      <c r="D7" s="295">
        <v>386555</v>
      </c>
      <c r="E7" s="296">
        <v>104884</v>
      </c>
      <c r="F7" s="296">
        <v>6750000</v>
      </c>
      <c r="G7" s="296">
        <v>33951</v>
      </c>
      <c r="H7" s="296">
        <v>7849</v>
      </c>
      <c r="I7" s="296">
        <v>26206</v>
      </c>
      <c r="J7" s="296">
        <v>963</v>
      </c>
      <c r="K7" s="296">
        <v>830.10741980856119</v>
      </c>
      <c r="L7" s="297">
        <v>31343</v>
      </c>
      <c r="N7" s="553">
        <v>12000</v>
      </c>
      <c r="O7" s="552">
        <v>12000</v>
      </c>
      <c r="P7" s="294" t="s">
        <v>130</v>
      </c>
      <c r="Q7" s="298">
        <v>476066519</v>
      </c>
      <c r="R7" s="299">
        <v>32580000</v>
      </c>
      <c r="S7" s="299">
        <v>7413000</v>
      </c>
      <c r="T7" s="299">
        <v>24360000</v>
      </c>
      <c r="U7" s="299">
        <v>1332000</v>
      </c>
      <c r="V7" s="299">
        <v>4760000</v>
      </c>
      <c r="W7" s="299">
        <v>30888000</v>
      </c>
      <c r="Z7" s="293"/>
    </row>
    <row r="8" spans="1:26" x14ac:dyDescent="0.25">
      <c r="A8" s="551">
        <v>13000</v>
      </c>
      <c r="B8" s="552">
        <v>13000</v>
      </c>
      <c r="C8" s="294" t="s">
        <v>131</v>
      </c>
      <c r="D8" s="295">
        <v>333462</v>
      </c>
      <c r="E8" s="296">
        <v>63910</v>
      </c>
      <c r="F8" s="296"/>
      <c r="G8" s="296">
        <v>7058</v>
      </c>
      <c r="H8" s="296">
        <v>212</v>
      </c>
      <c r="I8" s="296">
        <v>19910</v>
      </c>
      <c r="J8" s="296">
        <v>1092</v>
      </c>
      <c r="K8" s="296">
        <v>170.70414120165796</v>
      </c>
      <c r="L8" s="297">
        <v>27545</v>
      </c>
      <c r="N8" s="553">
        <v>13000</v>
      </c>
      <c r="O8" s="552">
        <v>13000</v>
      </c>
      <c r="P8" s="294" t="s">
        <v>131</v>
      </c>
      <c r="Q8" s="298">
        <v>379647407</v>
      </c>
      <c r="R8" s="299">
        <v>8460000</v>
      </c>
      <c r="S8" s="299">
        <v>176000</v>
      </c>
      <c r="T8" s="299">
        <v>17280000</v>
      </c>
      <c r="U8" s="299">
        <v>1066000</v>
      </c>
      <c r="V8" s="299">
        <v>8256000</v>
      </c>
      <c r="W8" s="299">
        <v>26893000</v>
      </c>
      <c r="Z8" s="293"/>
    </row>
    <row r="9" spans="1:26" x14ac:dyDescent="0.25">
      <c r="A9" s="551">
        <v>14000</v>
      </c>
      <c r="B9" s="552">
        <v>14000</v>
      </c>
      <c r="C9" s="294" t="s">
        <v>132</v>
      </c>
      <c r="D9" s="295">
        <v>1348369</v>
      </c>
      <c r="E9" s="296">
        <v>484913</v>
      </c>
      <c r="F9" s="296"/>
      <c r="G9" s="296">
        <v>163056</v>
      </c>
      <c r="H9" s="296">
        <v>27751</v>
      </c>
      <c r="I9" s="296">
        <v>91066</v>
      </c>
      <c r="J9" s="296">
        <v>1576</v>
      </c>
      <c r="K9" s="296">
        <v>16466.98988038188</v>
      </c>
      <c r="L9" s="297">
        <v>121619</v>
      </c>
      <c r="N9" s="553">
        <v>14000</v>
      </c>
      <c r="O9" s="552">
        <v>14000</v>
      </c>
      <c r="P9" s="294" t="s">
        <v>132</v>
      </c>
      <c r="Q9" s="298">
        <v>1751875229</v>
      </c>
      <c r="R9" s="299">
        <v>159750000</v>
      </c>
      <c r="S9" s="299">
        <v>24439000</v>
      </c>
      <c r="T9" s="299">
        <v>86238000</v>
      </c>
      <c r="U9" s="299">
        <v>15050000</v>
      </c>
      <c r="V9" s="299">
        <v>38190000</v>
      </c>
      <c r="W9" s="299">
        <v>120366000</v>
      </c>
      <c r="Z9" s="293"/>
    </row>
    <row r="10" spans="1:26" x14ac:dyDescent="0.25">
      <c r="A10" s="551">
        <v>15000</v>
      </c>
      <c r="B10" s="552">
        <v>15000</v>
      </c>
      <c r="C10" s="294" t="s">
        <v>133</v>
      </c>
      <c r="D10" s="295">
        <v>767890</v>
      </c>
      <c r="E10" s="296">
        <v>254989</v>
      </c>
      <c r="F10" s="296"/>
      <c r="G10" s="296">
        <v>69511</v>
      </c>
      <c r="H10" s="296">
        <v>8081</v>
      </c>
      <c r="I10" s="296">
        <v>53682</v>
      </c>
      <c r="J10" s="296">
        <v>778</v>
      </c>
      <c r="K10" s="296">
        <v>4331.8836430625224</v>
      </c>
      <c r="L10" s="297">
        <v>61677</v>
      </c>
      <c r="N10" s="553">
        <v>15000</v>
      </c>
      <c r="O10" s="552">
        <v>15000</v>
      </c>
      <c r="P10" s="294" t="s">
        <v>133</v>
      </c>
      <c r="Q10" s="298">
        <v>977458123</v>
      </c>
      <c r="R10" s="299">
        <v>69660000</v>
      </c>
      <c r="S10" s="299">
        <v>8499000</v>
      </c>
      <c r="T10" s="299">
        <v>52515000</v>
      </c>
      <c r="U10" s="299">
        <v>4571000</v>
      </c>
      <c r="V10" s="299">
        <v>18748000</v>
      </c>
      <c r="W10" s="299">
        <v>61207000</v>
      </c>
      <c r="Z10" s="293"/>
    </row>
    <row r="11" spans="1:26" x14ac:dyDescent="0.25">
      <c r="A11" s="551">
        <v>16000</v>
      </c>
      <c r="B11" s="552">
        <v>16000</v>
      </c>
      <c r="C11" s="294" t="s">
        <v>134</v>
      </c>
      <c r="D11" s="295">
        <v>206722</v>
      </c>
      <c r="E11" s="296">
        <v>47022</v>
      </c>
      <c r="F11" s="296"/>
      <c r="G11" s="296">
        <v>12508</v>
      </c>
      <c r="H11" s="296">
        <v>0</v>
      </c>
      <c r="I11" s="296">
        <v>10098</v>
      </c>
      <c r="J11" s="296">
        <v>153</v>
      </c>
      <c r="K11" s="296">
        <v>0</v>
      </c>
      <c r="L11" s="297">
        <v>13091</v>
      </c>
      <c r="N11" s="553">
        <v>16000</v>
      </c>
      <c r="O11" s="552">
        <v>16000</v>
      </c>
      <c r="P11" s="294" t="s">
        <v>134</v>
      </c>
      <c r="Q11" s="298">
        <v>242476514</v>
      </c>
      <c r="R11" s="299">
        <v>11340000</v>
      </c>
      <c r="S11" s="299"/>
      <c r="T11" s="299">
        <v>9958000</v>
      </c>
      <c r="U11" s="299">
        <v>0</v>
      </c>
      <c r="V11" s="299">
        <v>2307000</v>
      </c>
      <c r="W11" s="299">
        <v>13113000</v>
      </c>
      <c r="Z11" s="293"/>
    </row>
    <row r="12" spans="1:26" x14ac:dyDescent="0.25">
      <c r="A12" s="551">
        <v>17000</v>
      </c>
      <c r="B12" s="552">
        <v>17000</v>
      </c>
      <c r="C12" s="294" t="s">
        <v>135</v>
      </c>
      <c r="D12" s="295">
        <v>360648</v>
      </c>
      <c r="E12" s="296">
        <v>89993</v>
      </c>
      <c r="F12" s="296"/>
      <c r="G12" s="296">
        <v>18405</v>
      </c>
      <c r="H12" s="296">
        <v>1304</v>
      </c>
      <c r="I12" s="296">
        <v>20698</v>
      </c>
      <c r="J12" s="296">
        <v>792</v>
      </c>
      <c r="K12" s="296">
        <v>1836.0273341714487</v>
      </c>
      <c r="L12" s="297">
        <v>27324</v>
      </c>
      <c r="N12" s="553">
        <v>17000</v>
      </c>
      <c r="O12" s="552">
        <v>17000</v>
      </c>
      <c r="P12" s="294" t="s">
        <v>135</v>
      </c>
      <c r="Q12" s="298">
        <v>430630315</v>
      </c>
      <c r="R12" s="299">
        <v>19260000</v>
      </c>
      <c r="S12" s="299">
        <v>1164000</v>
      </c>
      <c r="T12" s="299">
        <v>20018000</v>
      </c>
      <c r="U12" s="299">
        <v>1611000</v>
      </c>
      <c r="V12" s="299">
        <v>10564000</v>
      </c>
      <c r="W12" s="299">
        <v>28209000</v>
      </c>
      <c r="Z12" s="293"/>
    </row>
    <row r="13" spans="1:26" x14ac:dyDescent="0.25">
      <c r="A13" s="551">
        <v>18000</v>
      </c>
      <c r="B13" s="552">
        <v>18000</v>
      </c>
      <c r="C13" s="294" t="s">
        <v>136</v>
      </c>
      <c r="D13" s="295">
        <v>218721</v>
      </c>
      <c r="E13" s="296">
        <v>51448</v>
      </c>
      <c r="F13" s="296">
        <v>7508000</v>
      </c>
      <c r="G13" s="296">
        <v>8756</v>
      </c>
      <c r="H13" s="296">
        <v>463</v>
      </c>
      <c r="I13" s="296">
        <v>16929</v>
      </c>
      <c r="J13" s="296">
        <v>350</v>
      </c>
      <c r="K13" s="296">
        <v>1148.5281121248709</v>
      </c>
      <c r="L13" s="297">
        <v>21200</v>
      </c>
      <c r="N13" s="553">
        <v>18000</v>
      </c>
      <c r="O13" s="552">
        <v>18000</v>
      </c>
      <c r="P13" s="294" t="s">
        <v>136</v>
      </c>
      <c r="Q13" s="298">
        <v>265347153</v>
      </c>
      <c r="R13" s="299">
        <v>9540000</v>
      </c>
      <c r="S13" s="299">
        <v>405000</v>
      </c>
      <c r="T13" s="299">
        <v>15239000</v>
      </c>
      <c r="U13" s="299">
        <v>879000</v>
      </c>
      <c r="V13" s="299">
        <v>5758000</v>
      </c>
      <c r="W13" s="299">
        <v>20557000</v>
      </c>
      <c r="Z13" s="293"/>
    </row>
    <row r="14" spans="1:26" x14ac:dyDescent="0.25">
      <c r="A14" s="551">
        <v>19000</v>
      </c>
      <c r="B14" s="552">
        <v>19000</v>
      </c>
      <c r="C14" s="294" t="s">
        <v>137</v>
      </c>
      <c r="D14" s="295">
        <v>198849</v>
      </c>
      <c r="E14" s="296">
        <v>41941</v>
      </c>
      <c r="F14" s="296">
        <v>7783000</v>
      </c>
      <c r="G14" s="296">
        <v>4199</v>
      </c>
      <c r="H14" s="296">
        <v>4689</v>
      </c>
      <c r="I14" s="296">
        <v>9995</v>
      </c>
      <c r="J14" s="296">
        <v>674</v>
      </c>
      <c r="K14" s="296">
        <v>821.16780144139216</v>
      </c>
      <c r="L14" s="297">
        <v>16309</v>
      </c>
      <c r="N14" s="553">
        <v>19000</v>
      </c>
      <c r="O14" s="552">
        <v>19000</v>
      </c>
      <c r="P14" s="294" t="s">
        <v>137</v>
      </c>
      <c r="Q14" s="298">
        <v>237535323</v>
      </c>
      <c r="R14" s="299">
        <v>4590000</v>
      </c>
      <c r="S14" s="299">
        <v>4194000</v>
      </c>
      <c r="T14" s="299">
        <v>7457000</v>
      </c>
      <c r="U14" s="299">
        <v>633000</v>
      </c>
      <c r="V14" s="299">
        <v>2903000</v>
      </c>
      <c r="W14" s="299">
        <v>15406000</v>
      </c>
      <c r="Z14" s="293"/>
    </row>
    <row r="15" spans="1:26" x14ac:dyDescent="0.25">
      <c r="A15" s="551">
        <v>21000</v>
      </c>
      <c r="B15" s="552">
        <v>21000</v>
      </c>
      <c r="C15" s="294" t="s">
        <v>138</v>
      </c>
      <c r="D15" s="295">
        <v>1025678</v>
      </c>
      <c r="E15" s="296">
        <v>364206</v>
      </c>
      <c r="F15" s="296"/>
      <c r="G15" s="296">
        <v>94438</v>
      </c>
      <c r="H15" s="296">
        <v>18487</v>
      </c>
      <c r="I15" s="296">
        <v>61458</v>
      </c>
      <c r="J15" s="296">
        <v>1267</v>
      </c>
      <c r="K15" s="296">
        <v>2165.5161254185391</v>
      </c>
      <c r="L15" s="297">
        <v>83919</v>
      </c>
      <c r="N15" s="553">
        <v>21000</v>
      </c>
      <c r="O15" s="552">
        <v>21000</v>
      </c>
      <c r="P15" s="294" t="s">
        <v>138</v>
      </c>
      <c r="Q15" s="298">
        <v>1328156733</v>
      </c>
      <c r="R15" s="299">
        <v>86220000</v>
      </c>
      <c r="S15" s="299">
        <v>17215000</v>
      </c>
      <c r="T15" s="299">
        <v>58995000</v>
      </c>
      <c r="U15" s="299">
        <v>1809000</v>
      </c>
      <c r="V15" s="299">
        <v>10221000</v>
      </c>
      <c r="W15" s="299">
        <v>83314000</v>
      </c>
      <c r="Z15" s="293"/>
    </row>
    <row r="16" spans="1:26" x14ac:dyDescent="0.25">
      <c r="A16" s="551">
        <v>22000</v>
      </c>
      <c r="B16" s="552">
        <v>22000</v>
      </c>
      <c r="C16" s="294" t="s">
        <v>139</v>
      </c>
      <c r="D16" s="295">
        <v>268169</v>
      </c>
      <c r="E16" s="296">
        <v>101298</v>
      </c>
      <c r="F16" s="296"/>
      <c r="G16" s="296">
        <v>41635</v>
      </c>
      <c r="H16" s="296">
        <v>1946</v>
      </c>
      <c r="I16" s="296">
        <v>13770</v>
      </c>
      <c r="J16" s="296">
        <v>553</v>
      </c>
      <c r="K16" s="296">
        <v>0</v>
      </c>
      <c r="L16" s="297">
        <v>20367</v>
      </c>
      <c r="N16" s="553">
        <v>22000</v>
      </c>
      <c r="O16" s="552">
        <v>22000</v>
      </c>
      <c r="P16" s="294" t="s">
        <v>139</v>
      </c>
      <c r="Q16" s="298">
        <v>353060841</v>
      </c>
      <c r="R16" s="299">
        <v>41490000</v>
      </c>
      <c r="S16" s="299">
        <v>1659000</v>
      </c>
      <c r="T16" s="299">
        <v>12868000</v>
      </c>
      <c r="U16" s="299">
        <v>0</v>
      </c>
      <c r="V16" s="299">
        <v>3380000</v>
      </c>
      <c r="W16" s="299">
        <v>21521000</v>
      </c>
      <c r="Z16" s="293"/>
    </row>
    <row r="17" spans="1:26" x14ac:dyDescent="0.25">
      <c r="A17" s="551">
        <v>23000</v>
      </c>
      <c r="B17" s="552">
        <v>23000</v>
      </c>
      <c r="C17" s="294" t="s">
        <v>140</v>
      </c>
      <c r="D17" s="295">
        <v>465739</v>
      </c>
      <c r="E17" s="296">
        <v>138996</v>
      </c>
      <c r="F17" s="296"/>
      <c r="G17" s="296">
        <v>31896</v>
      </c>
      <c r="H17" s="296">
        <v>9352</v>
      </c>
      <c r="I17" s="296">
        <v>32130</v>
      </c>
      <c r="J17" s="296">
        <v>1172</v>
      </c>
      <c r="K17" s="296">
        <v>1628.287631162947</v>
      </c>
      <c r="L17" s="297">
        <v>40503</v>
      </c>
      <c r="N17" s="553">
        <v>23000</v>
      </c>
      <c r="O17" s="552">
        <v>23000</v>
      </c>
      <c r="P17" s="294" t="s">
        <v>140</v>
      </c>
      <c r="Q17" s="298">
        <v>577881781</v>
      </c>
      <c r="R17" s="299">
        <v>29250000</v>
      </c>
      <c r="S17" s="299">
        <v>8410000</v>
      </c>
      <c r="T17" s="299">
        <v>29824000</v>
      </c>
      <c r="U17" s="299">
        <v>1693000</v>
      </c>
      <c r="V17" s="299">
        <v>8725000</v>
      </c>
      <c r="W17" s="299">
        <v>39343000</v>
      </c>
      <c r="Z17" s="293"/>
    </row>
    <row r="18" spans="1:26" x14ac:dyDescent="0.25">
      <c r="A18" s="551">
        <v>24000</v>
      </c>
      <c r="B18" s="552">
        <v>24000</v>
      </c>
      <c r="C18" s="294" t="s">
        <v>141</v>
      </c>
      <c r="D18" s="295">
        <v>280787</v>
      </c>
      <c r="E18" s="296">
        <v>74357</v>
      </c>
      <c r="F18" s="296"/>
      <c r="G18" s="296">
        <v>17333</v>
      </c>
      <c r="H18" s="296">
        <v>3771</v>
      </c>
      <c r="I18" s="296">
        <v>16276</v>
      </c>
      <c r="J18" s="296">
        <v>772</v>
      </c>
      <c r="K18" s="296">
        <v>1324.3406066791968</v>
      </c>
      <c r="L18" s="297">
        <v>24505</v>
      </c>
      <c r="N18" s="553">
        <v>24000</v>
      </c>
      <c r="O18" s="552">
        <v>24000</v>
      </c>
      <c r="P18" s="294" t="s">
        <v>141</v>
      </c>
      <c r="Q18" s="298">
        <v>339331807</v>
      </c>
      <c r="R18" s="299">
        <v>17370000</v>
      </c>
      <c r="S18" s="299">
        <v>2985000</v>
      </c>
      <c r="T18" s="299">
        <v>14591000</v>
      </c>
      <c r="U18" s="299">
        <v>1237000</v>
      </c>
      <c r="V18" s="299">
        <v>6260000</v>
      </c>
      <c r="W18" s="299">
        <v>23833000</v>
      </c>
      <c r="Z18" s="293"/>
    </row>
    <row r="19" spans="1:26" x14ac:dyDescent="0.25">
      <c r="A19" s="551">
        <v>25000</v>
      </c>
      <c r="B19" s="552">
        <v>25000</v>
      </c>
      <c r="C19" s="294" t="s">
        <v>142</v>
      </c>
      <c r="D19" s="295">
        <v>334107</v>
      </c>
      <c r="E19" s="296">
        <v>87887</v>
      </c>
      <c r="F19" s="296">
        <v>2186000</v>
      </c>
      <c r="G19" s="296">
        <v>21443</v>
      </c>
      <c r="H19" s="296">
        <v>4746</v>
      </c>
      <c r="I19" s="296">
        <v>26806</v>
      </c>
      <c r="J19" s="296">
        <v>350</v>
      </c>
      <c r="K19" s="296">
        <v>967.1815681051545</v>
      </c>
      <c r="L19" s="297">
        <v>26526</v>
      </c>
      <c r="N19" s="553">
        <v>25000</v>
      </c>
      <c r="O19" s="552">
        <v>25000</v>
      </c>
      <c r="P19" s="294" t="s">
        <v>142</v>
      </c>
      <c r="Q19" s="298">
        <v>405344075</v>
      </c>
      <c r="R19" s="299">
        <v>19530000</v>
      </c>
      <c r="S19" s="299">
        <v>4536000</v>
      </c>
      <c r="T19" s="299">
        <v>22783000</v>
      </c>
      <c r="U19" s="299">
        <v>1788000</v>
      </c>
      <c r="V19" s="299">
        <v>6124000</v>
      </c>
      <c r="W19" s="299">
        <v>25555000</v>
      </c>
      <c r="Z19" s="293"/>
    </row>
    <row r="20" spans="1:26" x14ac:dyDescent="0.25">
      <c r="A20" s="551">
        <v>26000</v>
      </c>
      <c r="B20" s="552">
        <v>26000</v>
      </c>
      <c r="C20" s="294" t="s">
        <v>143</v>
      </c>
      <c r="D20" s="295">
        <v>859795</v>
      </c>
      <c r="E20" s="296">
        <v>269219</v>
      </c>
      <c r="F20" s="296"/>
      <c r="G20" s="296">
        <v>89077</v>
      </c>
      <c r="H20" s="296">
        <v>16542</v>
      </c>
      <c r="I20" s="296">
        <v>77075</v>
      </c>
      <c r="J20" s="296">
        <v>1050</v>
      </c>
      <c r="K20" s="296">
        <v>1915.632507250526</v>
      </c>
      <c r="L20" s="297">
        <v>66860</v>
      </c>
      <c r="N20" s="553">
        <v>26000</v>
      </c>
      <c r="O20" s="552">
        <v>26000</v>
      </c>
      <c r="P20" s="294" t="s">
        <v>143</v>
      </c>
      <c r="Q20" s="298">
        <v>1078880205</v>
      </c>
      <c r="R20" s="299">
        <v>85320000</v>
      </c>
      <c r="S20" s="299">
        <v>14807000</v>
      </c>
      <c r="T20" s="299">
        <v>74196000</v>
      </c>
      <c r="U20" s="299">
        <v>2753000</v>
      </c>
      <c r="V20" s="299">
        <v>22041000</v>
      </c>
      <c r="W20" s="299">
        <v>67292000</v>
      </c>
      <c r="Z20" s="293"/>
    </row>
    <row r="21" spans="1:26" x14ac:dyDescent="0.25">
      <c r="A21" s="551">
        <v>27000</v>
      </c>
      <c r="B21" s="552">
        <v>27000</v>
      </c>
      <c r="C21" s="294" t="s">
        <v>144</v>
      </c>
      <c r="D21" s="295">
        <v>673840</v>
      </c>
      <c r="E21" s="296">
        <v>152886</v>
      </c>
      <c r="F21" s="296"/>
      <c r="G21" s="296">
        <v>49765</v>
      </c>
      <c r="H21" s="296">
        <v>4760</v>
      </c>
      <c r="I21" s="296">
        <v>39782</v>
      </c>
      <c r="J21" s="296">
        <v>449</v>
      </c>
      <c r="K21" s="296">
        <v>1360.5247762605957</v>
      </c>
      <c r="L21" s="297">
        <v>54118</v>
      </c>
      <c r="N21" s="553">
        <v>27000</v>
      </c>
      <c r="O21" s="552">
        <v>27000</v>
      </c>
      <c r="P21" s="294" t="s">
        <v>144</v>
      </c>
      <c r="Q21" s="298">
        <v>789972283</v>
      </c>
      <c r="R21" s="299">
        <v>46170000</v>
      </c>
      <c r="S21" s="299">
        <v>4404000</v>
      </c>
      <c r="T21" s="299">
        <v>34798000</v>
      </c>
      <c r="U21" s="299">
        <v>1058000</v>
      </c>
      <c r="V21" s="299">
        <v>8095000</v>
      </c>
      <c r="W21" s="299">
        <v>53637000</v>
      </c>
      <c r="Z21" s="293"/>
    </row>
    <row r="22" spans="1:26" x14ac:dyDescent="0.25">
      <c r="A22" s="551">
        <v>28000</v>
      </c>
      <c r="B22" s="552">
        <v>28000</v>
      </c>
      <c r="C22" s="294" t="s">
        <v>145</v>
      </c>
      <c r="D22" s="295">
        <v>421023</v>
      </c>
      <c r="E22" s="296">
        <v>85084</v>
      </c>
      <c r="F22" s="296">
        <v>7857000</v>
      </c>
      <c r="G22" s="296">
        <v>15904</v>
      </c>
      <c r="H22" s="296">
        <v>3705</v>
      </c>
      <c r="I22" s="296">
        <v>19861</v>
      </c>
      <c r="J22" s="296">
        <v>551</v>
      </c>
      <c r="K22" s="296">
        <v>0</v>
      </c>
      <c r="L22" s="297">
        <v>29636</v>
      </c>
      <c r="N22" s="553">
        <v>28000</v>
      </c>
      <c r="O22" s="552">
        <v>28000</v>
      </c>
      <c r="P22" s="294" t="s">
        <v>145</v>
      </c>
      <c r="Q22" s="298">
        <v>491141700</v>
      </c>
      <c r="R22" s="299">
        <v>16740000</v>
      </c>
      <c r="S22" s="299">
        <v>3402000</v>
      </c>
      <c r="T22" s="299">
        <v>17755000</v>
      </c>
      <c r="U22" s="299">
        <v>814000</v>
      </c>
      <c r="V22" s="299">
        <v>5121000</v>
      </c>
      <c r="W22" s="299">
        <v>28040000</v>
      </c>
      <c r="Z22" s="293"/>
    </row>
    <row r="23" spans="1:26" x14ac:dyDescent="0.25">
      <c r="A23" s="551">
        <v>31000</v>
      </c>
      <c r="B23" s="552">
        <v>31000</v>
      </c>
      <c r="C23" s="294" t="s">
        <v>146</v>
      </c>
      <c r="D23" s="295">
        <v>445451</v>
      </c>
      <c r="E23" s="296">
        <v>139972</v>
      </c>
      <c r="F23" s="296"/>
      <c r="G23" s="296">
        <v>23677</v>
      </c>
      <c r="H23" s="296">
        <v>5826</v>
      </c>
      <c r="I23" s="296">
        <v>43567</v>
      </c>
      <c r="J23" s="296">
        <v>1642</v>
      </c>
      <c r="K23" s="296">
        <v>1080.4167340892966</v>
      </c>
      <c r="L23" s="297">
        <v>47500</v>
      </c>
      <c r="N23" s="553">
        <v>31000</v>
      </c>
      <c r="O23" s="552">
        <v>31000</v>
      </c>
      <c r="P23" s="294" t="s">
        <v>146</v>
      </c>
      <c r="Q23" s="298">
        <v>559427329</v>
      </c>
      <c r="R23" s="299">
        <v>21510000</v>
      </c>
      <c r="S23" s="299">
        <v>5451000</v>
      </c>
      <c r="T23" s="299">
        <v>40300000</v>
      </c>
      <c r="U23" s="299">
        <v>886000</v>
      </c>
      <c r="V23" s="299">
        <v>12067000</v>
      </c>
      <c r="W23" s="299">
        <v>47746000</v>
      </c>
      <c r="Z23" s="293"/>
    </row>
    <row r="24" spans="1:26" x14ac:dyDescent="0.25">
      <c r="A24" s="551">
        <v>41000</v>
      </c>
      <c r="B24" s="552">
        <v>41000</v>
      </c>
      <c r="C24" s="294" t="s">
        <v>147</v>
      </c>
      <c r="D24" s="295">
        <v>657899</v>
      </c>
      <c r="E24" s="296">
        <v>163324</v>
      </c>
      <c r="F24" s="296"/>
      <c r="G24" s="296">
        <v>46728</v>
      </c>
      <c r="H24" s="296">
        <v>4924</v>
      </c>
      <c r="I24" s="296">
        <v>43033</v>
      </c>
      <c r="J24" s="296">
        <v>1821</v>
      </c>
      <c r="K24" s="296">
        <v>2263.0005352319549</v>
      </c>
      <c r="L24" s="297">
        <v>53153</v>
      </c>
      <c r="N24" s="553">
        <v>41000</v>
      </c>
      <c r="O24" s="552">
        <v>41000</v>
      </c>
      <c r="P24" s="294" t="s">
        <v>147</v>
      </c>
      <c r="Q24" s="298">
        <v>784126908</v>
      </c>
      <c r="R24" s="299">
        <v>49500000</v>
      </c>
      <c r="S24" s="299">
        <v>4544000</v>
      </c>
      <c r="T24" s="299">
        <v>40797000</v>
      </c>
      <c r="U24" s="299">
        <v>1805000</v>
      </c>
      <c r="V24" s="299">
        <v>13328000</v>
      </c>
      <c r="W24" s="299">
        <v>52828000</v>
      </c>
      <c r="Z24" s="293"/>
    </row>
    <row r="25" spans="1:26" x14ac:dyDescent="0.25">
      <c r="A25" s="551">
        <v>43000</v>
      </c>
      <c r="B25" s="552">
        <v>43000</v>
      </c>
      <c r="C25" s="294" t="s">
        <v>148</v>
      </c>
      <c r="D25" s="295">
        <v>374477</v>
      </c>
      <c r="E25" s="296">
        <v>105040</v>
      </c>
      <c r="F25" s="296"/>
      <c r="G25" s="296">
        <v>31360</v>
      </c>
      <c r="H25" s="296">
        <v>7811</v>
      </c>
      <c r="I25" s="296">
        <v>32114</v>
      </c>
      <c r="J25" s="296">
        <v>1321</v>
      </c>
      <c r="K25" s="296">
        <v>361.84169581398822</v>
      </c>
      <c r="L25" s="297">
        <v>30904</v>
      </c>
      <c r="N25" s="553">
        <v>43000</v>
      </c>
      <c r="O25" s="552">
        <v>43000</v>
      </c>
      <c r="P25" s="294" t="s">
        <v>148</v>
      </c>
      <c r="Q25" s="298">
        <v>458211655</v>
      </c>
      <c r="R25" s="299">
        <v>28710000</v>
      </c>
      <c r="S25" s="299">
        <v>6944000</v>
      </c>
      <c r="T25" s="299">
        <v>29787000</v>
      </c>
      <c r="U25" s="299">
        <v>749000</v>
      </c>
      <c r="V25" s="299">
        <v>7588000</v>
      </c>
      <c r="W25" s="299">
        <v>30575000</v>
      </c>
      <c r="Z25" s="293"/>
    </row>
    <row r="26" spans="1:26" x14ac:dyDescent="0.25">
      <c r="A26" s="551">
        <v>51000</v>
      </c>
      <c r="B26" s="552">
        <v>51000</v>
      </c>
      <c r="C26" s="294" t="s">
        <v>149</v>
      </c>
      <c r="D26" s="295">
        <v>196505</v>
      </c>
      <c r="E26" s="296">
        <v>58074</v>
      </c>
      <c r="F26" s="296"/>
      <c r="G26" s="296">
        <v>4735</v>
      </c>
      <c r="H26" s="296">
        <v>0</v>
      </c>
      <c r="I26" s="296">
        <v>2635</v>
      </c>
      <c r="J26" s="296">
        <v>0</v>
      </c>
      <c r="K26" s="296">
        <v>0</v>
      </c>
      <c r="L26" s="297">
        <v>14827</v>
      </c>
      <c r="N26" s="553">
        <v>51000</v>
      </c>
      <c r="O26" s="552">
        <v>51000</v>
      </c>
      <c r="P26" s="294" t="s">
        <v>149</v>
      </c>
      <c r="Q26" s="298">
        <v>243274436</v>
      </c>
      <c r="R26" s="299">
        <v>5490000</v>
      </c>
      <c r="S26" s="299"/>
      <c r="T26" s="299">
        <v>2700000</v>
      </c>
      <c r="U26" s="299">
        <v>0</v>
      </c>
      <c r="V26" s="299">
        <v>3692000</v>
      </c>
      <c r="W26" s="299">
        <v>14734000</v>
      </c>
      <c r="Z26" s="293"/>
    </row>
    <row r="27" spans="1:26" x14ac:dyDescent="0.25">
      <c r="A27" s="551">
        <v>52000</v>
      </c>
      <c r="B27" s="552">
        <v>52000</v>
      </c>
      <c r="C27" s="294" t="s">
        <v>150</v>
      </c>
      <c r="D27" s="295">
        <v>51217</v>
      </c>
      <c r="E27" s="296">
        <v>16213</v>
      </c>
      <c r="F27" s="296"/>
      <c r="G27" s="296">
        <v>1430</v>
      </c>
      <c r="H27" s="296">
        <v>0</v>
      </c>
      <c r="I27" s="296">
        <v>902</v>
      </c>
      <c r="J27" s="296">
        <v>0</v>
      </c>
      <c r="K27" s="296">
        <v>0</v>
      </c>
      <c r="L27" s="297">
        <v>3191</v>
      </c>
      <c r="N27" s="553">
        <v>52000</v>
      </c>
      <c r="O27" s="552">
        <v>52000</v>
      </c>
      <c r="P27" s="294" t="s">
        <v>150</v>
      </c>
      <c r="Q27" s="298">
        <v>64434820</v>
      </c>
      <c r="R27" s="299">
        <v>1620000</v>
      </c>
      <c r="S27" s="299">
        <v>82000</v>
      </c>
      <c r="T27" s="299">
        <v>902000</v>
      </c>
      <c r="U27" s="299">
        <v>0</v>
      </c>
      <c r="V27" s="299">
        <v>436000</v>
      </c>
      <c r="W27" s="299">
        <v>3101000</v>
      </c>
      <c r="Z27" s="293"/>
    </row>
    <row r="28" spans="1:26" x14ac:dyDescent="0.25">
      <c r="A28" s="551">
        <v>53000</v>
      </c>
      <c r="B28" s="552">
        <v>53000</v>
      </c>
      <c r="C28" s="294" t="s">
        <v>151</v>
      </c>
      <c r="D28" s="295">
        <v>72859</v>
      </c>
      <c r="E28" s="296">
        <v>29622</v>
      </c>
      <c r="F28" s="296"/>
      <c r="G28" s="296">
        <v>1876</v>
      </c>
      <c r="H28" s="296">
        <v>0</v>
      </c>
      <c r="I28" s="296">
        <v>1247</v>
      </c>
      <c r="J28" s="296">
        <v>0</v>
      </c>
      <c r="K28" s="296">
        <v>0</v>
      </c>
      <c r="L28" s="297">
        <v>4709</v>
      </c>
      <c r="N28" s="553">
        <v>53000</v>
      </c>
      <c r="O28" s="552">
        <v>53000</v>
      </c>
      <c r="P28" s="294" t="s">
        <v>151</v>
      </c>
      <c r="Q28" s="298">
        <v>97930338</v>
      </c>
      <c r="R28" s="299">
        <v>1890000</v>
      </c>
      <c r="S28" s="299"/>
      <c r="T28" s="299">
        <v>1355000</v>
      </c>
      <c r="U28" s="299">
        <v>0</v>
      </c>
      <c r="V28" s="299">
        <v>1199000</v>
      </c>
      <c r="W28" s="299">
        <v>4488000</v>
      </c>
      <c r="Z28" s="293"/>
    </row>
    <row r="29" spans="1:26" x14ac:dyDescent="0.25">
      <c r="A29" s="551">
        <v>54000</v>
      </c>
      <c r="B29" s="552">
        <v>54000</v>
      </c>
      <c r="C29" s="294" t="s">
        <v>152</v>
      </c>
      <c r="D29" s="295">
        <v>108003</v>
      </c>
      <c r="E29" s="296">
        <v>38204</v>
      </c>
      <c r="F29" s="296"/>
      <c r="G29" s="296">
        <v>2680</v>
      </c>
      <c r="H29" s="296">
        <v>0</v>
      </c>
      <c r="I29" s="296">
        <v>2338</v>
      </c>
      <c r="J29" s="296">
        <v>155</v>
      </c>
      <c r="K29" s="296">
        <v>817.33653642689103</v>
      </c>
      <c r="L29" s="297">
        <v>7324</v>
      </c>
      <c r="N29" s="553">
        <v>54000</v>
      </c>
      <c r="O29" s="552">
        <v>54000</v>
      </c>
      <c r="P29" s="294" t="s">
        <v>152</v>
      </c>
      <c r="Q29" s="298">
        <v>139714687</v>
      </c>
      <c r="R29" s="299">
        <v>2430000</v>
      </c>
      <c r="S29" s="299"/>
      <c r="T29" s="299">
        <v>2414000</v>
      </c>
      <c r="U29" s="299">
        <v>777000</v>
      </c>
      <c r="V29" s="299">
        <v>2312000</v>
      </c>
      <c r="W29" s="299">
        <v>7568000</v>
      </c>
      <c r="Z29" s="293"/>
    </row>
    <row r="30" spans="1:26" x14ac:dyDescent="0.25">
      <c r="A30" s="551">
        <v>55000</v>
      </c>
      <c r="B30" s="552">
        <v>55000</v>
      </c>
      <c r="C30" s="294" t="s">
        <v>153</v>
      </c>
      <c r="D30" s="295">
        <v>81374</v>
      </c>
      <c r="E30" s="296">
        <v>8689</v>
      </c>
      <c r="F30" s="296">
        <v>224000</v>
      </c>
      <c r="G30" s="296">
        <v>0</v>
      </c>
      <c r="H30" s="296">
        <v>621</v>
      </c>
      <c r="I30" s="296">
        <v>5227</v>
      </c>
      <c r="J30" s="296">
        <v>561</v>
      </c>
      <c r="K30" s="296">
        <v>0</v>
      </c>
      <c r="L30" s="297">
        <v>5991</v>
      </c>
      <c r="N30" s="553">
        <v>55000</v>
      </c>
      <c r="O30" s="552">
        <v>55000</v>
      </c>
      <c r="P30" s="294" t="s">
        <v>153</v>
      </c>
      <c r="Q30" s="298">
        <v>86276951</v>
      </c>
      <c r="R30" s="299">
        <v>0</v>
      </c>
      <c r="S30" s="299">
        <v>504000</v>
      </c>
      <c r="T30" s="299">
        <v>4298000</v>
      </c>
      <c r="U30" s="299">
        <v>0</v>
      </c>
      <c r="V30" s="299">
        <v>1198000</v>
      </c>
      <c r="W30" s="299">
        <v>5928000</v>
      </c>
      <c r="Z30" s="293"/>
    </row>
    <row r="31" spans="1:26" x14ac:dyDescent="0.25">
      <c r="A31" s="551">
        <v>56000</v>
      </c>
      <c r="B31" s="552">
        <v>56000</v>
      </c>
      <c r="C31" s="294" t="s">
        <v>154</v>
      </c>
      <c r="D31" s="295">
        <v>118987</v>
      </c>
      <c r="E31" s="296">
        <v>10360</v>
      </c>
      <c r="F31" s="296"/>
      <c r="G31" s="296">
        <v>0</v>
      </c>
      <c r="H31" s="296">
        <v>361</v>
      </c>
      <c r="I31" s="296">
        <v>6588</v>
      </c>
      <c r="J31" s="296">
        <v>0</v>
      </c>
      <c r="K31" s="296">
        <v>533.82292535381328</v>
      </c>
      <c r="L31" s="297">
        <v>6830</v>
      </c>
      <c r="N31" s="553">
        <v>56000</v>
      </c>
      <c r="O31" s="552">
        <v>56000</v>
      </c>
      <c r="P31" s="294" t="s">
        <v>154</v>
      </c>
      <c r="Q31" s="298">
        <v>123595710</v>
      </c>
      <c r="R31" s="299">
        <v>0</v>
      </c>
      <c r="S31" s="299">
        <v>365000</v>
      </c>
      <c r="T31" s="299">
        <v>5762000</v>
      </c>
      <c r="U31" s="299">
        <v>532000</v>
      </c>
      <c r="V31" s="299">
        <v>1180000</v>
      </c>
      <c r="W31" s="299">
        <v>7818000</v>
      </c>
      <c r="Z31" s="293"/>
    </row>
    <row r="32" spans="1:26" ht="15.75" thickBot="1" x14ac:dyDescent="0.3">
      <c r="A32" s="300"/>
      <c r="B32" s="301" t="s">
        <v>155</v>
      </c>
      <c r="C32" s="302"/>
      <c r="D32" s="303"/>
      <c r="E32" s="304"/>
      <c r="F32" s="304"/>
      <c r="G32" s="305"/>
      <c r="H32" s="305">
        <f>2594.12253-1</f>
        <v>2593.1225300000001</v>
      </c>
      <c r="I32" s="305"/>
      <c r="J32" s="305"/>
      <c r="K32" s="305"/>
      <c r="L32" s="306"/>
      <c r="N32" s="300"/>
      <c r="O32" s="301" t="s">
        <v>155</v>
      </c>
      <c r="P32" s="307"/>
      <c r="Q32" s="308"/>
      <c r="R32" s="309"/>
      <c r="S32" s="309"/>
      <c r="T32" s="309"/>
      <c r="U32" s="309"/>
      <c r="V32" s="309"/>
      <c r="W32" s="309"/>
      <c r="Z32" s="293"/>
    </row>
    <row r="33" spans="1:24" ht="15.75" thickBot="1" x14ac:dyDescent="0.3">
      <c r="A33" s="544" t="s">
        <v>156</v>
      </c>
      <c r="B33" s="545"/>
      <c r="C33" s="546"/>
      <c r="D33" s="310">
        <f t="shared" ref="D33:K33" si="0">SUM(D6:D31)</f>
        <v>12245233</v>
      </c>
      <c r="E33" s="311">
        <f t="shared" si="0"/>
        <v>3866916</v>
      </c>
      <c r="F33" s="311">
        <v>32308000</v>
      </c>
      <c r="G33" s="311">
        <f t="shared" si="0"/>
        <v>1070000</v>
      </c>
      <c r="H33" s="311">
        <f>SUM(H6:H32)</f>
        <v>150000.12252999999</v>
      </c>
      <c r="I33" s="311">
        <f>SUM(I6:I32)</f>
        <v>776966</v>
      </c>
      <c r="J33" s="311">
        <f t="shared" si="0"/>
        <v>22000</v>
      </c>
      <c r="K33" s="311">
        <f t="shared" si="0"/>
        <v>51299.999999999993</v>
      </c>
      <c r="L33" s="312">
        <f>SUM(L6:L31)</f>
        <v>1035002</v>
      </c>
      <c r="N33" s="547" t="s">
        <v>156</v>
      </c>
      <c r="O33" s="548"/>
      <c r="P33" s="549"/>
      <c r="Q33" s="313">
        <f t="shared" ref="Q33:W33" si="1">SUM(Q6:Q32)</f>
        <v>15426023232</v>
      </c>
      <c r="R33" s="314">
        <f>SUM(R6:R32)</f>
        <v>1046790000</v>
      </c>
      <c r="S33" s="314">
        <f t="shared" si="1"/>
        <v>135362000</v>
      </c>
      <c r="T33" s="314">
        <f>SUM(T6:T32)</f>
        <v>731081000</v>
      </c>
      <c r="U33" s="314">
        <v>51300000</v>
      </c>
      <c r="V33" s="314">
        <f t="shared" si="1"/>
        <v>250000000</v>
      </c>
      <c r="W33" s="314">
        <f t="shared" si="1"/>
        <v>1035000000</v>
      </c>
      <c r="X33" s="315"/>
    </row>
    <row r="34" spans="1:24" x14ac:dyDescent="0.25">
      <c r="B34" s="275"/>
      <c r="C34" s="275"/>
      <c r="D34" s="275"/>
      <c r="E34" s="275"/>
      <c r="F34" s="275"/>
      <c r="G34" s="275"/>
      <c r="H34" s="275"/>
      <c r="X34" s="315"/>
    </row>
    <row r="35" spans="1:24" ht="25.5" x14ac:dyDescent="0.25">
      <c r="A35" s="316" t="s">
        <v>157</v>
      </c>
      <c r="B35" s="550" t="s">
        <v>158</v>
      </c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N35" s="316" t="s">
        <v>157</v>
      </c>
      <c r="O35" s="550" t="s">
        <v>159</v>
      </c>
      <c r="P35" s="550"/>
      <c r="Q35" s="550"/>
      <c r="R35" s="550"/>
      <c r="S35" s="550"/>
      <c r="T35" s="550"/>
      <c r="U35" s="550"/>
      <c r="V35" s="550"/>
      <c r="W35" s="550"/>
    </row>
    <row r="36" spans="1:24" x14ac:dyDescent="0.25">
      <c r="A36" s="316"/>
      <c r="B36" s="550" t="s">
        <v>160</v>
      </c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O36" s="550"/>
      <c r="P36" s="550"/>
      <c r="Q36" s="550"/>
      <c r="R36" s="550"/>
      <c r="S36" s="550"/>
      <c r="T36" s="550"/>
      <c r="U36" s="550"/>
      <c r="V36" s="550"/>
      <c r="W36" s="550"/>
    </row>
    <row r="37" spans="1:24" x14ac:dyDescent="0.25">
      <c r="A37" s="316" t="s">
        <v>161</v>
      </c>
      <c r="B37" s="543" t="s">
        <v>162</v>
      </c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N37" s="316"/>
      <c r="O37" s="543"/>
      <c r="P37" s="543"/>
      <c r="Q37" s="543"/>
      <c r="R37" s="543"/>
      <c r="S37" s="543"/>
      <c r="T37" s="543"/>
      <c r="U37" s="543"/>
      <c r="V37" s="543"/>
      <c r="W37" s="543"/>
    </row>
    <row r="38" spans="1:24" x14ac:dyDescent="0.25">
      <c r="B38" s="543" t="s">
        <v>163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O38" s="543"/>
      <c r="P38" s="543"/>
      <c r="Q38" s="543"/>
      <c r="R38" s="543"/>
      <c r="S38" s="543"/>
      <c r="T38" s="543"/>
      <c r="U38" s="543"/>
      <c r="V38" s="543"/>
      <c r="W38" s="543"/>
    </row>
    <row r="39" spans="1:24" x14ac:dyDescent="0.25">
      <c r="D39" s="315"/>
      <c r="O39" s="317"/>
    </row>
    <row r="40" spans="1:24" x14ac:dyDescent="0.25">
      <c r="F40" s="315"/>
      <c r="P40" s="317" t="s">
        <v>164</v>
      </c>
    </row>
    <row r="41" spans="1:24" x14ac:dyDescent="0.25">
      <c r="B41" s="318"/>
    </row>
  </sheetData>
  <mergeCells count="65">
    <mergeCell ref="A7:B7"/>
    <mergeCell ref="N7:O7"/>
    <mergeCell ref="N3:W3"/>
    <mergeCell ref="A5:B5"/>
    <mergeCell ref="N5:O5"/>
    <mergeCell ref="A6:B6"/>
    <mergeCell ref="N6:O6"/>
    <mergeCell ref="A8:B8"/>
    <mergeCell ref="N8:O8"/>
    <mergeCell ref="A9:B9"/>
    <mergeCell ref="N9:O9"/>
    <mergeCell ref="A10:B10"/>
    <mergeCell ref="N10:O10"/>
    <mergeCell ref="A11:B11"/>
    <mergeCell ref="N11:O11"/>
    <mergeCell ref="A12:B12"/>
    <mergeCell ref="N12:O12"/>
    <mergeCell ref="A13:B13"/>
    <mergeCell ref="N13:O13"/>
    <mergeCell ref="A14:B14"/>
    <mergeCell ref="N14:O14"/>
    <mergeCell ref="A15:B15"/>
    <mergeCell ref="N15:O15"/>
    <mergeCell ref="A16:B16"/>
    <mergeCell ref="N16:O16"/>
    <mergeCell ref="A17:B17"/>
    <mergeCell ref="N17:O17"/>
    <mergeCell ref="A18:B18"/>
    <mergeCell ref="N18:O18"/>
    <mergeCell ref="A19:B19"/>
    <mergeCell ref="N19:O19"/>
    <mergeCell ref="A20:B20"/>
    <mergeCell ref="N20:O20"/>
    <mergeCell ref="A21:B21"/>
    <mergeCell ref="N21:O21"/>
    <mergeCell ref="A22:B22"/>
    <mergeCell ref="N22:O22"/>
    <mergeCell ref="A23:B23"/>
    <mergeCell ref="N23:O23"/>
    <mergeCell ref="A24:B24"/>
    <mergeCell ref="N24:O24"/>
    <mergeCell ref="A25:B25"/>
    <mergeCell ref="N25:O25"/>
    <mergeCell ref="A26:B26"/>
    <mergeCell ref="N26:O26"/>
    <mergeCell ref="A27:B27"/>
    <mergeCell ref="N27:O27"/>
    <mergeCell ref="A28:B28"/>
    <mergeCell ref="N28:O28"/>
    <mergeCell ref="A29:B29"/>
    <mergeCell ref="N29:O29"/>
    <mergeCell ref="A30:B30"/>
    <mergeCell ref="N30:O30"/>
    <mergeCell ref="A31:B31"/>
    <mergeCell ref="N31:O31"/>
    <mergeCell ref="B37:L37"/>
    <mergeCell ref="O37:W37"/>
    <mergeCell ref="B38:L38"/>
    <mergeCell ref="O38:W38"/>
    <mergeCell ref="A33:C33"/>
    <mergeCell ref="N33:P33"/>
    <mergeCell ref="B35:L35"/>
    <mergeCell ref="O35:W35"/>
    <mergeCell ref="B36:L36"/>
    <mergeCell ref="O36:W36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72" orientation="landscape" r:id="rId1"/>
  <headerFooter alignWithMargins="0">
    <oddHeader>&amp;RKapitola C.I.1
&amp;"-,Tučné"Tabulka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opLeftCell="A16" workbookViewId="0">
      <selection activeCell="I15" sqref="I15"/>
    </sheetView>
  </sheetViews>
  <sheetFormatPr defaultRowHeight="15" x14ac:dyDescent="0.25"/>
  <cols>
    <col min="1" max="1" width="11.140625" customWidth="1"/>
    <col min="2" max="2" width="39.7109375" customWidth="1"/>
    <col min="3" max="3" width="15.5703125" customWidth="1"/>
    <col min="4" max="4" width="16.28515625" customWidth="1"/>
    <col min="257" max="257" width="11.140625" customWidth="1"/>
    <col min="258" max="258" width="39.7109375" customWidth="1"/>
    <col min="259" max="259" width="15.5703125" customWidth="1"/>
    <col min="260" max="260" width="16.28515625" customWidth="1"/>
    <col min="513" max="513" width="11.140625" customWidth="1"/>
    <col min="514" max="514" width="39.7109375" customWidth="1"/>
    <col min="515" max="515" width="15.5703125" customWidth="1"/>
    <col min="516" max="516" width="16.28515625" customWidth="1"/>
    <col min="769" max="769" width="11.140625" customWidth="1"/>
    <col min="770" max="770" width="39.7109375" customWidth="1"/>
    <col min="771" max="771" width="15.5703125" customWidth="1"/>
    <col min="772" max="772" width="16.28515625" customWidth="1"/>
    <col min="1025" max="1025" width="11.140625" customWidth="1"/>
    <col min="1026" max="1026" width="39.7109375" customWidth="1"/>
    <col min="1027" max="1027" width="15.5703125" customWidth="1"/>
    <col min="1028" max="1028" width="16.28515625" customWidth="1"/>
    <col min="1281" max="1281" width="11.140625" customWidth="1"/>
    <col min="1282" max="1282" width="39.7109375" customWidth="1"/>
    <col min="1283" max="1283" width="15.5703125" customWidth="1"/>
    <col min="1284" max="1284" width="16.28515625" customWidth="1"/>
    <col min="1537" max="1537" width="11.140625" customWidth="1"/>
    <col min="1538" max="1538" width="39.7109375" customWidth="1"/>
    <col min="1539" max="1539" width="15.5703125" customWidth="1"/>
    <col min="1540" max="1540" width="16.28515625" customWidth="1"/>
    <col min="1793" max="1793" width="11.140625" customWidth="1"/>
    <col min="1794" max="1794" width="39.7109375" customWidth="1"/>
    <col min="1795" max="1795" width="15.5703125" customWidth="1"/>
    <col min="1796" max="1796" width="16.28515625" customWidth="1"/>
    <col min="2049" max="2049" width="11.140625" customWidth="1"/>
    <col min="2050" max="2050" width="39.7109375" customWidth="1"/>
    <col min="2051" max="2051" width="15.5703125" customWidth="1"/>
    <col min="2052" max="2052" width="16.28515625" customWidth="1"/>
    <col min="2305" max="2305" width="11.140625" customWidth="1"/>
    <col min="2306" max="2306" width="39.7109375" customWidth="1"/>
    <col min="2307" max="2307" width="15.5703125" customWidth="1"/>
    <col min="2308" max="2308" width="16.28515625" customWidth="1"/>
    <col min="2561" max="2561" width="11.140625" customWidth="1"/>
    <col min="2562" max="2562" width="39.7109375" customWidth="1"/>
    <col min="2563" max="2563" width="15.5703125" customWidth="1"/>
    <col min="2564" max="2564" width="16.28515625" customWidth="1"/>
    <col min="2817" max="2817" width="11.140625" customWidth="1"/>
    <col min="2818" max="2818" width="39.7109375" customWidth="1"/>
    <col min="2819" max="2819" width="15.5703125" customWidth="1"/>
    <col min="2820" max="2820" width="16.28515625" customWidth="1"/>
    <col min="3073" max="3073" width="11.140625" customWidth="1"/>
    <col min="3074" max="3074" width="39.7109375" customWidth="1"/>
    <col min="3075" max="3075" width="15.5703125" customWidth="1"/>
    <col min="3076" max="3076" width="16.28515625" customWidth="1"/>
    <col min="3329" max="3329" width="11.140625" customWidth="1"/>
    <col min="3330" max="3330" width="39.7109375" customWidth="1"/>
    <col min="3331" max="3331" width="15.5703125" customWidth="1"/>
    <col min="3332" max="3332" width="16.28515625" customWidth="1"/>
    <col min="3585" max="3585" width="11.140625" customWidth="1"/>
    <col min="3586" max="3586" width="39.7109375" customWidth="1"/>
    <col min="3587" max="3587" width="15.5703125" customWidth="1"/>
    <col min="3588" max="3588" width="16.28515625" customWidth="1"/>
    <col min="3841" max="3841" width="11.140625" customWidth="1"/>
    <col min="3842" max="3842" width="39.7109375" customWidth="1"/>
    <col min="3843" max="3843" width="15.5703125" customWidth="1"/>
    <col min="3844" max="3844" width="16.28515625" customWidth="1"/>
    <col min="4097" max="4097" width="11.140625" customWidth="1"/>
    <col min="4098" max="4098" width="39.7109375" customWidth="1"/>
    <col min="4099" max="4099" width="15.5703125" customWidth="1"/>
    <col min="4100" max="4100" width="16.28515625" customWidth="1"/>
    <col min="4353" max="4353" width="11.140625" customWidth="1"/>
    <col min="4354" max="4354" width="39.7109375" customWidth="1"/>
    <col min="4355" max="4355" width="15.5703125" customWidth="1"/>
    <col min="4356" max="4356" width="16.28515625" customWidth="1"/>
    <col min="4609" max="4609" width="11.140625" customWidth="1"/>
    <col min="4610" max="4610" width="39.7109375" customWidth="1"/>
    <col min="4611" max="4611" width="15.5703125" customWidth="1"/>
    <col min="4612" max="4612" width="16.28515625" customWidth="1"/>
    <col min="4865" max="4865" width="11.140625" customWidth="1"/>
    <col min="4866" max="4866" width="39.7109375" customWidth="1"/>
    <col min="4867" max="4867" width="15.5703125" customWidth="1"/>
    <col min="4868" max="4868" width="16.28515625" customWidth="1"/>
    <col min="5121" max="5121" width="11.140625" customWidth="1"/>
    <col min="5122" max="5122" width="39.7109375" customWidth="1"/>
    <col min="5123" max="5123" width="15.5703125" customWidth="1"/>
    <col min="5124" max="5124" width="16.28515625" customWidth="1"/>
    <col min="5377" max="5377" width="11.140625" customWidth="1"/>
    <col min="5378" max="5378" width="39.7109375" customWidth="1"/>
    <col min="5379" max="5379" width="15.5703125" customWidth="1"/>
    <col min="5380" max="5380" width="16.28515625" customWidth="1"/>
    <col min="5633" max="5633" width="11.140625" customWidth="1"/>
    <col min="5634" max="5634" width="39.7109375" customWidth="1"/>
    <col min="5635" max="5635" width="15.5703125" customWidth="1"/>
    <col min="5636" max="5636" width="16.28515625" customWidth="1"/>
    <col min="5889" max="5889" width="11.140625" customWidth="1"/>
    <col min="5890" max="5890" width="39.7109375" customWidth="1"/>
    <col min="5891" max="5891" width="15.5703125" customWidth="1"/>
    <col min="5892" max="5892" width="16.28515625" customWidth="1"/>
    <col min="6145" max="6145" width="11.140625" customWidth="1"/>
    <col min="6146" max="6146" width="39.7109375" customWidth="1"/>
    <col min="6147" max="6147" width="15.5703125" customWidth="1"/>
    <col min="6148" max="6148" width="16.28515625" customWidth="1"/>
    <col min="6401" max="6401" width="11.140625" customWidth="1"/>
    <col min="6402" max="6402" width="39.7109375" customWidth="1"/>
    <col min="6403" max="6403" width="15.5703125" customWidth="1"/>
    <col min="6404" max="6404" width="16.28515625" customWidth="1"/>
    <col min="6657" max="6657" width="11.140625" customWidth="1"/>
    <col min="6658" max="6658" width="39.7109375" customWidth="1"/>
    <col min="6659" max="6659" width="15.5703125" customWidth="1"/>
    <col min="6660" max="6660" width="16.28515625" customWidth="1"/>
    <col min="6913" max="6913" width="11.140625" customWidth="1"/>
    <col min="6914" max="6914" width="39.7109375" customWidth="1"/>
    <col min="6915" max="6915" width="15.5703125" customWidth="1"/>
    <col min="6916" max="6916" width="16.28515625" customWidth="1"/>
    <col min="7169" max="7169" width="11.140625" customWidth="1"/>
    <col min="7170" max="7170" width="39.7109375" customWidth="1"/>
    <col min="7171" max="7171" width="15.5703125" customWidth="1"/>
    <col min="7172" max="7172" width="16.28515625" customWidth="1"/>
    <col min="7425" max="7425" width="11.140625" customWidth="1"/>
    <col min="7426" max="7426" width="39.7109375" customWidth="1"/>
    <col min="7427" max="7427" width="15.5703125" customWidth="1"/>
    <col min="7428" max="7428" width="16.28515625" customWidth="1"/>
    <col min="7681" max="7681" width="11.140625" customWidth="1"/>
    <col min="7682" max="7682" width="39.7109375" customWidth="1"/>
    <col min="7683" max="7683" width="15.5703125" customWidth="1"/>
    <col min="7684" max="7684" width="16.28515625" customWidth="1"/>
    <col min="7937" max="7937" width="11.140625" customWidth="1"/>
    <col min="7938" max="7938" width="39.7109375" customWidth="1"/>
    <col min="7939" max="7939" width="15.5703125" customWidth="1"/>
    <col min="7940" max="7940" width="16.28515625" customWidth="1"/>
    <col min="8193" max="8193" width="11.140625" customWidth="1"/>
    <col min="8194" max="8194" width="39.7109375" customWidth="1"/>
    <col min="8195" max="8195" width="15.5703125" customWidth="1"/>
    <col min="8196" max="8196" width="16.28515625" customWidth="1"/>
    <col min="8449" max="8449" width="11.140625" customWidth="1"/>
    <col min="8450" max="8450" width="39.7109375" customWidth="1"/>
    <col min="8451" max="8451" width="15.5703125" customWidth="1"/>
    <col min="8452" max="8452" width="16.28515625" customWidth="1"/>
    <col min="8705" max="8705" width="11.140625" customWidth="1"/>
    <col min="8706" max="8706" width="39.7109375" customWidth="1"/>
    <col min="8707" max="8707" width="15.5703125" customWidth="1"/>
    <col min="8708" max="8708" width="16.28515625" customWidth="1"/>
    <col min="8961" max="8961" width="11.140625" customWidth="1"/>
    <col min="8962" max="8962" width="39.7109375" customWidth="1"/>
    <col min="8963" max="8963" width="15.5703125" customWidth="1"/>
    <col min="8964" max="8964" width="16.28515625" customWidth="1"/>
    <col min="9217" max="9217" width="11.140625" customWidth="1"/>
    <col min="9218" max="9218" width="39.7109375" customWidth="1"/>
    <col min="9219" max="9219" width="15.5703125" customWidth="1"/>
    <col min="9220" max="9220" width="16.28515625" customWidth="1"/>
    <col min="9473" max="9473" width="11.140625" customWidth="1"/>
    <col min="9474" max="9474" width="39.7109375" customWidth="1"/>
    <col min="9475" max="9475" width="15.5703125" customWidth="1"/>
    <col min="9476" max="9476" width="16.28515625" customWidth="1"/>
    <col min="9729" max="9729" width="11.140625" customWidth="1"/>
    <col min="9730" max="9730" width="39.7109375" customWidth="1"/>
    <col min="9731" max="9731" width="15.5703125" customWidth="1"/>
    <col min="9732" max="9732" width="16.28515625" customWidth="1"/>
    <col min="9985" max="9985" width="11.140625" customWidth="1"/>
    <col min="9986" max="9986" width="39.7109375" customWidth="1"/>
    <col min="9987" max="9987" width="15.5703125" customWidth="1"/>
    <col min="9988" max="9988" width="16.28515625" customWidth="1"/>
    <col min="10241" max="10241" width="11.140625" customWidth="1"/>
    <col min="10242" max="10242" width="39.7109375" customWidth="1"/>
    <col min="10243" max="10243" width="15.5703125" customWidth="1"/>
    <col min="10244" max="10244" width="16.28515625" customWidth="1"/>
    <col min="10497" max="10497" width="11.140625" customWidth="1"/>
    <col min="10498" max="10498" width="39.7109375" customWidth="1"/>
    <col min="10499" max="10499" width="15.5703125" customWidth="1"/>
    <col min="10500" max="10500" width="16.28515625" customWidth="1"/>
    <col min="10753" max="10753" width="11.140625" customWidth="1"/>
    <col min="10754" max="10754" width="39.7109375" customWidth="1"/>
    <col min="10755" max="10755" width="15.5703125" customWidth="1"/>
    <col min="10756" max="10756" width="16.28515625" customWidth="1"/>
    <col min="11009" max="11009" width="11.140625" customWidth="1"/>
    <col min="11010" max="11010" width="39.7109375" customWidth="1"/>
    <col min="11011" max="11011" width="15.5703125" customWidth="1"/>
    <col min="11012" max="11012" width="16.28515625" customWidth="1"/>
    <col min="11265" max="11265" width="11.140625" customWidth="1"/>
    <col min="11266" max="11266" width="39.7109375" customWidth="1"/>
    <col min="11267" max="11267" width="15.5703125" customWidth="1"/>
    <col min="11268" max="11268" width="16.28515625" customWidth="1"/>
    <col min="11521" max="11521" width="11.140625" customWidth="1"/>
    <col min="11522" max="11522" width="39.7109375" customWidth="1"/>
    <col min="11523" max="11523" width="15.5703125" customWidth="1"/>
    <col min="11524" max="11524" width="16.28515625" customWidth="1"/>
    <col min="11777" max="11777" width="11.140625" customWidth="1"/>
    <col min="11778" max="11778" width="39.7109375" customWidth="1"/>
    <col min="11779" max="11779" width="15.5703125" customWidth="1"/>
    <col min="11780" max="11780" width="16.28515625" customWidth="1"/>
    <col min="12033" max="12033" width="11.140625" customWidth="1"/>
    <col min="12034" max="12034" width="39.7109375" customWidth="1"/>
    <col min="12035" max="12035" width="15.5703125" customWidth="1"/>
    <col min="12036" max="12036" width="16.28515625" customWidth="1"/>
    <col min="12289" max="12289" width="11.140625" customWidth="1"/>
    <col min="12290" max="12290" width="39.7109375" customWidth="1"/>
    <col min="12291" max="12291" width="15.5703125" customWidth="1"/>
    <col min="12292" max="12292" width="16.28515625" customWidth="1"/>
    <col min="12545" max="12545" width="11.140625" customWidth="1"/>
    <col min="12546" max="12546" width="39.7109375" customWidth="1"/>
    <col min="12547" max="12547" width="15.5703125" customWidth="1"/>
    <col min="12548" max="12548" width="16.28515625" customWidth="1"/>
    <col min="12801" max="12801" width="11.140625" customWidth="1"/>
    <col min="12802" max="12802" width="39.7109375" customWidth="1"/>
    <col min="12803" max="12803" width="15.5703125" customWidth="1"/>
    <col min="12804" max="12804" width="16.28515625" customWidth="1"/>
    <col min="13057" max="13057" width="11.140625" customWidth="1"/>
    <col min="13058" max="13058" width="39.7109375" customWidth="1"/>
    <col min="13059" max="13059" width="15.5703125" customWidth="1"/>
    <col min="13060" max="13060" width="16.28515625" customWidth="1"/>
    <col min="13313" max="13313" width="11.140625" customWidth="1"/>
    <col min="13314" max="13314" width="39.7109375" customWidth="1"/>
    <col min="13315" max="13315" width="15.5703125" customWidth="1"/>
    <col min="13316" max="13316" width="16.28515625" customWidth="1"/>
    <col min="13569" max="13569" width="11.140625" customWidth="1"/>
    <col min="13570" max="13570" width="39.7109375" customWidth="1"/>
    <col min="13571" max="13571" width="15.5703125" customWidth="1"/>
    <col min="13572" max="13572" width="16.28515625" customWidth="1"/>
    <col min="13825" max="13825" width="11.140625" customWidth="1"/>
    <col min="13826" max="13826" width="39.7109375" customWidth="1"/>
    <col min="13827" max="13827" width="15.5703125" customWidth="1"/>
    <col min="13828" max="13828" width="16.28515625" customWidth="1"/>
    <col min="14081" max="14081" width="11.140625" customWidth="1"/>
    <col min="14082" max="14082" width="39.7109375" customWidth="1"/>
    <col min="14083" max="14083" width="15.5703125" customWidth="1"/>
    <col min="14084" max="14084" width="16.28515625" customWidth="1"/>
    <col min="14337" max="14337" width="11.140625" customWidth="1"/>
    <col min="14338" max="14338" width="39.7109375" customWidth="1"/>
    <col min="14339" max="14339" width="15.5703125" customWidth="1"/>
    <col min="14340" max="14340" width="16.28515625" customWidth="1"/>
    <col min="14593" max="14593" width="11.140625" customWidth="1"/>
    <col min="14594" max="14594" width="39.7109375" customWidth="1"/>
    <col min="14595" max="14595" width="15.5703125" customWidth="1"/>
    <col min="14596" max="14596" width="16.28515625" customWidth="1"/>
    <col min="14849" max="14849" width="11.140625" customWidth="1"/>
    <col min="14850" max="14850" width="39.7109375" customWidth="1"/>
    <col min="14851" max="14851" width="15.5703125" customWidth="1"/>
    <col min="14852" max="14852" width="16.28515625" customWidth="1"/>
    <col min="15105" max="15105" width="11.140625" customWidth="1"/>
    <col min="15106" max="15106" width="39.7109375" customWidth="1"/>
    <col min="15107" max="15107" width="15.5703125" customWidth="1"/>
    <col min="15108" max="15108" width="16.28515625" customWidth="1"/>
    <col min="15361" max="15361" width="11.140625" customWidth="1"/>
    <col min="15362" max="15362" width="39.7109375" customWidth="1"/>
    <col min="15363" max="15363" width="15.5703125" customWidth="1"/>
    <col min="15364" max="15364" width="16.28515625" customWidth="1"/>
    <col min="15617" max="15617" width="11.140625" customWidth="1"/>
    <col min="15618" max="15618" width="39.7109375" customWidth="1"/>
    <col min="15619" max="15619" width="15.5703125" customWidth="1"/>
    <col min="15620" max="15620" width="16.28515625" customWidth="1"/>
    <col min="15873" max="15873" width="11.140625" customWidth="1"/>
    <col min="15874" max="15874" width="39.7109375" customWidth="1"/>
    <col min="15875" max="15875" width="15.5703125" customWidth="1"/>
    <col min="15876" max="15876" width="16.28515625" customWidth="1"/>
    <col min="16129" max="16129" width="11.140625" customWidth="1"/>
    <col min="16130" max="16130" width="39.7109375" customWidth="1"/>
    <col min="16131" max="16131" width="15.5703125" customWidth="1"/>
    <col min="16132" max="16132" width="16.28515625" customWidth="1"/>
  </cols>
  <sheetData>
    <row r="2" spans="1:7" ht="23.25" x14ac:dyDescent="0.35">
      <c r="A2" s="319" t="s">
        <v>57</v>
      </c>
    </row>
    <row r="3" spans="1:7" ht="23.25" x14ac:dyDescent="0.35">
      <c r="A3" s="319" t="s">
        <v>165</v>
      </c>
    </row>
    <row r="5" spans="1:7" x14ac:dyDescent="0.25">
      <c r="A5" s="320" t="s">
        <v>166</v>
      </c>
      <c r="B5" s="320"/>
      <c r="C5" s="321">
        <f>'[2]1 Bilance pro výpočet'!O16</f>
        <v>11723777656.32</v>
      </c>
    </row>
    <row r="6" spans="1:7" x14ac:dyDescent="0.25">
      <c r="A6" s="320" t="s">
        <v>167</v>
      </c>
      <c r="B6" s="320"/>
      <c r="C6" s="321">
        <f>'[2]1 Bilance pro výpočet'!O17</f>
        <v>3702245575.6799998</v>
      </c>
    </row>
    <row r="7" spans="1:7" x14ac:dyDescent="0.25">
      <c r="A7" s="322" t="s">
        <v>168</v>
      </c>
      <c r="B7" s="322"/>
      <c r="C7" s="323">
        <f>'[2]1 Bilance pro výpočet'!O18</f>
        <v>15426023232</v>
      </c>
    </row>
    <row r="9" spans="1:7" ht="39" thickBot="1" x14ac:dyDescent="0.3">
      <c r="A9" s="324" t="s">
        <v>169</v>
      </c>
      <c r="B9" s="325" t="s">
        <v>116</v>
      </c>
      <c r="C9" s="326" t="s">
        <v>170</v>
      </c>
      <c r="D9" s="326" t="s">
        <v>171</v>
      </c>
    </row>
    <row r="10" spans="1:7" ht="15.75" thickBot="1" x14ac:dyDescent="0.3">
      <c r="A10" s="327"/>
      <c r="B10" s="328"/>
      <c r="C10" s="329"/>
      <c r="D10" s="330">
        <f>500000000-1</f>
        <v>499999999</v>
      </c>
    </row>
    <row r="11" spans="1:7" x14ac:dyDescent="0.25">
      <c r="A11" s="331">
        <v>11000</v>
      </c>
      <c r="B11" s="332" t="s">
        <v>172</v>
      </c>
      <c r="C11" s="333">
        <v>0.17789577707808354</v>
      </c>
      <c r="D11" s="334">
        <f>ROUND(C11*$C$7,0)</f>
        <v>2744224390</v>
      </c>
      <c r="G11" s="335"/>
    </row>
    <row r="12" spans="1:7" x14ac:dyDescent="0.25">
      <c r="A12" s="336">
        <v>12000</v>
      </c>
      <c r="B12" s="337" t="s">
        <v>173</v>
      </c>
      <c r="C12" s="338">
        <v>3.0861260346901981E-2</v>
      </c>
      <c r="D12" s="339">
        <f t="shared" ref="D12:D36" si="0">ROUND(C12*$C$7,0)</f>
        <v>476066519</v>
      </c>
      <c r="G12" s="335"/>
    </row>
    <row r="13" spans="1:7" x14ac:dyDescent="0.25">
      <c r="A13" s="336">
        <v>13000</v>
      </c>
      <c r="B13" s="340" t="s">
        <v>174</v>
      </c>
      <c r="C13" s="338">
        <v>2.4610841140287831E-2</v>
      </c>
      <c r="D13" s="339">
        <f t="shared" si="0"/>
        <v>379647407</v>
      </c>
      <c r="G13" s="335"/>
    </row>
    <row r="14" spans="1:7" x14ac:dyDescent="0.25">
      <c r="A14" s="336">
        <v>14000</v>
      </c>
      <c r="B14" s="340" t="s">
        <v>175</v>
      </c>
      <c r="C14" s="338">
        <v>0.11356622526007304</v>
      </c>
      <c r="D14" s="339">
        <f t="shared" si="0"/>
        <v>1751875229</v>
      </c>
      <c r="G14" s="335"/>
    </row>
    <row r="15" spans="1:7" x14ac:dyDescent="0.25">
      <c r="A15" s="336">
        <v>15000</v>
      </c>
      <c r="B15" s="340" t="s">
        <v>176</v>
      </c>
      <c r="C15" s="338">
        <v>6.3364232522764227E-2</v>
      </c>
      <c r="D15" s="339">
        <f t="shared" si="0"/>
        <v>977458123</v>
      </c>
      <c r="G15" s="335"/>
    </row>
    <row r="16" spans="1:7" x14ac:dyDescent="0.25">
      <c r="A16" s="336">
        <v>16000</v>
      </c>
      <c r="B16" s="340" t="s">
        <v>177</v>
      </c>
      <c r="C16" s="338">
        <v>1.5718666447601608E-2</v>
      </c>
      <c r="D16" s="339">
        <f t="shared" si="0"/>
        <v>242476514</v>
      </c>
      <c r="G16" s="335"/>
    </row>
    <row r="17" spans="1:7" x14ac:dyDescent="0.25">
      <c r="A17" s="336">
        <v>17000</v>
      </c>
      <c r="B17" s="340" t="s">
        <v>178</v>
      </c>
      <c r="C17" s="338">
        <v>2.79158347256039E-2</v>
      </c>
      <c r="D17" s="339">
        <f t="shared" si="0"/>
        <v>430630315</v>
      </c>
      <c r="G17" s="335"/>
    </row>
    <row r="18" spans="1:7" x14ac:dyDescent="0.25">
      <c r="A18" s="336">
        <v>18000</v>
      </c>
      <c r="B18" s="337" t="s">
        <v>179</v>
      </c>
      <c r="C18" s="338">
        <v>1.7201267539871883E-2</v>
      </c>
      <c r="D18" s="339">
        <f t="shared" si="0"/>
        <v>265347153</v>
      </c>
      <c r="G18" s="335"/>
    </row>
    <row r="19" spans="1:7" x14ac:dyDescent="0.25">
      <c r="A19" s="336">
        <v>19000</v>
      </c>
      <c r="B19" s="337" t="s">
        <v>180</v>
      </c>
      <c r="C19" s="338">
        <v>1.5398351167369333E-2</v>
      </c>
      <c r="D19" s="339">
        <f t="shared" si="0"/>
        <v>237535323</v>
      </c>
      <c r="G19" s="335"/>
    </row>
    <row r="20" spans="1:7" x14ac:dyDescent="0.25">
      <c r="A20" s="336">
        <v>21000</v>
      </c>
      <c r="B20" s="337" t="s">
        <v>181</v>
      </c>
      <c r="C20" s="338">
        <v>8.6098452811470771E-2</v>
      </c>
      <c r="D20" s="339">
        <f t="shared" si="0"/>
        <v>1328156733</v>
      </c>
      <c r="G20" s="335"/>
    </row>
    <row r="21" spans="1:7" x14ac:dyDescent="0.25">
      <c r="A21" s="336">
        <v>22000</v>
      </c>
      <c r="B21" s="340" t="s">
        <v>182</v>
      </c>
      <c r="C21" s="338">
        <v>2.2887353144886276E-2</v>
      </c>
      <c r="D21" s="339">
        <f t="shared" si="0"/>
        <v>353060841</v>
      </c>
      <c r="G21" s="335"/>
    </row>
    <row r="22" spans="1:7" x14ac:dyDescent="0.25">
      <c r="A22" s="336">
        <v>23000</v>
      </c>
      <c r="B22" s="340" t="s">
        <v>183</v>
      </c>
      <c r="C22" s="338">
        <v>3.7461487775830596E-2</v>
      </c>
      <c r="D22" s="339">
        <f t="shared" si="0"/>
        <v>577881781</v>
      </c>
      <c r="G22" s="335"/>
    </row>
    <row r="23" spans="1:7" x14ac:dyDescent="0.25">
      <c r="A23" s="336">
        <v>24000</v>
      </c>
      <c r="B23" s="340" t="s">
        <v>184</v>
      </c>
      <c r="C23" s="338">
        <v>2.1997361338763996E-2</v>
      </c>
      <c r="D23" s="339">
        <f t="shared" si="0"/>
        <v>339331807</v>
      </c>
      <c r="G23" s="335"/>
    </row>
    <row r="24" spans="1:7" x14ac:dyDescent="0.25">
      <c r="A24" s="336">
        <v>25000</v>
      </c>
      <c r="B24" s="340" t="s">
        <v>185</v>
      </c>
      <c r="C24" s="338">
        <v>2.6276641040091739E-2</v>
      </c>
      <c r="D24" s="339">
        <f t="shared" si="0"/>
        <v>405344075</v>
      </c>
      <c r="G24" s="335"/>
    </row>
    <row r="25" spans="1:7" x14ac:dyDescent="0.25">
      <c r="A25" s="336">
        <v>26000</v>
      </c>
      <c r="B25" s="340" t="s">
        <v>186</v>
      </c>
      <c r="C25" s="338">
        <v>6.9938971879817777E-2</v>
      </c>
      <c r="D25" s="339">
        <f t="shared" si="0"/>
        <v>1078880205</v>
      </c>
      <c r="G25" s="335"/>
    </row>
    <row r="26" spans="1:7" x14ac:dyDescent="0.25">
      <c r="A26" s="336">
        <v>27000</v>
      </c>
      <c r="B26" s="340" t="s">
        <v>187</v>
      </c>
      <c r="C26" s="338">
        <v>5.121036516161858E-2</v>
      </c>
      <c r="D26" s="339">
        <f t="shared" si="0"/>
        <v>789972283</v>
      </c>
      <c r="G26" s="335"/>
    </row>
    <row r="27" spans="1:7" x14ac:dyDescent="0.25">
      <c r="A27" s="336">
        <v>28000</v>
      </c>
      <c r="B27" s="340" t="s">
        <v>188</v>
      </c>
      <c r="C27" s="338">
        <v>3.1838516819084291E-2</v>
      </c>
      <c r="D27" s="339">
        <f t="shared" si="0"/>
        <v>491141700</v>
      </c>
      <c r="G27" s="335"/>
    </row>
    <row r="28" spans="1:7" x14ac:dyDescent="0.25">
      <c r="A28" s="336">
        <v>31000</v>
      </c>
      <c r="B28" s="340" t="s">
        <v>189</v>
      </c>
      <c r="C28" s="338">
        <v>3.6265168310400546E-2</v>
      </c>
      <c r="D28" s="339">
        <f t="shared" si="0"/>
        <v>559427329</v>
      </c>
      <c r="G28" s="335"/>
    </row>
    <row r="29" spans="1:7" x14ac:dyDescent="0.25">
      <c r="A29" s="336">
        <v>41000</v>
      </c>
      <c r="B29" s="340" t="s">
        <v>190</v>
      </c>
      <c r="C29" s="338">
        <v>5.0831435678911685E-2</v>
      </c>
      <c r="D29" s="339">
        <f t="shared" si="0"/>
        <v>784126908</v>
      </c>
      <c r="G29" s="335"/>
    </row>
    <row r="30" spans="1:7" x14ac:dyDescent="0.25">
      <c r="A30" s="336">
        <v>43000</v>
      </c>
      <c r="B30" s="340" t="s">
        <v>191</v>
      </c>
      <c r="C30" s="338">
        <v>2.9703809494178234E-2</v>
      </c>
      <c r="D30" s="339">
        <f t="shared" si="0"/>
        <v>458211655</v>
      </c>
      <c r="G30" s="335"/>
    </row>
    <row r="31" spans="1:7" x14ac:dyDescent="0.25">
      <c r="A31" s="336">
        <v>51000</v>
      </c>
      <c r="B31" s="340" t="s">
        <v>192</v>
      </c>
      <c r="C31" s="338">
        <v>1.5770392149426073E-2</v>
      </c>
      <c r="D31" s="339">
        <f t="shared" si="0"/>
        <v>243274436</v>
      </c>
      <c r="G31" s="335"/>
    </row>
    <row r="32" spans="1:7" x14ac:dyDescent="0.25">
      <c r="A32" s="336">
        <v>52000</v>
      </c>
      <c r="B32" s="340" t="s">
        <v>193</v>
      </c>
      <c r="C32" s="338">
        <v>4.177020776433448E-3</v>
      </c>
      <c r="D32" s="339">
        <f t="shared" si="0"/>
        <v>64434820</v>
      </c>
      <c r="G32" s="335"/>
    </row>
    <row r="33" spans="1:7" x14ac:dyDescent="0.25">
      <c r="A33" s="336">
        <v>53000</v>
      </c>
      <c r="B33" s="340" t="s">
        <v>194</v>
      </c>
      <c r="C33" s="338">
        <v>6.3483852079917573E-3</v>
      </c>
      <c r="D33" s="339">
        <f t="shared" si="0"/>
        <v>97930338</v>
      </c>
      <c r="G33" s="335"/>
    </row>
    <row r="34" spans="1:7" x14ac:dyDescent="0.25">
      <c r="A34" s="336">
        <v>54000</v>
      </c>
      <c r="B34" s="340" t="s">
        <v>195</v>
      </c>
      <c r="C34" s="338">
        <v>9.057077469041587E-3</v>
      </c>
      <c r="D34" s="339">
        <f t="shared" si="0"/>
        <v>139714687</v>
      </c>
      <c r="G34" s="335"/>
    </row>
    <row r="35" spans="1:7" x14ac:dyDescent="0.25">
      <c r="A35" s="336">
        <v>55000</v>
      </c>
      <c r="B35" s="340" t="s">
        <v>196</v>
      </c>
      <c r="C35" s="338">
        <v>5.5929483682562089E-3</v>
      </c>
      <c r="D35" s="339">
        <f t="shared" si="0"/>
        <v>86276951</v>
      </c>
      <c r="G35" s="335"/>
    </row>
    <row r="36" spans="1:7" ht="15.75" thickBot="1" x14ac:dyDescent="0.3">
      <c r="A36" s="341">
        <v>56000</v>
      </c>
      <c r="B36" s="342" t="s">
        <v>197</v>
      </c>
      <c r="C36" s="343">
        <v>8.0121563452390781E-3</v>
      </c>
      <c r="D36" s="344">
        <f t="shared" si="0"/>
        <v>123595710</v>
      </c>
      <c r="G36" s="335"/>
    </row>
    <row r="37" spans="1:7" x14ac:dyDescent="0.25">
      <c r="A37" s="345" t="s">
        <v>198</v>
      </c>
      <c r="B37" s="346"/>
      <c r="C37" s="347">
        <f>SUM(C11:C36)</f>
        <v>1</v>
      </c>
      <c r="D37" s="348">
        <f>SUM(D11:D36)</f>
        <v>15426023232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orientation="portrait" r:id="rId1"/>
  <headerFooter alignWithMargins="0">
    <oddHeader>&amp;RKapitola C.I.1
&amp;"-,Tučné"Tabulka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workbookViewId="0">
      <selection activeCell="G28" sqref="G27:G28"/>
    </sheetView>
  </sheetViews>
  <sheetFormatPr defaultRowHeight="12.75" x14ac:dyDescent="0.2"/>
  <cols>
    <col min="1" max="3" width="9.140625" style="350"/>
    <col min="4" max="4" width="8.85546875" style="350" customWidth="1"/>
    <col min="5" max="259" width="9.140625" style="350"/>
    <col min="260" max="260" width="8.85546875" style="350" customWidth="1"/>
    <col min="261" max="515" width="9.140625" style="350"/>
    <col min="516" max="516" width="8.85546875" style="350" customWidth="1"/>
    <col min="517" max="771" width="9.140625" style="350"/>
    <col min="772" max="772" width="8.85546875" style="350" customWidth="1"/>
    <col min="773" max="1027" width="9.140625" style="350"/>
    <col min="1028" max="1028" width="8.85546875" style="350" customWidth="1"/>
    <col min="1029" max="1283" width="9.140625" style="350"/>
    <col min="1284" max="1284" width="8.85546875" style="350" customWidth="1"/>
    <col min="1285" max="1539" width="9.140625" style="350"/>
    <col min="1540" max="1540" width="8.85546875" style="350" customWidth="1"/>
    <col min="1541" max="1795" width="9.140625" style="350"/>
    <col min="1796" max="1796" width="8.85546875" style="350" customWidth="1"/>
    <col min="1797" max="2051" width="9.140625" style="350"/>
    <col min="2052" max="2052" width="8.85546875" style="350" customWidth="1"/>
    <col min="2053" max="2307" width="9.140625" style="350"/>
    <col min="2308" max="2308" width="8.85546875" style="350" customWidth="1"/>
    <col min="2309" max="2563" width="9.140625" style="350"/>
    <col min="2564" max="2564" width="8.85546875" style="350" customWidth="1"/>
    <col min="2565" max="2819" width="9.140625" style="350"/>
    <col min="2820" max="2820" width="8.85546875" style="350" customWidth="1"/>
    <col min="2821" max="3075" width="9.140625" style="350"/>
    <col min="3076" max="3076" width="8.85546875" style="350" customWidth="1"/>
    <col min="3077" max="3331" width="9.140625" style="350"/>
    <col min="3332" max="3332" width="8.85546875" style="350" customWidth="1"/>
    <col min="3333" max="3587" width="9.140625" style="350"/>
    <col min="3588" max="3588" width="8.85546875" style="350" customWidth="1"/>
    <col min="3589" max="3843" width="9.140625" style="350"/>
    <col min="3844" max="3844" width="8.85546875" style="350" customWidth="1"/>
    <col min="3845" max="4099" width="9.140625" style="350"/>
    <col min="4100" max="4100" width="8.85546875" style="350" customWidth="1"/>
    <col min="4101" max="4355" width="9.140625" style="350"/>
    <col min="4356" max="4356" width="8.85546875" style="350" customWidth="1"/>
    <col min="4357" max="4611" width="9.140625" style="350"/>
    <col min="4612" max="4612" width="8.85546875" style="350" customWidth="1"/>
    <col min="4613" max="4867" width="9.140625" style="350"/>
    <col min="4868" max="4868" width="8.85546875" style="350" customWidth="1"/>
    <col min="4869" max="5123" width="9.140625" style="350"/>
    <col min="5124" max="5124" width="8.85546875" style="350" customWidth="1"/>
    <col min="5125" max="5379" width="9.140625" style="350"/>
    <col min="5380" max="5380" width="8.85546875" style="350" customWidth="1"/>
    <col min="5381" max="5635" width="9.140625" style="350"/>
    <col min="5636" max="5636" width="8.85546875" style="350" customWidth="1"/>
    <col min="5637" max="5891" width="9.140625" style="350"/>
    <col min="5892" max="5892" width="8.85546875" style="350" customWidth="1"/>
    <col min="5893" max="6147" width="9.140625" style="350"/>
    <col min="6148" max="6148" width="8.85546875" style="350" customWidth="1"/>
    <col min="6149" max="6403" width="9.140625" style="350"/>
    <col min="6404" max="6404" width="8.85546875" style="350" customWidth="1"/>
    <col min="6405" max="6659" width="9.140625" style="350"/>
    <col min="6660" max="6660" width="8.85546875" style="350" customWidth="1"/>
    <col min="6661" max="6915" width="9.140625" style="350"/>
    <col min="6916" max="6916" width="8.85546875" style="350" customWidth="1"/>
    <col min="6917" max="7171" width="9.140625" style="350"/>
    <col min="7172" max="7172" width="8.85546875" style="350" customWidth="1"/>
    <col min="7173" max="7427" width="9.140625" style="350"/>
    <col min="7428" max="7428" width="8.85546875" style="350" customWidth="1"/>
    <col min="7429" max="7683" width="9.140625" style="350"/>
    <col min="7684" max="7684" width="8.85546875" style="350" customWidth="1"/>
    <col min="7685" max="7939" width="9.140625" style="350"/>
    <col min="7940" max="7940" width="8.85546875" style="350" customWidth="1"/>
    <col min="7941" max="8195" width="9.140625" style="350"/>
    <col min="8196" max="8196" width="8.85546875" style="350" customWidth="1"/>
    <col min="8197" max="8451" width="9.140625" style="350"/>
    <col min="8452" max="8452" width="8.85546875" style="350" customWidth="1"/>
    <col min="8453" max="8707" width="9.140625" style="350"/>
    <col min="8708" max="8708" width="8.85546875" style="350" customWidth="1"/>
    <col min="8709" max="8963" width="9.140625" style="350"/>
    <col min="8964" max="8964" width="8.85546875" style="350" customWidth="1"/>
    <col min="8965" max="9219" width="9.140625" style="350"/>
    <col min="9220" max="9220" width="8.85546875" style="350" customWidth="1"/>
    <col min="9221" max="9475" width="9.140625" style="350"/>
    <col min="9476" max="9476" width="8.85546875" style="350" customWidth="1"/>
    <col min="9477" max="9731" width="9.140625" style="350"/>
    <col min="9732" max="9732" width="8.85546875" style="350" customWidth="1"/>
    <col min="9733" max="9987" width="9.140625" style="350"/>
    <col min="9988" max="9988" width="8.85546875" style="350" customWidth="1"/>
    <col min="9989" max="10243" width="9.140625" style="350"/>
    <col min="10244" max="10244" width="8.85546875" style="350" customWidth="1"/>
    <col min="10245" max="10499" width="9.140625" style="350"/>
    <col min="10500" max="10500" width="8.85546875" style="350" customWidth="1"/>
    <col min="10501" max="10755" width="9.140625" style="350"/>
    <col min="10756" max="10756" width="8.85546875" style="350" customWidth="1"/>
    <col min="10757" max="11011" width="9.140625" style="350"/>
    <col min="11012" max="11012" width="8.85546875" style="350" customWidth="1"/>
    <col min="11013" max="11267" width="9.140625" style="350"/>
    <col min="11268" max="11268" width="8.85546875" style="350" customWidth="1"/>
    <col min="11269" max="11523" width="9.140625" style="350"/>
    <col min="11524" max="11524" width="8.85546875" style="350" customWidth="1"/>
    <col min="11525" max="11779" width="9.140625" style="350"/>
    <col min="11780" max="11780" width="8.85546875" style="350" customWidth="1"/>
    <col min="11781" max="12035" width="9.140625" style="350"/>
    <col min="12036" max="12036" width="8.85546875" style="350" customWidth="1"/>
    <col min="12037" max="12291" width="9.140625" style="350"/>
    <col min="12292" max="12292" width="8.85546875" style="350" customWidth="1"/>
    <col min="12293" max="12547" width="9.140625" style="350"/>
    <col min="12548" max="12548" width="8.85546875" style="350" customWidth="1"/>
    <col min="12549" max="12803" width="9.140625" style="350"/>
    <col min="12804" max="12804" width="8.85546875" style="350" customWidth="1"/>
    <col min="12805" max="13059" width="9.140625" style="350"/>
    <col min="13060" max="13060" width="8.85546875" style="350" customWidth="1"/>
    <col min="13061" max="13315" width="9.140625" style="350"/>
    <col min="13316" max="13316" width="8.85546875" style="350" customWidth="1"/>
    <col min="13317" max="13571" width="9.140625" style="350"/>
    <col min="13572" max="13572" width="8.85546875" style="350" customWidth="1"/>
    <col min="13573" max="13827" width="9.140625" style="350"/>
    <col min="13828" max="13828" width="8.85546875" style="350" customWidth="1"/>
    <col min="13829" max="14083" width="9.140625" style="350"/>
    <col min="14084" max="14084" width="8.85546875" style="350" customWidth="1"/>
    <col min="14085" max="14339" width="9.140625" style="350"/>
    <col min="14340" max="14340" width="8.85546875" style="350" customWidth="1"/>
    <col min="14341" max="14595" width="9.140625" style="350"/>
    <col min="14596" max="14596" width="8.85546875" style="350" customWidth="1"/>
    <col min="14597" max="14851" width="9.140625" style="350"/>
    <col min="14852" max="14852" width="8.85546875" style="350" customWidth="1"/>
    <col min="14853" max="15107" width="9.140625" style="350"/>
    <col min="15108" max="15108" width="8.85546875" style="350" customWidth="1"/>
    <col min="15109" max="15363" width="9.140625" style="350"/>
    <col min="15364" max="15364" width="8.85546875" style="350" customWidth="1"/>
    <col min="15365" max="15619" width="9.140625" style="350"/>
    <col min="15620" max="15620" width="8.85546875" style="350" customWidth="1"/>
    <col min="15621" max="15875" width="9.140625" style="350"/>
    <col min="15876" max="15876" width="8.85546875" style="350" customWidth="1"/>
    <col min="15877" max="16131" width="9.140625" style="350"/>
    <col min="16132" max="16132" width="8.85546875" style="350" customWidth="1"/>
    <col min="16133" max="16384" width="9.140625" style="350"/>
  </cols>
  <sheetData>
    <row r="1" spans="1:22" ht="43.5" customHeight="1" x14ac:dyDescent="0.2">
      <c r="A1" s="565" t="s">
        <v>199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349"/>
      <c r="P1" s="349"/>
    </row>
    <row r="3" spans="1:22" x14ac:dyDescent="0.2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22" s="361" customFormat="1" ht="39" thickBot="1" x14ac:dyDescent="0.25">
      <c r="A4" s="566" t="s">
        <v>200</v>
      </c>
      <c r="B4" s="567"/>
      <c r="C4" s="567"/>
      <c r="D4" s="568"/>
      <c r="E4" s="352">
        <v>2000</v>
      </c>
      <c r="F4" s="353">
        <v>2001</v>
      </c>
      <c r="G4" s="353">
        <v>2002</v>
      </c>
      <c r="H4" s="353">
        <v>2003</v>
      </c>
      <c r="I4" s="354">
        <v>2004</v>
      </c>
      <c r="J4" s="355" t="s">
        <v>201</v>
      </c>
      <c r="K4" s="356">
        <v>2005</v>
      </c>
      <c r="L4" s="356">
        <v>2006</v>
      </c>
      <c r="M4" s="356">
        <v>2007</v>
      </c>
      <c r="N4" s="356">
        <v>2008</v>
      </c>
      <c r="O4" s="357" t="s">
        <v>202</v>
      </c>
      <c r="P4" s="357" t="s">
        <v>203</v>
      </c>
      <c r="Q4" s="358">
        <v>2011</v>
      </c>
      <c r="R4" s="358">
        <v>2012</v>
      </c>
      <c r="S4" s="358">
        <v>2013</v>
      </c>
      <c r="T4" s="358">
        <v>2014</v>
      </c>
      <c r="U4" s="359">
        <v>2015</v>
      </c>
      <c r="V4" s="360">
        <v>2016</v>
      </c>
    </row>
    <row r="5" spans="1:22" s="361" customFormat="1" ht="28.5" customHeight="1" x14ac:dyDescent="0.2">
      <c r="A5" s="569" t="s">
        <v>204</v>
      </c>
      <c r="B5" s="570"/>
      <c r="C5" s="570"/>
      <c r="D5" s="571"/>
      <c r="E5" s="362">
        <v>187106</v>
      </c>
      <c r="F5" s="363">
        <v>192008</v>
      </c>
      <c r="G5" s="363">
        <v>204822</v>
      </c>
      <c r="H5" s="363">
        <v>224577</v>
      </c>
      <c r="I5" s="364">
        <v>248498</v>
      </c>
      <c r="J5" s="365">
        <v>248498</v>
      </c>
      <c r="K5" s="363">
        <v>271235</v>
      </c>
      <c r="L5" s="363">
        <v>296377</v>
      </c>
      <c r="M5" s="363">
        <v>325541</v>
      </c>
      <c r="N5" s="363">
        <v>352950</v>
      </c>
      <c r="O5" s="363">
        <v>378892</v>
      </c>
      <c r="P5" s="366">
        <v>398119</v>
      </c>
      <c r="Q5" s="366">
        <v>408231</v>
      </c>
      <c r="R5" s="366">
        <v>404691</v>
      </c>
      <c r="S5" s="366">
        <v>392854</v>
      </c>
      <c r="T5" s="366">
        <v>379436</v>
      </c>
      <c r="U5" s="367">
        <v>358584</v>
      </c>
      <c r="V5" s="368">
        <v>337102</v>
      </c>
    </row>
    <row r="6" spans="1:22" s="361" customFormat="1" ht="13.5" thickBot="1" x14ac:dyDescent="0.25">
      <c r="A6" s="572" t="s">
        <v>205</v>
      </c>
      <c r="B6" s="573"/>
      <c r="C6" s="573"/>
      <c r="D6" s="574"/>
      <c r="E6" s="369"/>
      <c r="F6" s="370">
        <f>F5/E5*100-100</f>
        <v>2.619905294325136</v>
      </c>
      <c r="G6" s="370">
        <f>G5/F5*100-100</f>
        <v>6.6736802633223533</v>
      </c>
      <c r="H6" s="370">
        <f>H5/G5*100-100</f>
        <v>9.6449600140609846</v>
      </c>
      <c r="I6" s="371">
        <f>I5/H5*100-100</f>
        <v>10.651580526946219</v>
      </c>
      <c r="J6" s="372">
        <f>J5/H5*100-100</f>
        <v>10.651580526946219</v>
      </c>
      <c r="K6" s="370">
        <f t="shared" ref="K6:V6" si="0">K5/J5*100-100</f>
        <v>9.1497718291495289</v>
      </c>
      <c r="L6" s="370">
        <f t="shared" si="0"/>
        <v>9.2694526886279363</v>
      </c>
      <c r="M6" s="370">
        <f t="shared" si="0"/>
        <v>9.8401697837551438</v>
      </c>
      <c r="N6" s="370">
        <f t="shared" si="0"/>
        <v>8.4195231936990922</v>
      </c>
      <c r="O6" s="370">
        <f t="shared" si="0"/>
        <v>7.3500495820937743</v>
      </c>
      <c r="P6" s="370">
        <f t="shared" si="0"/>
        <v>5.0745331123380737</v>
      </c>
      <c r="Q6" s="370">
        <f t="shared" si="0"/>
        <v>2.5399440870694292</v>
      </c>
      <c r="R6" s="370">
        <f t="shared" si="0"/>
        <v>-0.86715609544596362</v>
      </c>
      <c r="S6" s="370">
        <f t="shared" si="0"/>
        <v>-2.9249476761282125</v>
      </c>
      <c r="T6" s="370">
        <f t="shared" si="0"/>
        <v>-3.4155182332367673</v>
      </c>
      <c r="U6" s="373">
        <f t="shared" si="0"/>
        <v>-5.4955249370117798</v>
      </c>
      <c r="V6" s="374">
        <f t="shared" si="0"/>
        <v>-5.9907859804118431</v>
      </c>
    </row>
    <row r="7" spans="1:22" s="361" customFormat="1" ht="27.75" customHeight="1" x14ac:dyDescent="0.2">
      <c r="A7" s="575" t="s">
        <v>206</v>
      </c>
      <c r="B7" s="576"/>
      <c r="C7" s="576"/>
      <c r="D7" s="577"/>
      <c r="E7" s="375">
        <v>178182.34</v>
      </c>
      <c r="F7" s="376">
        <v>191721.37</v>
      </c>
      <c r="G7" s="376">
        <v>199323.60499999984</v>
      </c>
      <c r="H7" s="376">
        <v>209586.01</v>
      </c>
      <c r="I7" s="377">
        <v>225673.92</v>
      </c>
      <c r="J7" s="365">
        <v>230458</v>
      </c>
      <c r="K7" s="376">
        <v>245292</v>
      </c>
      <c r="L7" s="376">
        <v>261365</v>
      </c>
      <c r="M7" s="376">
        <v>280755</v>
      </c>
      <c r="N7" s="376">
        <v>297928.5</v>
      </c>
      <c r="O7" s="376">
        <v>305619</v>
      </c>
      <c r="P7" s="376">
        <v>315673.5</v>
      </c>
      <c r="Q7" s="376">
        <v>317175.75604907185</v>
      </c>
      <c r="R7" s="376">
        <v>319191</v>
      </c>
      <c r="S7" s="376">
        <v>303323.40000000008</v>
      </c>
      <c r="T7" s="376">
        <v>288847</v>
      </c>
      <c r="U7" s="378">
        <v>272751</v>
      </c>
      <c r="V7" s="375">
        <v>263510.59999999998</v>
      </c>
    </row>
    <row r="8" spans="1:22" s="361" customFormat="1" ht="27.75" customHeight="1" x14ac:dyDescent="0.2">
      <c r="A8" s="562" t="s">
        <v>207</v>
      </c>
      <c r="B8" s="563"/>
      <c r="C8" s="563"/>
      <c r="D8" s="564"/>
      <c r="E8" s="379"/>
      <c r="F8" s="380">
        <f>F7/E7*100-100</f>
        <v>7.5984129515865675</v>
      </c>
      <c r="G8" s="380">
        <f>G7/F7*100-100</f>
        <v>3.9652517609277709</v>
      </c>
      <c r="H8" s="380">
        <f>H7/G7*100-100</f>
        <v>5.1486149871713422</v>
      </c>
      <c r="I8" s="381">
        <f>I7/H7*100-100</f>
        <v>7.6760419266534115</v>
      </c>
      <c r="J8" s="382">
        <f>J7/H7*100-100</f>
        <v>9.9586751997425864</v>
      </c>
      <c r="K8" s="380">
        <f t="shared" ref="K8:V8" si="1">K7/J7*100-100</f>
        <v>6.4367476937229355</v>
      </c>
      <c r="L8" s="380">
        <f t="shared" si="1"/>
        <v>6.5525985356228489</v>
      </c>
      <c r="M8" s="380">
        <f t="shared" si="1"/>
        <v>7.4187439022057333</v>
      </c>
      <c r="N8" s="380">
        <f t="shared" si="1"/>
        <v>6.1168990757065842</v>
      </c>
      <c r="O8" s="380">
        <f t="shared" si="1"/>
        <v>2.5813240425135717</v>
      </c>
      <c r="P8" s="380">
        <f t="shared" si="1"/>
        <v>3.2898805375320279</v>
      </c>
      <c r="Q8" s="380">
        <f t="shared" si="1"/>
        <v>0.47588918584291662</v>
      </c>
      <c r="R8" s="380">
        <f t="shared" si="1"/>
        <v>0.63537137139080357</v>
      </c>
      <c r="S8" s="380">
        <f t="shared" si="1"/>
        <v>-4.971192796789353</v>
      </c>
      <c r="T8" s="380">
        <f t="shared" si="1"/>
        <v>-4.7725958498421477</v>
      </c>
      <c r="U8" s="383">
        <f t="shared" si="1"/>
        <v>-5.5725003202387313</v>
      </c>
      <c r="V8" s="379">
        <f t="shared" si="1"/>
        <v>-3.3878519235493201</v>
      </c>
    </row>
    <row r="9" spans="1:22" x14ac:dyDescent="0.2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</row>
    <row r="10" spans="1:22" x14ac:dyDescent="0.2">
      <c r="A10" s="384" t="s">
        <v>208</v>
      </c>
      <c r="B10" s="351" t="s">
        <v>209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</row>
    <row r="11" spans="1:22" x14ac:dyDescent="0.2">
      <c r="A11" s="351"/>
      <c r="B11" s="351" t="s">
        <v>210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</row>
    <row r="12" spans="1:22" x14ac:dyDescent="0.2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</row>
    <row r="13" spans="1:22" x14ac:dyDescent="0.2">
      <c r="A13" s="385" t="s">
        <v>211</v>
      </c>
      <c r="B13" s="351" t="s">
        <v>212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</row>
    <row r="14" spans="1:22" x14ac:dyDescent="0.2">
      <c r="B14" s="386" t="s">
        <v>213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</row>
    <row r="15" spans="1:22" x14ac:dyDescent="0.2">
      <c r="B15" s="387" t="s">
        <v>214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</row>
    <row r="16" spans="1:22" x14ac:dyDescent="0.2">
      <c r="B16" s="387" t="s">
        <v>215</v>
      </c>
    </row>
    <row r="17" spans="2:24" x14ac:dyDescent="0.2">
      <c r="B17" s="350" t="s">
        <v>216</v>
      </c>
      <c r="R17" s="388"/>
      <c r="T17" s="388"/>
      <c r="V17" s="388"/>
      <c r="X17" s="388"/>
    </row>
  </sheetData>
  <mergeCells count="6">
    <mergeCell ref="A8:D8"/>
    <mergeCell ref="A1:N1"/>
    <mergeCell ref="A4:D4"/>
    <mergeCell ref="A5:D5"/>
    <mergeCell ref="A6:D6"/>
    <mergeCell ref="A7:D7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65" orientation="landscape" r:id="rId1"/>
  <headerFooter alignWithMargins="0">
    <oddHeader>&amp;RKapitola C.I.1
&amp;"-,Tučné"Tabulka č. 5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J1" workbookViewId="0">
      <selection activeCell="S18" sqref="S18"/>
    </sheetView>
  </sheetViews>
  <sheetFormatPr defaultRowHeight="12.75" x14ac:dyDescent="0.2"/>
  <cols>
    <col min="1" max="1" width="0" style="350" hidden="1" customWidth="1"/>
    <col min="2" max="2" width="16" style="350" hidden="1" customWidth="1"/>
    <col min="3" max="3" width="12" style="350" hidden="1" customWidth="1"/>
    <col min="4" max="4" width="10.7109375" style="350" hidden="1" customWidth="1"/>
    <col min="5" max="5" width="12.7109375" style="350" hidden="1" customWidth="1"/>
    <col min="6" max="6" width="12.28515625" style="350" hidden="1" customWidth="1"/>
    <col min="7" max="7" width="12.5703125" style="350" hidden="1" customWidth="1"/>
    <col min="8" max="8" width="0" style="350" hidden="1" customWidth="1"/>
    <col min="9" max="9" width="10.140625" style="350" hidden="1" customWidth="1"/>
    <col min="10" max="10" width="9.140625" style="350"/>
    <col min="11" max="15" width="19.28515625" style="350" customWidth="1"/>
    <col min="16" max="16" width="22.7109375" style="350" customWidth="1"/>
    <col min="17" max="17" width="9.140625" style="350" customWidth="1"/>
    <col min="18" max="256" width="9.140625" style="350"/>
    <col min="257" max="265" width="0" style="350" hidden="1" customWidth="1"/>
    <col min="266" max="266" width="9.140625" style="350"/>
    <col min="267" max="271" width="19.28515625" style="350" customWidth="1"/>
    <col min="272" max="272" width="22.7109375" style="350" customWidth="1"/>
    <col min="273" max="273" width="9.140625" style="350" customWidth="1"/>
    <col min="274" max="512" width="9.140625" style="350"/>
    <col min="513" max="521" width="0" style="350" hidden="1" customWidth="1"/>
    <col min="522" max="522" width="9.140625" style="350"/>
    <col min="523" max="527" width="19.28515625" style="350" customWidth="1"/>
    <col min="528" max="528" width="22.7109375" style="350" customWidth="1"/>
    <col min="529" max="529" width="9.140625" style="350" customWidth="1"/>
    <col min="530" max="768" width="9.140625" style="350"/>
    <col min="769" max="777" width="0" style="350" hidden="1" customWidth="1"/>
    <col min="778" max="778" width="9.140625" style="350"/>
    <col min="779" max="783" width="19.28515625" style="350" customWidth="1"/>
    <col min="784" max="784" width="22.7109375" style="350" customWidth="1"/>
    <col min="785" max="785" width="9.140625" style="350" customWidth="1"/>
    <col min="786" max="1024" width="9.140625" style="350"/>
    <col min="1025" max="1033" width="0" style="350" hidden="1" customWidth="1"/>
    <col min="1034" max="1034" width="9.140625" style="350"/>
    <col min="1035" max="1039" width="19.28515625" style="350" customWidth="1"/>
    <col min="1040" max="1040" width="22.7109375" style="350" customWidth="1"/>
    <col min="1041" max="1041" width="9.140625" style="350" customWidth="1"/>
    <col min="1042" max="1280" width="9.140625" style="350"/>
    <col min="1281" max="1289" width="0" style="350" hidden="1" customWidth="1"/>
    <col min="1290" max="1290" width="9.140625" style="350"/>
    <col min="1291" max="1295" width="19.28515625" style="350" customWidth="1"/>
    <col min="1296" max="1296" width="22.7109375" style="350" customWidth="1"/>
    <col min="1297" max="1297" width="9.140625" style="350" customWidth="1"/>
    <col min="1298" max="1536" width="9.140625" style="350"/>
    <col min="1537" max="1545" width="0" style="350" hidden="1" customWidth="1"/>
    <col min="1546" max="1546" width="9.140625" style="350"/>
    <col min="1547" max="1551" width="19.28515625" style="350" customWidth="1"/>
    <col min="1552" max="1552" width="22.7109375" style="350" customWidth="1"/>
    <col min="1553" max="1553" width="9.140625" style="350" customWidth="1"/>
    <col min="1554" max="1792" width="9.140625" style="350"/>
    <col min="1793" max="1801" width="0" style="350" hidden="1" customWidth="1"/>
    <col min="1802" max="1802" width="9.140625" style="350"/>
    <col min="1803" max="1807" width="19.28515625" style="350" customWidth="1"/>
    <col min="1808" max="1808" width="22.7109375" style="350" customWidth="1"/>
    <col min="1809" max="1809" width="9.140625" style="350" customWidth="1"/>
    <col min="1810" max="2048" width="9.140625" style="350"/>
    <col min="2049" max="2057" width="0" style="350" hidden="1" customWidth="1"/>
    <col min="2058" max="2058" width="9.140625" style="350"/>
    <col min="2059" max="2063" width="19.28515625" style="350" customWidth="1"/>
    <col min="2064" max="2064" width="22.7109375" style="350" customWidth="1"/>
    <col min="2065" max="2065" width="9.140625" style="350" customWidth="1"/>
    <col min="2066" max="2304" width="9.140625" style="350"/>
    <col min="2305" max="2313" width="0" style="350" hidden="1" customWidth="1"/>
    <col min="2314" max="2314" width="9.140625" style="350"/>
    <col min="2315" max="2319" width="19.28515625" style="350" customWidth="1"/>
    <col min="2320" max="2320" width="22.7109375" style="350" customWidth="1"/>
    <col min="2321" max="2321" width="9.140625" style="350" customWidth="1"/>
    <col min="2322" max="2560" width="9.140625" style="350"/>
    <col min="2561" max="2569" width="0" style="350" hidden="1" customWidth="1"/>
    <col min="2570" max="2570" width="9.140625" style="350"/>
    <col min="2571" max="2575" width="19.28515625" style="350" customWidth="1"/>
    <col min="2576" max="2576" width="22.7109375" style="350" customWidth="1"/>
    <col min="2577" max="2577" width="9.140625" style="350" customWidth="1"/>
    <col min="2578" max="2816" width="9.140625" style="350"/>
    <col min="2817" max="2825" width="0" style="350" hidden="1" customWidth="1"/>
    <col min="2826" max="2826" width="9.140625" style="350"/>
    <col min="2827" max="2831" width="19.28515625" style="350" customWidth="1"/>
    <col min="2832" max="2832" width="22.7109375" style="350" customWidth="1"/>
    <col min="2833" max="2833" width="9.140625" style="350" customWidth="1"/>
    <col min="2834" max="3072" width="9.140625" style="350"/>
    <col min="3073" max="3081" width="0" style="350" hidden="1" customWidth="1"/>
    <col min="3082" max="3082" width="9.140625" style="350"/>
    <col min="3083" max="3087" width="19.28515625" style="350" customWidth="1"/>
    <col min="3088" max="3088" width="22.7109375" style="350" customWidth="1"/>
    <col min="3089" max="3089" width="9.140625" style="350" customWidth="1"/>
    <col min="3090" max="3328" width="9.140625" style="350"/>
    <col min="3329" max="3337" width="0" style="350" hidden="1" customWidth="1"/>
    <col min="3338" max="3338" width="9.140625" style="350"/>
    <col min="3339" max="3343" width="19.28515625" style="350" customWidth="1"/>
    <col min="3344" max="3344" width="22.7109375" style="350" customWidth="1"/>
    <col min="3345" max="3345" width="9.140625" style="350" customWidth="1"/>
    <col min="3346" max="3584" width="9.140625" style="350"/>
    <col min="3585" max="3593" width="0" style="350" hidden="1" customWidth="1"/>
    <col min="3594" max="3594" width="9.140625" style="350"/>
    <col min="3595" max="3599" width="19.28515625" style="350" customWidth="1"/>
    <col min="3600" max="3600" width="22.7109375" style="350" customWidth="1"/>
    <col min="3601" max="3601" width="9.140625" style="350" customWidth="1"/>
    <col min="3602" max="3840" width="9.140625" style="350"/>
    <col min="3841" max="3849" width="0" style="350" hidden="1" customWidth="1"/>
    <col min="3850" max="3850" width="9.140625" style="350"/>
    <col min="3851" max="3855" width="19.28515625" style="350" customWidth="1"/>
    <col min="3856" max="3856" width="22.7109375" style="350" customWidth="1"/>
    <col min="3857" max="3857" width="9.140625" style="350" customWidth="1"/>
    <col min="3858" max="4096" width="9.140625" style="350"/>
    <col min="4097" max="4105" width="0" style="350" hidden="1" customWidth="1"/>
    <col min="4106" max="4106" width="9.140625" style="350"/>
    <col min="4107" max="4111" width="19.28515625" style="350" customWidth="1"/>
    <col min="4112" max="4112" width="22.7109375" style="350" customWidth="1"/>
    <col min="4113" max="4113" width="9.140625" style="350" customWidth="1"/>
    <col min="4114" max="4352" width="9.140625" style="350"/>
    <col min="4353" max="4361" width="0" style="350" hidden="1" customWidth="1"/>
    <col min="4362" max="4362" width="9.140625" style="350"/>
    <col min="4363" max="4367" width="19.28515625" style="350" customWidth="1"/>
    <col min="4368" max="4368" width="22.7109375" style="350" customWidth="1"/>
    <col min="4369" max="4369" width="9.140625" style="350" customWidth="1"/>
    <col min="4370" max="4608" width="9.140625" style="350"/>
    <col min="4609" max="4617" width="0" style="350" hidden="1" customWidth="1"/>
    <col min="4618" max="4618" width="9.140625" style="350"/>
    <col min="4619" max="4623" width="19.28515625" style="350" customWidth="1"/>
    <col min="4624" max="4624" width="22.7109375" style="350" customWidth="1"/>
    <col min="4625" max="4625" width="9.140625" style="350" customWidth="1"/>
    <col min="4626" max="4864" width="9.140625" style="350"/>
    <col min="4865" max="4873" width="0" style="350" hidden="1" customWidth="1"/>
    <col min="4874" max="4874" width="9.140625" style="350"/>
    <col min="4875" max="4879" width="19.28515625" style="350" customWidth="1"/>
    <col min="4880" max="4880" width="22.7109375" style="350" customWidth="1"/>
    <col min="4881" max="4881" width="9.140625" style="350" customWidth="1"/>
    <col min="4882" max="5120" width="9.140625" style="350"/>
    <col min="5121" max="5129" width="0" style="350" hidden="1" customWidth="1"/>
    <col min="5130" max="5130" width="9.140625" style="350"/>
    <col min="5131" max="5135" width="19.28515625" style="350" customWidth="1"/>
    <col min="5136" max="5136" width="22.7109375" style="350" customWidth="1"/>
    <col min="5137" max="5137" width="9.140625" style="350" customWidth="1"/>
    <col min="5138" max="5376" width="9.140625" style="350"/>
    <col min="5377" max="5385" width="0" style="350" hidden="1" customWidth="1"/>
    <col min="5386" max="5386" width="9.140625" style="350"/>
    <col min="5387" max="5391" width="19.28515625" style="350" customWidth="1"/>
    <col min="5392" max="5392" width="22.7109375" style="350" customWidth="1"/>
    <col min="5393" max="5393" width="9.140625" style="350" customWidth="1"/>
    <col min="5394" max="5632" width="9.140625" style="350"/>
    <col min="5633" max="5641" width="0" style="350" hidden="1" customWidth="1"/>
    <col min="5642" max="5642" width="9.140625" style="350"/>
    <col min="5643" max="5647" width="19.28515625" style="350" customWidth="1"/>
    <col min="5648" max="5648" width="22.7109375" style="350" customWidth="1"/>
    <col min="5649" max="5649" width="9.140625" style="350" customWidth="1"/>
    <col min="5650" max="5888" width="9.140625" style="350"/>
    <col min="5889" max="5897" width="0" style="350" hidden="1" customWidth="1"/>
    <col min="5898" max="5898" width="9.140625" style="350"/>
    <col min="5899" max="5903" width="19.28515625" style="350" customWidth="1"/>
    <col min="5904" max="5904" width="22.7109375" style="350" customWidth="1"/>
    <col min="5905" max="5905" width="9.140625" style="350" customWidth="1"/>
    <col min="5906" max="6144" width="9.140625" style="350"/>
    <col min="6145" max="6153" width="0" style="350" hidden="1" customWidth="1"/>
    <col min="6154" max="6154" width="9.140625" style="350"/>
    <col min="6155" max="6159" width="19.28515625" style="350" customWidth="1"/>
    <col min="6160" max="6160" width="22.7109375" style="350" customWidth="1"/>
    <col min="6161" max="6161" width="9.140625" style="350" customWidth="1"/>
    <col min="6162" max="6400" width="9.140625" style="350"/>
    <col min="6401" max="6409" width="0" style="350" hidden="1" customWidth="1"/>
    <col min="6410" max="6410" width="9.140625" style="350"/>
    <col min="6411" max="6415" width="19.28515625" style="350" customWidth="1"/>
    <col min="6416" max="6416" width="22.7109375" style="350" customWidth="1"/>
    <col min="6417" max="6417" width="9.140625" style="350" customWidth="1"/>
    <col min="6418" max="6656" width="9.140625" style="350"/>
    <col min="6657" max="6665" width="0" style="350" hidden="1" customWidth="1"/>
    <col min="6666" max="6666" width="9.140625" style="350"/>
    <col min="6667" max="6671" width="19.28515625" style="350" customWidth="1"/>
    <col min="6672" max="6672" width="22.7109375" style="350" customWidth="1"/>
    <col min="6673" max="6673" width="9.140625" style="350" customWidth="1"/>
    <col min="6674" max="6912" width="9.140625" style="350"/>
    <col min="6913" max="6921" width="0" style="350" hidden="1" customWidth="1"/>
    <col min="6922" max="6922" width="9.140625" style="350"/>
    <col min="6923" max="6927" width="19.28515625" style="350" customWidth="1"/>
    <col min="6928" max="6928" width="22.7109375" style="350" customWidth="1"/>
    <col min="6929" max="6929" width="9.140625" style="350" customWidth="1"/>
    <col min="6930" max="7168" width="9.140625" style="350"/>
    <col min="7169" max="7177" width="0" style="350" hidden="1" customWidth="1"/>
    <col min="7178" max="7178" width="9.140625" style="350"/>
    <col min="7179" max="7183" width="19.28515625" style="350" customWidth="1"/>
    <col min="7184" max="7184" width="22.7109375" style="350" customWidth="1"/>
    <col min="7185" max="7185" width="9.140625" style="350" customWidth="1"/>
    <col min="7186" max="7424" width="9.140625" style="350"/>
    <col min="7425" max="7433" width="0" style="350" hidden="1" customWidth="1"/>
    <col min="7434" max="7434" width="9.140625" style="350"/>
    <col min="7435" max="7439" width="19.28515625" style="350" customWidth="1"/>
    <col min="7440" max="7440" width="22.7109375" style="350" customWidth="1"/>
    <col min="7441" max="7441" width="9.140625" style="350" customWidth="1"/>
    <col min="7442" max="7680" width="9.140625" style="350"/>
    <col min="7681" max="7689" width="0" style="350" hidden="1" customWidth="1"/>
    <col min="7690" max="7690" width="9.140625" style="350"/>
    <col min="7691" max="7695" width="19.28515625" style="350" customWidth="1"/>
    <col min="7696" max="7696" width="22.7109375" style="350" customWidth="1"/>
    <col min="7697" max="7697" width="9.140625" style="350" customWidth="1"/>
    <col min="7698" max="7936" width="9.140625" style="350"/>
    <col min="7937" max="7945" width="0" style="350" hidden="1" customWidth="1"/>
    <col min="7946" max="7946" width="9.140625" style="350"/>
    <col min="7947" max="7951" width="19.28515625" style="350" customWidth="1"/>
    <col min="7952" max="7952" width="22.7109375" style="350" customWidth="1"/>
    <col min="7953" max="7953" width="9.140625" style="350" customWidth="1"/>
    <col min="7954" max="8192" width="9.140625" style="350"/>
    <col min="8193" max="8201" width="0" style="350" hidden="1" customWidth="1"/>
    <col min="8202" max="8202" width="9.140625" style="350"/>
    <col min="8203" max="8207" width="19.28515625" style="350" customWidth="1"/>
    <col min="8208" max="8208" width="22.7109375" style="350" customWidth="1"/>
    <col min="8209" max="8209" width="9.140625" style="350" customWidth="1"/>
    <col min="8210" max="8448" width="9.140625" style="350"/>
    <col min="8449" max="8457" width="0" style="350" hidden="1" customWidth="1"/>
    <col min="8458" max="8458" width="9.140625" style="350"/>
    <col min="8459" max="8463" width="19.28515625" style="350" customWidth="1"/>
    <col min="8464" max="8464" width="22.7109375" style="350" customWidth="1"/>
    <col min="8465" max="8465" width="9.140625" style="350" customWidth="1"/>
    <col min="8466" max="8704" width="9.140625" style="350"/>
    <col min="8705" max="8713" width="0" style="350" hidden="1" customWidth="1"/>
    <col min="8714" max="8714" width="9.140625" style="350"/>
    <col min="8715" max="8719" width="19.28515625" style="350" customWidth="1"/>
    <col min="8720" max="8720" width="22.7109375" style="350" customWidth="1"/>
    <col min="8721" max="8721" width="9.140625" style="350" customWidth="1"/>
    <col min="8722" max="8960" width="9.140625" style="350"/>
    <col min="8961" max="8969" width="0" style="350" hidden="1" customWidth="1"/>
    <col min="8970" max="8970" width="9.140625" style="350"/>
    <col min="8971" max="8975" width="19.28515625" style="350" customWidth="1"/>
    <col min="8976" max="8976" width="22.7109375" style="350" customWidth="1"/>
    <col min="8977" max="8977" width="9.140625" style="350" customWidth="1"/>
    <col min="8978" max="9216" width="9.140625" style="350"/>
    <col min="9217" max="9225" width="0" style="350" hidden="1" customWidth="1"/>
    <col min="9226" max="9226" width="9.140625" style="350"/>
    <col min="9227" max="9231" width="19.28515625" style="350" customWidth="1"/>
    <col min="9232" max="9232" width="22.7109375" style="350" customWidth="1"/>
    <col min="9233" max="9233" width="9.140625" style="350" customWidth="1"/>
    <col min="9234" max="9472" width="9.140625" style="350"/>
    <col min="9473" max="9481" width="0" style="350" hidden="1" customWidth="1"/>
    <col min="9482" max="9482" width="9.140625" style="350"/>
    <col min="9483" max="9487" width="19.28515625" style="350" customWidth="1"/>
    <col min="9488" max="9488" width="22.7109375" style="350" customWidth="1"/>
    <col min="9489" max="9489" width="9.140625" style="350" customWidth="1"/>
    <col min="9490" max="9728" width="9.140625" style="350"/>
    <col min="9729" max="9737" width="0" style="350" hidden="1" customWidth="1"/>
    <col min="9738" max="9738" width="9.140625" style="350"/>
    <col min="9739" max="9743" width="19.28515625" style="350" customWidth="1"/>
    <col min="9744" max="9744" width="22.7109375" style="350" customWidth="1"/>
    <col min="9745" max="9745" width="9.140625" style="350" customWidth="1"/>
    <col min="9746" max="9984" width="9.140625" style="350"/>
    <col min="9985" max="9993" width="0" style="350" hidden="1" customWidth="1"/>
    <col min="9994" max="9994" width="9.140625" style="350"/>
    <col min="9995" max="9999" width="19.28515625" style="350" customWidth="1"/>
    <col min="10000" max="10000" width="22.7109375" style="350" customWidth="1"/>
    <col min="10001" max="10001" width="9.140625" style="350" customWidth="1"/>
    <col min="10002" max="10240" width="9.140625" style="350"/>
    <col min="10241" max="10249" width="0" style="350" hidden="1" customWidth="1"/>
    <col min="10250" max="10250" width="9.140625" style="350"/>
    <col min="10251" max="10255" width="19.28515625" style="350" customWidth="1"/>
    <col min="10256" max="10256" width="22.7109375" style="350" customWidth="1"/>
    <col min="10257" max="10257" width="9.140625" style="350" customWidth="1"/>
    <col min="10258" max="10496" width="9.140625" style="350"/>
    <col min="10497" max="10505" width="0" style="350" hidden="1" customWidth="1"/>
    <col min="10506" max="10506" width="9.140625" style="350"/>
    <col min="10507" max="10511" width="19.28515625" style="350" customWidth="1"/>
    <col min="10512" max="10512" width="22.7109375" style="350" customWidth="1"/>
    <col min="10513" max="10513" width="9.140625" style="350" customWidth="1"/>
    <col min="10514" max="10752" width="9.140625" style="350"/>
    <col min="10753" max="10761" width="0" style="350" hidden="1" customWidth="1"/>
    <col min="10762" max="10762" width="9.140625" style="350"/>
    <col min="10763" max="10767" width="19.28515625" style="350" customWidth="1"/>
    <col min="10768" max="10768" width="22.7109375" style="350" customWidth="1"/>
    <col min="10769" max="10769" width="9.140625" style="350" customWidth="1"/>
    <col min="10770" max="11008" width="9.140625" style="350"/>
    <col min="11009" max="11017" width="0" style="350" hidden="1" customWidth="1"/>
    <col min="11018" max="11018" width="9.140625" style="350"/>
    <col min="11019" max="11023" width="19.28515625" style="350" customWidth="1"/>
    <col min="11024" max="11024" width="22.7109375" style="350" customWidth="1"/>
    <col min="11025" max="11025" width="9.140625" style="350" customWidth="1"/>
    <col min="11026" max="11264" width="9.140625" style="350"/>
    <col min="11265" max="11273" width="0" style="350" hidden="1" customWidth="1"/>
    <col min="11274" max="11274" width="9.140625" style="350"/>
    <col min="11275" max="11279" width="19.28515625" style="350" customWidth="1"/>
    <col min="11280" max="11280" width="22.7109375" style="350" customWidth="1"/>
    <col min="11281" max="11281" width="9.140625" style="350" customWidth="1"/>
    <col min="11282" max="11520" width="9.140625" style="350"/>
    <col min="11521" max="11529" width="0" style="350" hidden="1" customWidth="1"/>
    <col min="11530" max="11530" width="9.140625" style="350"/>
    <col min="11531" max="11535" width="19.28515625" style="350" customWidth="1"/>
    <col min="11536" max="11536" width="22.7109375" style="350" customWidth="1"/>
    <col min="11537" max="11537" width="9.140625" style="350" customWidth="1"/>
    <col min="11538" max="11776" width="9.140625" style="350"/>
    <col min="11777" max="11785" width="0" style="350" hidden="1" customWidth="1"/>
    <col min="11786" max="11786" width="9.140625" style="350"/>
    <col min="11787" max="11791" width="19.28515625" style="350" customWidth="1"/>
    <col min="11792" max="11792" width="22.7109375" style="350" customWidth="1"/>
    <col min="11793" max="11793" width="9.140625" style="350" customWidth="1"/>
    <col min="11794" max="12032" width="9.140625" style="350"/>
    <col min="12033" max="12041" width="0" style="350" hidden="1" customWidth="1"/>
    <col min="12042" max="12042" width="9.140625" style="350"/>
    <col min="12043" max="12047" width="19.28515625" style="350" customWidth="1"/>
    <col min="12048" max="12048" width="22.7109375" style="350" customWidth="1"/>
    <col min="12049" max="12049" width="9.140625" style="350" customWidth="1"/>
    <col min="12050" max="12288" width="9.140625" style="350"/>
    <col min="12289" max="12297" width="0" style="350" hidden="1" customWidth="1"/>
    <col min="12298" max="12298" width="9.140625" style="350"/>
    <col min="12299" max="12303" width="19.28515625" style="350" customWidth="1"/>
    <col min="12304" max="12304" width="22.7109375" style="350" customWidth="1"/>
    <col min="12305" max="12305" width="9.140625" style="350" customWidth="1"/>
    <col min="12306" max="12544" width="9.140625" style="350"/>
    <col min="12545" max="12553" width="0" style="350" hidden="1" customWidth="1"/>
    <col min="12554" max="12554" width="9.140625" style="350"/>
    <col min="12555" max="12559" width="19.28515625" style="350" customWidth="1"/>
    <col min="12560" max="12560" width="22.7109375" style="350" customWidth="1"/>
    <col min="12561" max="12561" width="9.140625" style="350" customWidth="1"/>
    <col min="12562" max="12800" width="9.140625" style="350"/>
    <col min="12801" max="12809" width="0" style="350" hidden="1" customWidth="1"/>
    <col min="12810" max="12810" width="9.140625" style="350"/>
    <col min="12811" max="12815" width="19.28515625" style="350" customWidth="1"/>
    <col min="12816" max="12816" width="22.7109375" style="350" customWidth="1"/>
    <col min="12817" max="12817" width="9.140625" style="350" customWidth="1"/>
    <col min="12818" max="13056" width="9.140625" style="350"/>
    <col min="13057" max="13065" width="0" style="350" hidden="1" customWidth="1"/>
    <col min="13066" max="13066" width="9.140625" style="350"/>
    <col min="13067" max="13071" width="19.28515625" style="350" customWidth="1"/>
    <col min="13072" max="13072" width="22.7109375" style="350" customWidth="1"/>
    <col min="13073" max="13073" width="9.140625" style="350" customWidth="1"/>
    <col min="13074" max="13312" width="9.140625" style="350"/>
    <col min="13313" max="13321" width="0" style="350" hidden="1" customWidth="1"/>
    <col min="13322" max="13322" width="9.140625" style="350"/>
    <col min="13323" max="13327" width="19.28515625" style="350" customWidth="1"/>
    <col min="13328" max="13328" width="22.7109375" style="350" customWidth="1"/>
    <col min="13329" max="13329" width="9.140625" style="350" customWidth="1"/>
    <col min="13330" max="13568" width="9.140625" style="350"/>
    <col min="13569" max="13577" width="0" style="350" hidden="1" customWidth="1"/>
    <col min="13578" max="13578" width="9.140625" style="350"/>
    <col min="13579" max="13583" width="19.28515625" style="350" customWidth="1"/>
    <col min="13584" max="13584" width="22.7109375" style="350" customWidth="1"/>
    <col min="13585" max="13585" width="9.140625" style="350" customWidth="1"/>
    <col min="13586" max="13824" width="9.140625" style="350"/>
    <col min="13825" max="13833" width="0" style="350" hidden="1" customWidth="1"/>
    <col min="13834" max="13834" width="9.140625" style="350"/>
    <col min="13835" max="13839" width="19.28515625" style="350" customWidth="1"/>
    <col min="13840" max="13840" width="22.7109375" style="350" customWidth="1"/>
    <col min="13841" max="13841" width="9.140625" style="350" customWidth="1"/>
    <col min="13842" max="14080" width="9.140625" style="350"/>
    <col min="14081" max="14089" width="0" style="350" hidden="1" customWidth="1"/>
    <col min="14090" max="14090" width="9.140625" style="350"/>
    <col min="14091" max="14095" width="19.28515625" style="350" customWidth="1"/>
    <col min="14096" max="14096" width="22.7109375" style="350" customWidth="1"/>
    <col min="14097" max="14097" width="9.140625" style="350" customWidth="1"/>
    <col min="14098" max="14336" width="9.140625" style="350"/>
    <col min="14337" max="14345" width="0" style="350" hidden="1" customWidth="1"/>
    <col min="14346" max="14346" width="9.140625" style="350"/>
    <col min="14347" max="14351" width="19.28515625" style="350" customWidth="1"/>
    <col min="14352" max="14352" width="22.7109375" style="350" customWidth="1"/>
    <col min="14353" max="14353" width="9.140625" style="350" customWidth="1"/>
    <col min="14354" max="14592" width="9.140625" style="350"/>
    <col min="14593" max="14601" width="0" style="350" hidden="1" customWidth="1"/>
    <col min="14602" max="14602" width="9.140625" style="350"/>
    <col min="14603" max="14607" width="19.28515625" style="350" customWidth="1"/>
    <col min="14608" max="14608" width="22.7109375" style="350" customWidth="1"/>
    <col min="14609" max="14609" width="9.140625" style="350" customWidth="1"/>
    <col min="14610" max="14848" width="9.140625" style="350"/>
    <col min="14849" max="14857" width="0" style="350" hidden="1" customWidth="1"/>
    <col min="14858" max="14858" width="9.140625" style="350"/>
    <col min="14859" max="14863" width="19.28515625" style="350" customWidth="1"/>
    <col min="14864" max="14864" width="22.7109375" style="350" customWidth="1"/>
    <col min="14865" max="14865" width="9.140625" style="350" customWidth="1"/>
    <col min="14866" max="15104" width="9.140625" style="350"/>
    <col min="15105" max="15113" width="0" style="350" hidden="1" customWidth="1"/>
    <col min="15114" max="15114" width="9.140625" style="350"/>
    <col min="15115" max="15119" width="19.28515625" style="350" customWidth="1"/>
    <col min="15120" max="15120" width="22.7109375" style="350" customWidth="1"/>
    <col min="15121" max="15121" width="9.140625" style="350" customWidth="1"/>
    <col min="15122" max="15360" width="9.140625" style="350"/>
    <col min="15361" max="15369" width="0" style="350" hidden="1" customWidth="1"/>
    <col min="15370" max="15370" width="9.140625" style="350"/>
    <col min="15371" max="15375" width="19.28515625" style="350" customWidth="1"/>
    <col min="15376" max="15376" width="22.7109375" style="350" customWidth="1"/>
    <col min="15377" max="15377" width="9.140625" style="350" customWidth="1"/>
    <col min="15378" max="15616" width="9.140625" style="350"/>
    <col min="15617" max="15625" width="0" style="350" hidden="1" customWidth="1"/>
    <col min="15626" max="15626" width="9.140625" style="350"/>
    <col min="15627" max="15631" width="19.28515625" style="350" customWidth="1"/>
    <col min="15632" max="15632" width="22.7109375" style="350" customWidth="1"/>
    <col min="15633" max="15633" width="9.140625" style="350" customWidth="1"/>
    <col min="15634" max="15872" width="9.140625" style="350"/>
    <col min="15873" max="15881" width="0" style="350" hidden="1" customWidth="1"/>
    <col min="15882" max="15882" width="9.140625" style="350"/>
    <col min="15883" max="15887" width="19.28515625" style="350" customWidth="1"/>
    <col min="15888" max="15888" width="22.7109375" style="350" customWidth="1"/>
    <col min="15889" max="15889" width="9.140625" style="350" customWidth="1"/>
    <col min="15890" max="16128" width="9.140625" style="350"/>
    <col min="16129" max="16137" width="0" style="350" hidden="1" customWidth="1"/>
    <col min="16138" max="16138" width="9.140625" style="350"/>
    <col min="16139" max="16143" width="19.28515625" style="350" customWidth="1"/>
    <col min="16144" max="16144" width="22.7109375" style="350" customWidth="1"/>
    <col min="16145" max="16145" width="9.140625" style="350" customWidth="1"/>
    <col min="16146" max="16384" width="9.140625" style="350"/>
  </cols>
  <sheetData>
    <row r="1" spans="1:17" ht="20.25" x14ac:dyDescent="0.2">
      <c r="A1" s="593" t="s">
        <v>217</v>
      </c>
      <c r="B1" s="593"/>
      <c r="C1" s="593"/>
      <c r="D1" s="593"/>
      <c r="E1" s="593"/>
      <c r="F1" s="593"/>
      <c r="G1" s="593"/>
      <c r="H1" s="593"/>
      <c r="J1" s="594" t="s">
        <v>218</v>
      </c>
      <c r="K1" s="594"/>
      <c r="L1" s="594"/>
      <c r="M1" s="594"/>
      <c r="N1" s="594"/>
      <c r="O1" s="594"/>
      <c r="P1" s="594"/>
      <c r="Q1" s="594"/>
    </row>
    <row r="2" spans="1:17" ht="15.75" x14ac:dyDescent="0.2">
      <c r="A2" s="389"/>
      <c r="B2" s="389"/>
      <c r="C2" s="389"/>
      <c r="D2" s="389"/>
      <c r="E2" s="389"/>
      <c r="F2" s="389"/>
      <c r="G2" s="389"/>
      <c r="H2" s="389"/>
    </row>
    <row r="3" spans="1:17" ht="15" x14ac:dyDescent="0.2">
      <c r="A3" s="390" t="s">
        <v>219</v>
      </c>
      <c r="B3" s="391"/>
      <c r="C3" s="391"/>
      <c r="D3" s="391"/>
      <c r="E3" s="391"/>
      <c r="F3" s="391"/>
      <c r="G3" s="391"/>
      <c r="J3" s="390" t="s">
        <v>219</v>
      </c>
    </row>
    <row r="4" spans="1:17" ht="15.75" x14ac:dyDescent="0.2">
      <c r="A4" s="392"/>
      <c r="B4" s="391"/>
      <c r="C4" s="391"/>
      <c r="D4" s="391"/>
      <c r="E4" s="391"/>
      <c r="F4" s="391"/>
      <c r="G4" s="391"/>
      <c r="H4" s="393"/>
    </row>
    <row r="5" spans="1:17" ht="29.25" customHeight="1" x14ac:dyDescent="0.2">
      <c r="A5" s="595" t="s">
        <v>220</v>
      </c>
      <c r="B5" s="595"/>
      <c r="C5" s="595"/>
      <c r="D5" s="595"/>
      <c r="E5" s="595"/>
      <c r="F5" s="595"/>
      <c r="G5" s="595"/>
      <c r="H5" s="595"/>
      <c r="J5" s="595" t="s">
        <v>221</v>
      </c>
      <c r="K5" s="595"/>
      <c r="L5" s="595"/>
      <c r="M5" s="595"/>
      <c r="N5" s="595"/>
      <c r="O5" s="595"/>
      <c r="P5" s="595"/>
      <c r="Q5" s="595"/>
    </row>
    <row r="6" spans="1:17" ht="13.5" thickBot="1" x14ac:dyDescent="0.25">
      <c r="A6" s="391"/>
      <c r="B6" s="391"/>
      <c r="C6" s="391"/>
      <c r="D6" s="391"/>
      <c r="E6" s="391"/>
      <c r="F6" s="391"/>
      <c r="G6" s="391"/>
      <c r="H6" s="391"/>
    </row>
    <row r="7" spans="1:17" ht="15.75" thickBot="1" x14ac:dyDescent="0.25">
      <c r="A7" s="596" t="s">
        <v>222</v>
      </c>
      <c r="B7" s="599" t="s">
        <v>223</v>
      </c>
      <c r="C7" s="600"/>
      <c r="D7" s="600"/>
      <c r="E7" s="600"/>
      <c r="F7" s="600"/>
      <c r="G7" s="600"/>
      <c r="H7" s="601"/>
      <c r="J7" s="602" t="s">
        <v>222</v>
      </c>
      <c r="K7" s="605" t="s">
        <v>224</v>
      </c>
      <c r="L7" s="606"/>
      <c r="M7" s="606"/>
      <c r="N7" s="606"/>
      <c r="O7" s="606"/>
      <c r="P7" s="606"/>
      <c r="Q7" s="607"/>
    </row>
    <row r="8" spans="1:17" ht="12.75" customHeight="1" x14ac:dyDescent="0.2">
      <c r="A8" s="597"/>
      <c r="B8" s="608" t="s">
        <v>225</v>
      </c>
      <c r="C8" s="610" t="s">
        <v>226</v>
      </c>
      <c r="D8" s="612" t="s">
        <v>227</v>
      </c>
      <c r="E8" s="614" t="s">
        <v>228</v>
      </c>
      <c r="F8" s="616" t="s">
        <v>229</v>
      </c>
      <c r="G8" s="618" t="s">
        <v>230</v>
      </c>
      <c r="H8" s="620" t="s">
        <v>231</v>
      </c>
      <c r="J8" s="603"/>
      <c r="K8" s="591" t="s">
        <v>225</v>
      </c>
      <c r="L8" s="579" t="s">
        <v>226</v>
      </c>
      <c r="M8" s="581" t="s">
        <v>227</v>
      </c>
      <c r="N8" s="583" t="s">
        <v>228</v>
      </c>
      <c r="O8" s="585" t="s">
        <v>229</v>
      </c>
      <c r="P8" s="587" t="s">
        <v>230</v>
      </c>
      <c r="Q8" s="589" t="s">
        <v>231</v>
      </c>
    </row>
    <row r="9" spans="1:17" ht="38.25" customHeight="1" thickBot="1" x14ac:dyDescent="0.25">
      <c r="A9" s="598"/>
      <c r="B9" s="609"/>
      <c r="C9" s="611"/>
      <c r="D9" s="613"/>
      <c r="E9" s="615"/>
      <c r="F9" s="617"/>
      <c r="G9" s="619"/>
      <c r="H9" s="621"/>
      <c r="J9" s="604"/>
      <c r="K9" s="592"/>
      <c r="L9" s="580"/>
      <c r="M9" s="582"/>
      <c r="N9" s="584"/>
      <c r="O9" s="586"/>
      <c r="P9" s="588"/>
      <c r="Q9" s="590"/>
    </row>
    <row r="10" spans="1:17" x14ac:dyDescent="0.2">
      <c r="A10" s="394">
        <v>2000</v>
      </c>
      <c r="B10" s="395">
        <v>8275493</v>
      </c>
      <c r="C10" s="396">
        <v>760000</v>
      </c>
      <c r="D10" s="396">
        <v>1611956</v>
      </c>
      <c r="E10" s="397">
        <v>2220725</v>
      </c>
      <c r="F10" s="398">
        <f t="shared" ref="F10:F20" si="0">SUM(B10:E10)</f>
        <v>12868174</v>
      </c>
      <c r="G10" s="399"/>
      <c r="H10" s="400"/>
      <c r="J10" s="401">
        <v>2000</v>
      </c>
      <c r="K10" s="402">
        <f t="shared" ref="K10:N25" si="1">B10*1000</f>
        <v>8275493000</v>
      </c>
      <c r="L10" s="402">
        <f t="shared" si="1"/>
        <v>760000000</v>
      </c>
      <c r="M10" s="402">
        <f t="shared" si="1"/>
        <v>1611956000</v>
      </c>
      <c r="N10" s="403">
        <f t="shared" si="1"/>
        <v>2220725000</v>
      </c>
      <c r="O10" s="404">
        <f>SUM(K10:N10)</f>
        <v>12868174000</v>
      </c>
      <c r="P10" s="405"/>
      <c r="Q10" s="406"/>
    </row>
    <row r="11" spans="1:17" x14ac:dyDescent="0.2">
      <c r="A11" s="407">
        <v>2001</v>
      </c>
      <c r="B11" s="408">
        <v>9040821</v>
      </c>
      <c r="C11" s="409">
        <v>800000</v>
      </c>
      <c r="D11" s="410">
        <v>2349757</v>
      </c>
      <c r="E11" s="411">
        <v>800000</v>
      </c>
      <c r="F11" s="412">
        <f t="shared" si="0"/>
        <v>12990578</v>
      </c>
      <c r="G11" s="413">
        <f t="shared" ref="G11:G20" si="2">F11-F10</f>
        <v>122404</v>
      </c>
      <c r="H11" s="414">
        <f t="shared" ref="H11:H20" si="3">F11/F10-1</f>
        <v>9.5121498978798513E-3</v>
      </c>
      <c r="J11" s="415">
        <v>2001</v>
      </c>
      <c r="K11" s="416">
        <f t="shared" si="1"/>
        <v>9040821000</v>
      </c>
      <c r="L11" s="416">
        <f t="shared" si="1"/>
        <v>800000000</v>
      </c>
      <c r="M11" s="416">
        <f t="shared" si="1"/>
        <v>2349757000</v>
      </c>
      <c r="N11" s="417">
        <f t="shared" si="1"/>
        <v>800000000</v>
      </c>
      <c r="O11" s="418">
        <f t="shared" ref="O11:O27" si="4">SUM(K11:N11)</f>
        <v>12990578000</v>
      </c>
      <c r="P11" s="419">
        <f>O11-O10</f>
        <v>122404000</v>
      </c>
      <c r="Q11" s="420">
        <f>O11/O10-1</f>
        <v>9.5121498978798513E-3</v>
      </c>
    </row>
    <row r="12" spans="1:17" x14ac:dyDescent="0.2">
      <c r="A12" s="407">
        <v>2002</v>
      </c>
      <c r="B12" s="408">
        <v>11135683</v>
      </c>
      <c r="C12" s="410">
        <v>810005</v>
      </c>
      <c r="D12" s="410">
        <v>1770163</v>
      </c>
      <c r="E12" s="411">
        <v>2300000</v>
      </c>
      <c r="F12" s="412">
        <f t="shared" si="0"/>
        <v>16015851</v>
      </c>
      <c r="G12" s="413">
        <f t="shared" si="2"/>
        <v>3025273</v>
      </c>
      <c r="H12" s="414">
        <f t="shared" si="3"/>
        <v>0.23288209346805044</v>
      </c>
      <c r="J12" s="415">
        <v>2002</v>
      </c>
      <c r="K12" s="416">
        <f t="shared" si="1"/>
        <v>11135683000</v>
      </c>
      <c r="L12" s="416">
        <f t="shared" si="1"/>
        <v>810005000</v>
      </c>
      <c r="M12" s="416">
        <f t="shared" si="1"/>
        <v>1770163000</v>
      </c>
      <c r="N12" s="417">
        <f t="shared" si="1"/>
        <v>2300000000</v>
      </c>
      <c r="O12" s="418">
        <f t="shared" si="4"/>
        <v>16015851000</v>
      </c>
      <c r="P12" s="419">
        <f t="shared" ref="P12:P27" si="5">O12-O11</f>
        <v>3025273000</v>
      </c>
      <c r="Q12" s="420">
        <f t="shared" ref="Q12:Q27" si="6">O12/O11-1</f>
        <v>0.23288209346805044</v>
      </c>
    </row>
    <row r="13" spans="1:17" x14ac:dyDescent="0.2">
      <c r="A13" s="407">
        <v>2003</v>
      </c>
      <c r="B13" s="408">
        <v>12421218</v>
      </c>
      <c r="C13" s="410">
        <v>800000</v>
      </c>
      <c r="D13" s="410">
        <v>2090972</v>
      </c>
      <c r="E13" s="411">
        <v>1044227</v>
      </c>
      <c r="F13" s="412">
        <f t="shared" si="0"/>
        <v>16356417</v>
      </c>
      <c r="G13" s="413">
        <f t="shared" si="2"/>
        <v>340566</v>
      </c>
      <c r="H13" s="414">
        <f t="shared" si="3"/>
        <v>2.126430871515983E-2</v>
      </c>
      <c r="J13" s="415">
        <v>2003</v>
      </c>
      <c r="K13" s="416">
        <f t="shared" si="1"/>
        <v>12421218000</v>
      </c>
      <c r="L13" s="416">
        <f t="shared" si="1"/>
        <v>800000000</v>
      </c>
      <c r="M13" s="416">
        <f t="shared" si="1"/>
        <v>2090972000</v>
      </c>
      <c r="N13" s="417">
        <f t="shared" si="1"/>
        <v>1044227000</v>
      </c>
      <c r="O13" s="418">
        <f t="shared" si="4"/>
        <v>16356417000</v>
      </c>
      <c r="P13" s="419">
        <f t="shared" si="5"/>
        <v>340566000</v>
      </c>
      <c r="Q13" s="420">
        <f t="shared" si="6"/>
        <v>2.126430871515983E-2</v>
      </c>
    </row>
    <row r="14" spans="1:17" x14ac:dyDescent="0.2">
      <c r="A14" s="407">
        <v>2004</v>
      </c>
      <c r="B14" s="408">
        <v>14538359</v>
      </c>
      <c r="C14" s="410">
        <v>810005</v>
      </c>
      <c r="D14" s="410">
        <v>2625702</v>
      </c>
      <c r="E14" s="411">
        <v>1044227</v>
      </c>
      <c r="F14" s="412">
        <f t="shared" si="0"/>
        <v>19018293</v>
      </c>
      <c r="G14" s="413">
        <f t="shared" si="2"/>
        <v>2661876</v>
      </c>
      <c r="H14" s="414">
        <f t="shared" si="3"/>
        <v>0.16274199905761755</v>
      </c>
      <c r="J14" s="415">
        <v>2004</v>
      </c>
      <c r="K14" s="416">
        <f t="shared" si="1"/>
        <v>14538359000</v>
      </c>
      <c r="L14" s="416">
        <f t="shared" si="1"/>
        <v>810005000</v>
      </c>
      <c r="M14" s="416">
        <f t="shared" si="1"/>
        <v>2625702000</v>
      </c>
      <c r="N14" s="417">
        <f t="shared" si="1"/>
        <v>1044227000</v>
      </c>
      <c r="O14" s="418">
        <f t="shared" si="4"/>
        <v>19018293000</v>
      </c>
      <c r="P14" s="419">
        <f t="shared" si="5"/>
        <v>2661876000</v>
      </c>
      <c r="Q14" s="420">
        <f t="shared" si="6"/>
        <v>0.16274199905761755</v>
      </c>
    </row>
    <row r="15" spans="1:17" x14ac:dyDescent="0.2">
      <c r="A15" s="407">
        <v>2005</v>
      </c>
      <c r="B15" s="408">
        <v>15911721</v>
      </c>
      <c r="C15" s="410">
        <v>810005</v>
      </c>
      <c r="D15" s="410">
        <v>3412667</v>
      </c>
      <c r="E15" s="411">
        <v>1044227</v>
      </c>
      <c r="F15" s="412">
        <f t="shared" si="0"/>
        <v>21178620</v>
      </c>
      <c r="G15" s="413">
        <f t="shared" si="2"/>
        <v>2160327</v>
      </c>
      <c r="H15" s="414">
        <f t="shared" si="3"/>
        <v>0.11359205581699672</v>
      </c>
      <c r="J15" s="415">
        <v>2005</v>
      </c>
      <c r="K15" s="416">
        <f t="shared" si="1"/>
        <v>15911721000</v>
      </c>
      <c r="L15" s="416">
        <f t="shared" si="1"/>
        <v>810005000</v>
      </c>
      <c r="M15" s="416">
        <f t="shared" si="1"/>
        <v>3412667000</v>
      </c>
      <c r="N15" s="417">
        <f t="shared" si="1"/>
        <v>1044227000</v>
      </c>
      <c r="O15" s="418">
        <f t="shared" si="4"/>
        <v>21178620000</v>
      </c>
      <c r="P15" s="419">
        <f t="shared" si="5"/>
        <v>2160327000</v>
      </c>
      <c r="Q15" s="420">
        <f t="shared" si="6"/>
        <v>0.11359205581699672</v>
      </c>
    </row>
    <row r="16" spans="1:17" x14ac:dyDescent="0.2">
      <c r="A16" s="407">
        <v>2006</v>
      </c>
      <c r="B16" s="408">
        <v>18894257</v>
      </c>
      <c r="C16" s="410">
        <v>170000</v>
      </c>
      <c r="D16" s="410">
        <v>3148412</v>
      </c>
      <c r="E16" s="411">
        <v>1044227</v>
      </c>
      <c r="F16" s="412">
        <f t="shared" si="0"/>
        <v>23256896</v>
      </c>
      <c r="G16" s="413">
        <f t="shared" si="2"/>
        <v>2078276</v>
      </c>
      <c r="H16" s="414">
        <f t="shared" si="3"/>
        <v>9.8130850829751815E-2</v>
      </c>
      <c r="J16" s="415">
        <v>2006</v>
      </c>
      <c r="K16" s="416">
        <f t="shared" si="1"/>
        <v>18894257000</v>
      </c>
      <c r="L16" s="416">
        <f t="shared" si="1"/>
        <v>170000000</v>
      </c>
      <c r="M16" s="416">
        <f t="shared" si="1"/>
        <v>3148412000</v>
      </c>
      <c r="N16" s="417">
        <f t="shared" si="1"/>
        <v>1044227000</v>
      </c>
      <c r="O16" s="418">
        <f t="shared" si="4"/>
        <v>23256896000</v>
      </c>
      <c r="P16" s="419">
        <f t="shared" si="5"/>
        <v>2078276000</v>
      </c>
      <c r="Q16" s="420">
        <f t="shared" si="6"/>
        <v>9.8130850829751815E-2</v>
      </c>
    </row>
    <row r="17" spans="1:17" x14ac:dyDescent="0.2">
      <c r="A17" s="407">
        <v>2007</v>
      </c>
      <c r="B17" s="408">
        <v>20149649</v>
      </c>
      <c r="C17" s="410">
        <v>200000</v>
      </c>
      <c r="D17" s="410">
        <v>2513330</v>
      </c>
      <c r="E17" s="411">
        <v>1044227</v>
      </c>
      <c r="F17" s="412">
        <f t="shared" si="0"/>
        <v>23907206</v>
      </c>
      <c r="G17" s="413">
        <f t="shared" si="2"/>
        <v>650310</v>
      </c>
      <c r="H17" s="414">
        <f t="shared" si="3"/>
        <v>2.7962028982715603E-2</v>
      </c>
      <c r="J17" s="415">
        <v>2007</v>
      </c>
      <c r="K17" s="416">
        <f t="shared" si="1"/>
        <v>20149649000</v>
      </c>
      <c r="L17" s="416">
        <f t="shared" si="1"/>
        <v>200000000</v>
      </c>
      <c r="M17" s="416">
        <f t="shared" si="1"/>
        <v>2513330000</v>
      </c>
      <c r="N17" s="417">
        <f t="shared" si="1"/>
        <v>1044227000</v>
      </c>
      <c r="O17" s="418">
        <f t="shared" si="4"/>
        <v>23907206000</v>
      </c>
      <c r="P17" s="419">
        <f t="shared" si="5"/>
        <v>650310000</v>
      </c>
      <c r="Q17" s="420">
        <f t="shared" si="6"/>
        <v>2.7962028982715603E-2</v>
      </c>
    </row>
    <row r="18" spans="1:17" x14ac:dyDescent="0.2">
      <c r="A18" s="407">
        <v>2008</v>
      </c>
      <c r="B18" s="408">
        <v>20880286</v>
      </c>
      <c r="C18" s="410">
        <v>200000</v>
      </c>
      <c r="D18" s="410">
        <v>3021649</v>
      </c>
      <c r="E18" s="411">
        <v>1044227</v>
      </c>
      <c r="F18" s="412">
        <f t="shared" si="0"/>
        <v>25146162</v>
      </c>
      <c r="G18" s="413">
        <f t="shared" si="2"/>
        <v>1238956</v>
      </c>
      <c r="H18" s="414">
        <f t="shared" si="3"/>
        <v>5.1823538057939489E-2</v>
      </c>
      <c r="J18" s="415">
        <v>2008</v>
      </c>
      <c r="K18" s="416">
        <f t="shared" si="1"/>
        <v>20880286000</v>
      </c>
      <c r="L18" s="416">
        <f t="shared" si="1"/>
        <v>200000000</v>
      </c>
      <c r="M18" s="416">
        <f t="shared" si="1"/>
        <v>3021649000</v>
      </c>
      <c r="N18" s="417">
        <f t="shared" si="1"/>
        <v>1044227000</v>
      </c>
      <c r="O18" s="418">
        <f t="shared" si="4"/>
        <v>25146162000</v>
      </c>
      <c r="P18" s="419">
        <f t="shared" si="5"/>
        <v>1238956000</v>
      </c>
      <c r="Q18" s="420">
        <f t="shared" si="6"/>
        <v>5.1823538057939489E-2</v>
      </c>
    </row>
    <row r="19" spans="1:17" x14ac:dyDescent="0.2">
      <c r="A19" s="407">
        <v>2009</v>
      </c>
      <c r="B19" s="408">
        <f>21903501-C19</f>
        <v>21673501</v>
      </c>
      <c r="C19" s="410">
        <v>230000</v>
      </c>
      <c r="D19" s="410">
        <v>2736749</v>
      </c>
      <c r="E19" s="411">
        <v>1047356</v>
      </c>
      <c r="F19" s="412">
        <f t="shared" si="0"/>
        <v>25687606</v>
      </c>
      <c r="G19" s="413">
        <f t="shared" si="2"/>
        <v>541444</v>
      </c>
      <c r="H19" s="414">
        <f t="shared" si="3"/>
        <v>2.1531874327382461E-2</v>
      </c>
      <c r="J19" s="415">
        <v>2009</v>
      </c>
      <c r="K19" s="416">
        <f t="shared" si="1"/>
        <v>21673501000</v>
      </c>
      <c r="L19" s="416">
        <f t="shared" si="1"/>
        <v>230000000</v>
      </c>
      <c r="M19" s="416">
        <f t="shared" si="1"/>
        <v>2736749000</v>
      </c>
      <c r="N19" s="417">
        <f t="shared" si="1"/>
        <v>1047356000</v>
      </c>
      <c r="O19" s="418">
        <f t="shared" si="4"/>
        <v>25687606000</v>
      </c>
      <c r="P19" s="419">
        <f t="shared" si="5"/>
        <v>541444000</v>
      </c>
      <c r="Q19" s="420">
        <f t="shared" si="6"/>
        <v>2.1531874327382461E-2</v>
      </c>
    </row>
    <row r="20" spans="1:17" x14ac:dyDescent="0.2">
      <c r="A20" s="407">
        <v>2010</v>
      </c>
      <c r="B20" s="408">
        <v>20597472</v>
      </c>
      <c r="C20" s="410">
        <v>217770</v>
      </c>
      <c r="D20" s="410">
        <v>2633888</v>
      </c>
      <c r="E20" s="411">
        <v>937603</v>
      </c>
      <c r="F20" s="412">
        <f t="shared" si="0"/>
        <v>24386733</v>
      </c>
      <c r="G20" s="413">
        <f t="shared" si="2"/>
        <v>-1300873</v>
      </c>
      <c r="H20" s="414">
        <f t="shared" si="3"/>
        <v>-5.0642048932080352E-2</v>
      </c>
      <c r="J20" s="415">
        <v>2010</v>
      </c>
      <c r="K20" s="416">
        <f t="shared" si="1"/>
        <v>20597472000</v>
      </c>
      <c r="L20" s="416">
        <f t="shared" si="1"/>
        <v>217770000</v>
      </c>
      <c r="M20" s="416">
        <f t="shared" si="1"/>
        <v>2633888000</v>
      </c>
      <c r="N20" s="417">
        <f t="shared" si="1"/>
        <v>937603000</v>
      </c>
      <c r="O20" s="418">
        <f t="shared" si="4"/>
        <v>24386733000</v>
      </c>
      <c r="P20" s="419">
        <f t="shared" si="5"/>
        <v>-1300873000</v>
      </c>
      <c r="Q20" s="420">
        <f t="shared" si="6"/>
        <v>-5.0642048932080352E-2</v>
      </c>
    </row>
    <row r="21" spans="1:17" x14ac:dyDescent="0.2">
      <c r="A21" s="421" t="s">
        <v>232</v>
      </c>
      <c r="B21" s="408">
        <v>21397472</v>
      </c>
      <c r="C21" s="410">
        <v>217770</v>
      </c>
      <c r="D21" s="410">
        <v>2633888</v>
      </c>
      <c r="E21" s="411">
        <v>937603</v>
      </c>
      <c r="F21" s="412">
        <f t="shared" ref="F21:F27" si="7">SUM(B21:E21)</f>
        <v>25186733</v>
      </c>
      <c r="G21" s="413">
        <f>F21-F20</f>
        <v>800000</v>
      </c>
      <c r="H21" s="414">
        <f>F21/F20-1</f>
        <v>3.2804722141338116E-2</v>
      </c>
      <c r="J21" s="422" t="s">
        <v>232</v>
      </c>
      <c r="K21" s="416">
        <f t="shared" si="1"/>
        <v>21397472000</v>
      </c>
      <c r="L21" s="416">
        <f t="shared" si="1"/>
        <v>217770000</v>
      </c>
      <c r="M21" s="416">
        <f t="shared" si="1"/>
        <v>2633888000</v>
      </c>
      <c r="N21" s="417">
        <f t="shared" si="1"/>
        <v>937603000</v>
      </c>
      <c r="O21" s="418">
        <f t="shared" si="4"/>
        <v>25186733000</v>
      </c>
      <c r="P21" s="419">
        <f t="shared" si="5"/>
        <v>800000000</v>
      </c>
      <c r="Q21" s="420">
        <f t="shared" si="6"/>
        <v>3.2804722141338116E-2</v>
      </c>
    </row>
    <row r="22" spans="1:17" x14ac:dyDescent="0.2">
      <c r="A22" s="423">
        <v>2011</v>
      </c>
      <c r="B22" s="408">
        <v>20488301</v>
      </c>
      <c r="C22" s="410">
        <v>198340</v>
      </c>
      <c r="D22" s="410">
        <v>2263030</v>
      </c>
      <c r="E22" s="411">
        <v>941698</v>
      </c>
      <c r="F22" s="412">
        <f t="shared" si="7"/>
        <v>23891369</v>
      </c>
      <c r="G22" s="413">
        <f>F22-F21</f>
        <v>-1295364</v>
      </c>
      <c r="H22" s="414">
        <f>F22/F21-1</f>
        <v>-5.1430409811387579E-2</v>
      </c>
      <c r="J22" s="424">
        <v>2011</v>
      </c>
      <c r="K22" s="416">
        <f t="shared" si="1"/>
        <v>20488301000</v>
      </c>
      <c r="L22" s="416">
        <f t="shared" si="1"/>
        <v>198340000</v>
      </c>
      <c r="M22" s="416">
        <f t="shared" si="1"/>
        <v>2263030000</v>
      </c>
      <c r="N22" s="417">
        <f t="shared" si="1"/>
        <v>941698000</v>
      </c>
      <c r="O22" s="418">
        <f t="shared" si="4"/>
        <v>23891369000</v>
      </c>
      <c r="P22" s="419">
        <f t="shared" si="5"/>
        <v>-1295364000</v>
      </c>
      <c r="Q22" s="420">
        <f t="shared" si="6"/>
        <v>-5.1430409811387579E-2</v>
      </c>
    </row>
    <row r="23" spans="1:17" x14ac:dyDescent="0.2">
      <c r="A23" s="423">
        <v>2012</v>
      </c>
      <c r="B23" s="408">
        <v>19128143</v>
      </c>
      <c r="C23" s="410">
        <v>180629</v>
      </c>
      <c r="D23" s="410">
        <v>2363030</v>
      </c>
      <c r="E23" s="411">
        <v>1055662</v>
      </c>
      <c r="F23" s="412">
        <f t="shared" si="7"/>
        <v>22727464</v>
      </c>
      <c r="G23" s="413">
        <f>F23-F22</f>
        <v>-1163905</v>
      </c>
      <c r="H23" s="414">
        <f>F23/F22-1</f>
        <v>-4.8716546967233265E-2</v>
      </c>
      <c r="J23" s="424">
        <v>2012</v>
      </c>
      <c r="K23" s="416">
        <f t="shared" si="1"/>
        <v>19128143000</v>
      </c>
      <c r="L23" s="416">
        <f t="shared" si="1"/>
        <v>180629000</v>
      </c>
      <c r="M23" s="416">
        <f t="shared" si="1"/>
        <v>2363030000</v>
      </c>
      <c r="N23" s="417">
        <f t="shared" si="1"/>
        <v>1055662000</v>
      </c>
      <c r="O23" s="418">
        <f t="shared" si="4"/>
        <v>22727464000</v>
      </c>
      <c r="P23" s="419">
        <f t="shared" si="5"/>
        <v>-1163905000</v>
      </c>
      <c r="Q23" s="420">
        <f t="shared" si="6"/>
        <v>-4.8716546967233265E-2</v>
      </c>
    </row>
    <row r="24" spans="1:17" x14ac:dyDescent="0.2">
      <c r="A24" s="423">
        <v>2013</v>
      </c>
      <c r="B24" s="408">
        <v>19635585</v>
      </c>
      <c r="C24" s="410">
        <v>173187</v>
      </c>
      <c r="D24" s="410">
        <v>1995030</v>
      </c>
      <c r="E24" s="411">
        <v>1165308</v>
      </c>
      <c r="F24" s="412">
        <f>SUM(B24:E24)</f>
        <v>22969110</v>
      </c>
      <c r="G24" s="413">
        <f>F24-F23</f>
        <v>241646</v>
      </c>
      <c r="H24" s="414">
        <f>F24/F23-1</f>
        <v>1.0632334518272613E-2</v>
      </c>
      <c r="I24" s="388"/>
      <c r="J24" s="424">
        <v>2013</v>
      </c>
      <c r="K24" s="416">
        <f t="shared" si="1"/>
        <v>19635585000</v>
      </c>
      <c r="L24" s="416">
        <f t="shared" si="1"/>
        <v>173187000</v>
      </c>
      <c r="M24" s="416">
        <f t="shared" si="1"/>
        <v>1995030000</v>
      </c>
      <c r="N24" s="417">
        <f t="shared" si="1"/>
        <v>1165308000</v>
      </c>
      <c r="O24" s="418">
        <f t="shared" si="4"/>
        <v>22969110000</v>
      </c>
      <c r="P24" s="419">
        <f t="shared" si="5"/>
        <v>241646000</v>
      </c>
      <c r="Q24" s="420">
        <f t="shared" si="6"/>
        <v>1.0632334518272613E-2</v>
      </c>
    </row>
    <row r="25" spans="1:17" x14ac:dyDescent="0.2">
      <c r="A25" s="423">
        <v>2014</v>
      </c>
      <c r="B25" s="408">
        <v>19751969</v>
      </c>
      <c r="C25" s="410">
        <v>155303</v>
      </c>
      <c r="D25" s="410">
        <v>1863530</v>
      </c>
      <c r="E25" s="411">
        <v>1165308</v>
      </c>
      <c r="F25" s="412">
        <f>SUM(B25:E25)</f>
        <v>22936110</v>
      </c>
      <c r="G25" s="413">
        <f>F25-F24</f>
        <v>-33000</v>
      </c>
      <c r="H25" s="414">
        <f>F25/F24-1</f>
        <v>-1.4367121756132528E-3</v>
      </c>
      <c r="I25" s="388"/>
      <c r="J25" s="424">
        <v>2014</v>
      </c>
      <c r="K25" s="416">
        <f t="shared" si="1"/>
        <v>19751969000</v>
      </c>
      <c r="L25" s="416">
        <f t="shared" si="1"/>
        <v>155303000</v>
      </c>
      <c r="M25" s="416">
        <f t="shared" si="1"/>
        <v>1863530000</v>
      </c>
      <c r="N25" s="417">
        <f t="shared" si="1"/>
        <v>1165308000</v>
      </c>
      <c r="O25" s="418">
        <f t="shared" si="4"/>
        <v>22936110000</v>
      </c>
      <c r="P25" s="419">
        <f t="shared" si="5"/>
        <v>-33000000</v>
      </c>
      <c r="Q25" s="420">
        <f t="shared" si="6"/>
        <v>-1.4367121756132528E-3</v>
      </c>
    </row>
    <row r="26" spans="1:17" ht="13.5" thickBot="1" x14ac:dyDescent="0.25">
      <c r="A26" s="425"/>
      <c r="B26" s="426"/>
      <c r="C26" s="427"/>
      <c r="D26" s="427"/>
      <c r="E26" s="428"/>
      <c r="F26" s="429"/>
      <c r="G26" s="430"/>
      <c r="H26" s="431"/>
      <c r="I26" s="388"/>
      <c r="J26" s="432">
        <v>2015</v>
      </c>
      <c r="K26" s="433">
        <v>19683049000</v>
      </c>
      <c r="L26" s="433">
        <v>150000000</v>
      </c>
      <c r="M26" s="433">
        <v>2263530000</v>
      </c>
      <c r="N26" s="434">
        <v>1165308000</v>
      </c>
      <c r="O26" s="435">
        <f t="shared" si="4"/>
        <v>23261887000</v>
      </c>
      <c r="P26" s="436">
        <f t="shared" si="5"/>
        <v>325777000</v>
      </c>
      <c r="Q26" s="437">
        <f t="shared" si="6"/>
        <v>1.4203672723927419E-2</v>
      </c>
    </row>
    <row r="27" spans="1:17" ht="13.5" thickBot="1" x14ac:dyDescent="0.25">
      <c r="A27" s="425" t="s">
        <v>233</v>
      </c>
      <c r="B27" s="426">
        <v>19683049</v>
      </c>
      <c r="C27" s="427">
        <v>150000</v>
      </c>
      <c r="D27" s="427">
        <v>2263530</v>
      </c>
      <c r="E27" s="428">
        <v>1165308</v>
      </c>
      <c r="F27" s="429">
        <f t="shared" si="7"/>
        <v>23261887</v>
      </c>
      <c r="G27" s="430">
        <f>F27-F25</f>
        <v>325777</v>
      </c>
      <c r="H27" s="431">
        <f>F27/F25-1</f>
        <v>1.4203672723927419E-2</v>
      </c>
      <c r="I27" s="388"/>
      <c r="J27" s="438" t="s">
        <v>234</v>
      </c>
      <c r="K27" s="439">
        <v>18955859232</v>
      </c>
      <c r="L27" s="439">
        <v>137000000</v>
      </c>
      <c r="M27" s="439">
        <v>1575994748</v>
      </c>
      <c r="N27" s="440">
        <v>1165308000</v>
      </c>
      <c r="O27" s="441">
        <f t="shared" si="4"/>
        <v>21834161980</v>
      </c>
      <c r="P27" s="442">
        <f t="shared" si="5"/>
        <v>-1427725020</v>
      </c>
      <c r="Q27" s="443">
        <f t="shared" si="6"/>
        <v>-6.137614803132696E-2</v>
      </c>
    </row>
    <row r="28" spans="1:17" x14ac:dyDescent="0.2">
      <c r="A28" s="425"/>
      <c r="B28" s="426"/>
      <c r="C28" s="427"/>
      <c r="D28" s="427"/>
      <c r="E28" s="428"/>
      <c r="F28" s="429"/>
      <c r="G28" s="430"/>
      <c r="H28" s="431"/>
      <c r="I28" s="388"/>
      <c r="J28" s="444" t="s">
        <v>235</v>
      </c>
      <c r="K28" s="445">
        <f>18955859232+500000000</f>
        <v>19455859232</v>
      </c>
      <c r="L28" s="445">
        <v>137000000</v>
      </c>
      <c r="M28" s="445">
        <v>1575994748</v>
      </c>
      <c r="N28" s="446">
        <v>1165308000</v>
      </c>
      <c r="O28" s="447">
        <f>SUM(K28:N28)</f>
        <v>22334161980</v>
      </c>
      <c r="P28" s="448">
        <f>O28-O26</f>
        <v>-927725020</v>
      </c>
      <c r="Q28" s="449">
        <f>O28/O26-1</f>
        <v>-3.9881761097025348E-2</v>
      </c>
    </row>
    <row r="29" spans="1:17" x14ac:dyDescent="0.2">
      <c r="A29" s="450"/>
      <c r="B29" s="451"/>
      <c r="C29" s="451"/>
      <c r="D29" s="451"/>
      <c r="E29" s="452"/>
      <c r="F29" s="451"/>
      <c r="G29" s="451"/>
      <c r="H29" s="453"/>
      <c r="J29" s="450"/>
      <c r="K29" s="454"/>
      <c r="L29" s="454"/>
      <c r="M29" s="455"/>
      <c r="N29" s="454"/>
      <c r="O29" s="454"/>
      <c r="P29" s="454"/>
      <c r="Q29" s="456"/>
    </row>
    <row r="30" spans="1:17" x14ac:dyDescent="0.2">
      <c r="A30" s="350" t="s">
        <v>236</v>
      </c>
      <c r="J30" s="350" t="s">
        <v>236</v>
      </c>
    </row>
    <row r="31" spans="1:17" ht="28.5" customHeight="1" x14ac:dyDescent="0.2">
      <c r="A31" s="350" t="s">
        <v>237</v>
      </c>
      <c r="J31" s="578" t="s">
        <v>238</v>
      </c>
      <c r="K31" s="578"/>
      <c r="L31" s="578"/>
      <c r="M31" s="578"/>
      <c r="N31" s="578"/>
      <c r="O31" s="578"/>
      <c r="P31" s="578"/>
      <c r="Q31" s="578"/>
    </row>
    <row r="32" spans="1:17" ht="29.25" customHeight="1" x14ac:dyDescent="0.2">
      <c r="B32" s="350" t="s">
        <v>239</v>
      </c>
      <c r="J32" s="578" t="s">
        <v>240</v>
      </c>
      <c r="K32" s="578"/>
      <c r="L32" s="578"/>
      <c r="M32" s="578"/>
      <c r="N32" s="578"/>
      <c r="O32" s="578"/>
      <c r="P32" s="578"/>
      <c r="Q32" s="578"/>
    </row>
    <row r="33" spans="2:11" x14ac:dyDescent="0.2">
      <c r="B33" s="388"/>
      <c r="I33" s="350" t="s">
        <v>164</v>
      </c>
    </row>
    <row r="34" spans="2:11" x14ac:dyDescent="0.2">
      <c r="K34" s="388"/>
    </row>
    <row r="35" spans="2:11" x14ac:dyDescent="0.2">
      <c r="K35" s="388"/>
    </row>
    <row r="38" spans="2:11" x14ac:dyDescent="0.2">
      <c r="I38" s="350" t="s">
        <v>164</v>
      </c>
    </row>
  </sheetData>
  <mergeCells count="24">
    <mergeCell ref="A1:H1"/>
    <mergeCell ref="J1:Q1"/>
    <mergeCell ref="A5:H5"/>
    <mergeCell ref="J5:Q5"/>
    <mergeCell ref="A7:A9"/>
    <mergeCell ref="B7:H7"/>
    <mergeCell ref="J7:J9"/>
    <mergeCell ref="K7:Q7"/>
    <mergeCell ref="B8:B9"/>
    <mergeCell ref="C8:C9"/>
    <mergeCell ref="D8:D9"/>
    <mergeCell ref="E8:E9"/>
    <mergeCell ref="F8:F9"/>
    <mergeCell ref="G8:G9"/>
    <mergeCell ref="H8:H9"/>
    <mergeCell ref="J31:Q31"/>
    <mergeCell ref="J32:Q32"/>
    <mergeCell ref="L8:L9"/>
    <mergeCell ref="M8:M9"/>
    <mergeCell ref="N8:N9"/>
    <mergeCell ref="O8:O9"/>
    <mergeCell ref="P8:P9"/>
    <mergeCell ref="Q8:Q9"/>
    <mergeCell ref="K8:K9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95" orientation="landscape" r:id="rId1"/>
  <headerFooter alignWithMargins="0">
    <oddHeader>&amp;RKapitola C.I.1
&amp;"-,Tučné"Tabulka č. 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C.I.1 1</vt:lpstr>
      <vt:lpstr>C.I.1 2</vt:lpstr>
      <vt:lpstr>C.I.1 3</vt:lpstr>
      <vt:lpstr>C.I.1 4</vt:lpstr>
      <vt:lpstr>C.I.1 5</vt:lpstr>
      <vt:lpstr>C.I.1 6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Palivcová Markéta</cp:lastModifiedBy>
  <cp:lastPrinted>2016-03-01T08:00:35Z</cp:lastPrinted>
  <dcterms:created xsi:type="dcterms:W3CDTF">2016-03-01T07:17:59Z</dcterms:created>
  <dcterms:modified xsi:type="dcterms:W3CDTF">2016-03-04T07:03:39Z</dcterms:modified>
</cp:coreProperties>
</file>