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Ostatní\Tabulka a grafy\"/>
    </mc:Choice>
  </mc:AlternateContent>
  <bookViews>
    <workbookView xWindow="0" yWindow="0" windowWidth="28800" windowHeight="12135" activeTab="4"/>
  </bookViews>
  <sheets>
    <sheet name="C.II.1 a 2" sheetId="1" r:id="rId1"/>
    <sheet name="C.II.1 2" sheetId="2" r:id="rId2"/>
    <sheet name="C.II.1 3" sheetId="3" r:id="rId3"/>
    <sheet name="C.II.1 4" sheetId="4" r:id="rId4"/>
    <sheet name="C.II. 1 5" sheetId="5" r:id="rId5"/>
    <sheet name="C.II.1 6" sheetId="6" r:id="rId6"/>
  </sheets>
  <definedNames>
    <definedName name="_xlnm.Print_Titles" localSheetId="1">'C.II.1 2'!$3:$6</definedName>
    <definedName name="_xlnm.Print_Titles" localSheetId="5">'C.II.1 6'!$5:$6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6" l="1"/>
  <c r="D152" i="6"/>
  <c r="C152" i="6"/>
  <c r="D60" i="5" l="1"/>
  <c r="C60" i="5"/>
  <c r="D59" i="5"/>
  <c r="C59" i="5"/>
  <c r="N44" i="5"/>
  <c r="O43" i="5"/>
  <c r="M43" i="5"/>
  <c r="L43" i="5"/>
  <c r="K43" i="5"/>
  <c r="J43" i="5"/>
  <c r="G43" i="5"/>
  <c r="P39" i="5"/>
  <c r="P38" i="5"/>
  <c r="P36" i="5"/>
  <c r="H36" i="5"/>
  <c r="P35" i="5"/>
  <c r="H35" i="5"/>
  <c r="P34" i="5"/>
  <c r="P32" i="5"/>
  <c r="I32" i="5"/>
  <c r="I31" i="5"/>
  <c r="P31" i="5" s="1"/>
  <c r="P29" i="5"/>
  <c r="I28" i="5"/>
  <c r="P28" i="5" s="1"/>
  <c r="P27" i="5"/>
  <c r="P26" i="5"/>
  <c r="P24" i="5"/>
  <c r="H24" i="5"/>
  <c r="P23" i="5"/>
  <c r="H23" i="5"/>
  <c r="P20" i="5"/>
  <c r="P19" i="5"/>
  <c r="P18" i="5"/>
  <c r="P17" i="5"/>
  <c r="P15" i="5"/>
  <c r="P14" i="5"/>
  <c r="P13" i="5"/>
  <c r="P12" i="5"/>
  <c r="I12" i="5"/>
  <c r="I11" i="5"/>
  <c r="I43" i="5" s="1"/>
  <c r="J10" i="5"/>
  <c r="F10" i="5"/>
  <c r="H10" i="5" s="1"/>
  <c r="N10" i="5" s="1"/>
  <c r="P10" i="5" s="1"/>
  <c r="J9" i="5"/>
  <c r="H9" i="5"/>
  <c r="N9" i="5" s="1"/>
  <c r="N43" i="5" s="1"/>
  <c r="F9" i="5"/>
  <c r="P8" i="5"/>
  <c r="H8" i="5"/>
  <c r="P7" i="5"/>
  <c r="H7" i="5"/>
  <c r="P6" i="5"/>
  <c r="H6" i="5"/>
  <c r="P5" i="5"/>
  <c r="H5" i="5"/>
  <c r="H43" i="5" s="1"/>
  <c r="D5" i="5"/>
  <c r="U41" i="4"/>
  <c r="R41" i="4"/>
  <c r="N41" i="4"/>
  <c r="J41" i="4"/>
  <c r="G41" i="4"/>
  <c r="C41" i="4"/>
  <c r="U39" i="4"/>
  <c r="T39" i="4"/>
  <c r="S39" i="4"/>
  <c r="R39" i="4"/>
  <c r="Q39" i="4"/>
  <c r="P39" i="4"/>
  <c r="O39" i="4"/>
  <c r="N39" i="4"/>
  <c r="J39" i="4"/>
  <c r="I39" i="4"/>
  <c r="H39" i="4"/>
  <c r="G39" i="4"/>
  <c r="F39" i="4"/>
  <c r="E39" i="4"/>
  <c r="D39" i="4"/>
  <c r="C39" i="4"/>
  <c r="U38" i="4"/>
  <c r="T38" i="4"/>
  <c r="S38" i="4"/>
  <c r="R38" i="4"/>
  <c r="Q38" i="4"/>
  <c r="P38" i="4"/>
  <c r="O38" i="4"/>
  <c r="N38" i="4"/>
  <c r="J38" i="4"/>
  <c r="I38" i="4"/>
  <c r="H38" i="4"/>
  <c r="G38" i="4"/>
  <c r="F38" i="4"/>
  <c r="E38" i="4"/>
  <c r="D38" i="4"/>
  <c r="C38" i="4"/>
  <c r="U37" i="4"/>
  <c r="T37" i="4"/>
  <c r="S37" i="4"/>
  <c r="R37" i="4"/>
  <c r="Q37" i="4"/>
  <c r="P37" i="4"/>
  <c r="O37" i="4"/>
  <c r="N37" i="4"/>
  <c r="J37" i="4"/>
  <c r="I37" i="4"/>
  <c r="H37" i="4"/>
  <c r="G37" i="4"/>
  <c r="F37" i="4"/>
  <c r="E37" i="4"/>
  <c r="D37" i="4"/>
  <c r="C37" i="4"/>
  <c r="U36" i="4"/>
  <c r="T36" i="4"/>
  <c r="S36" i="4"/>
  <c r="R36" i="4"/>
  <c r="Q36" i="4"/>
  <c r="P36" i="4"/>
  <c r="O36" i="4"/>
  <c r="N36" i="4"/>
  <c r="J36" i="4"/>
  <c r="I36" i="4"/>
  <c r="H36" i="4"/>
  <c r="G36" i="4"/>
  <c r="F36" i="4"/>
  <c r="E36" i="4"/>
  <c r="D36" i="4"/>
  <c r="C36" i="4"/>
  <c r="U35" i="4"/>
  <c r="T35" i="4"/>
  <c r="S35" i="4"/>
  <c r="R35" i="4"/>
  <c r="Q35" i="4"/>
  <c r="P35" i="4"/>
  <c r="O35" i="4"/>
  <c r="N35" i="4"/>
  <c r="J35" i="4"/>
  <c r="I35" i="4"/>
  <c r="H35" i="4"/>
  <c r="G35" i="4"/>
  <c r="F35" i="4"/>
  <c r="E35" i="4"/>
  <c r="D35" i="4"/>
  <c r="C35" i="4"/>
  <c r="U34" i="4"/>
  <c r="T34" i="4"/>
  <c r="S34" i="4"/>
  <c r="R34" i="4"/>
  <c r="Q34" i="4"/>
  <c r="P34" i="4"/>
  <c r="O34" i="4"/>
  <c r="N34" i="4"/>
  <c r="J34" i="4"/>
  <c r="I34" i="4"/>
  <c r="H34" i="4"/>
  <c r="G34" i="4"/>
  <c r="F34" i="4"/>
  <c r="E34" i="4"/>
  <c r="D34" i="4"/>
  <c r="C34" i="4"/>
  <c r="U33" i="4"/>
  <c r="T33" i="4"/>
  <c r="S33" i="4"/>
  <c r="R33" i="4"/>
  <c r="Q33" i="4"/>
  <c r="P33" i="4"/>
  <c r="O33" i="4"/>
  <c r="N33" i="4"/>
  <c r="J33" i="4"/>
  <c r="I33" i="4"/>
  <c r="H33" i="4"/>
  <c r="G33" i="4"/>
  <c r="F33" i="4"/>
  <c r="E33" i="4"/>
  <c r="D33" i="4"/>
  <c r="C33" i="4"/>
  <c r="U32" i="4"/>
  <c r="T32" i="4"/>
  <c r="S32" i="4"/>
  <c r="R32" i="4"/>
  <c r="Q32" i="4"/>
  <c r="P32" i="4"/>
  <c r="O32" i="4"/>
  <c r="N32" i="4"/>
  <c r="J32" i="4"/>
  <c r="I32" i="4"/>
  <c r="H32" i="4"/>
  <c r="G32" i="4"/>
  <c r="F32" i="4"/>
  <c r="E32" i="4"/>
  <c r="D32" i="4"/>
  <c r="C32" i="4"/>
  <c r="U31" i="4"/>
  <c r="T31" i="4"/>
  <c r="S31" i="4"/>
  <c r="R31" i="4"/>
  <c r="Q31" i="4"/>
  <c r="P31" i="4"/>
  <c r="O31" i="4"/>
  <c r="N31" i="4"/>
  <c r="J31" i="4"/>
  <c r="I31" i="4"/>
  <c r="H31" i="4"/>
  <c r="G31" i="4"/>
  <c r="F31" i="4"/>
  <c r="E31" i="4"/>
  <c r="D31" i="4"/>
  <c r="C31" i="4"/>
  <c r="U30" i="4"/>
  <c r="T30" i="4"/>
  <c r="S30" i="4"/>
  <c r="R30" i="4"/>
  <c r="Q30" i="4"/>
  <c r="P30" i="4"/>
  <c r="O30" i="4"/>
  <c r="N30" i="4"/>
  <c r="J30" i="4"/>
  <c r="I30" i="4"/>
  <c r="H30" i="4"/>
  <c r="G30" i="4"/>
  <c r="F30" i="4"/>
  <c r="E30" i="4"/>
  <c r="D30" i="4"/>
  <c r="C30" i="4"/>
  <c r="U29" i="4"/>
  <c r="T29" i="4"/>
  <c r="S29" i="4"/>
  <c r="R29" i="4"/>
  <c r="Q29" i="4"/>
  <c r="P29" i="4"/>
  <c r="O29" i="4"/>
  <c r="N29" i="4"/>
  <c r="J29" i="4"/>
  <c r="I29" i="4"/>
  <c r="H29" i="4"/>
  <c r="G29" i="4"/>
  <c r="F29" i="4"/>
  <c r="E29" i="4"/>
  <c r="D29" i="4"/>
  <c r="C29" i="4"/>
  <c r="U28" i="4"/>
  <c r="T28" i="4"/>
  <c r="S28" i="4"/>
  <c r="R28" i="4"/>
  <c r="Q28" i="4"/>
  <c r="P28" i="4"/>
  <c r="O28" i="4"/>
  <c r="N28" i="4"/>
  <c r="J28" i="4"/>
  <c r="I28" i="4"/>
  <c r="H28" i="4"/>
  <c r="G28" i="4"/>
  <c r="F28" i="4"/>
  <c r="E28" i="4"/>
  <c r="D28" i="4"/>
  <c r="C28" i="4"/>
  <c r="U27" i="4"/>
  <c r="T27" i="4"/>
  <c r="S27" i="4"/>
  <c r="R27" i="4"/>
  <c r="Q27" i="4"/>
  <c r="P27" i="4"/>
  <c r="O27" i="4"/>
  <c r="N27" i="4"/>
  <c r="J27" i="4"/>
  <c r="I27" i="4"/>
  <c r="H27" i="4"/>
  <c r="G27" i="4"/>
  <c r="F27" i="4"/>
  <c r="E27" i="4"/>
  <c r="D27" i="4"/>
  <c r="C27" i="4"/>
  <c r="U26" i="4"/>
  <c r="T26" i="4"/>
  <c r="S26" i="4"/>
  <c r="R26" i="4"/>
  <c r="Q26" i="4"/>
  <c r="P26" i="4"/>
  <c r="O26" i="4"/>
  <c r="N26" i="4"/>
  <c r="J26" i="4"/>
  <c r="I26" i="4"/>
  <c r="H26" i="4"/>
  <c r="G26" i="4"/>
  <c r="F26" i="4"/>
  <c r="E26" i="4"/>
  <c r="D26" i="4"/>
  <c r="C26" i="4"/>
  <c r="T20" i="4"/>
  <c r="S20" i="4"/>
  <c r="R20" i="4"/>
  <c r="Q20" i="4"/>
  <c r="P20" i="4"/>
  <c r="O20" i="4"/>
  <c r="N20" i="4"/>
  <c r="I20" i="4"/>
  <c r="T41" i="4" s="1"/>
  <c r="H20" i="4"/>
  <c r="S41" i="4" s="1"/>
  <c r="G20" i="4"/>
  <c r="F20" i="4"/>
  <c r="Q41" i="4" s="1"/>
  <c r="E20" i="4"/>
  <c r="P41" i="4" s="1"/>
  <c r="D20" i="4"/>
  <c r="O41" i="4" s="1"/>
  <c r="C20" i="4"/>
  <c r="J89" i="3"/>
  <c r="J95" i="3" s="1"/>
  <c r="J88" i="3"/>
  <c r="J87" i="3"/>
  <c r="J86" i="3"/>
  <c r="J92" i="3" s="1"/>
  <c r="J85" i="3"/>
  <c r="J90" i="3" s="1"/>
  <c r="J83" i="3"/>
  <c r="J82" i="3"/>
  <c r="J94" i="3" s="1"/>
  <c r="J81" i="3"/>
  <c r="J93" i="3" s="1"/>
  <c r="J80" i="3"/>
  <c r="J79" i="3"/>
  <c r="J84" i="3" s="1"/>
  <c r="J77" i="3"/>
  <c r="J76" i="3"/>
  <c r="J75" i="3"/>
  <c r="J74" i="3"/>
  <c r="J73" i="3"/>
  <c r="J78" i="3" s="1"/>
  <c r="J71" i="3"/>
  <c r="J70" i="3"/>
  <c r="J69" i="3"/>
  <c r="J68" i="3"/>
  <c r="J67" i="3"/>
  <c r="J72" i="3" s="1"/>
  <c r="J65" i="3"/>
  <c r="J64" i="3"/>
  <c r="J63" i="3"/>
  <c r="J62" i="3"/>
  <c r="J61" i="3"/>
  <c r="J66" i="3" s="1"/>
  <c r="J59" i="3"/>
  <c r="J58" i="3"/>
  <c r="J57" i="3"/>
  <c r="J56" i="3"/>
  <c r="J55" i="3"/>
  <c r="J60" i="3" s="1"/>
  <c r="J53" i="3"/>
  <c r="J52" i="3"/>
  <c r="J51" i="3"/>
  <c r="J50" i="3"/>
  <c r="J49" i="3"/>
  <c r="J54" i="3" s="1"/>
  <c r="J47" i="3"/>
  <c r="J46" i="3"/>
  <c r="J45" i="3"/>
  <c r="J44" i="3"/>
  <c r="J43" i="3"/>
  <c r="J48" i="3" s="1"/>
  <c r="J41" i="3"/>
  <c r="J40" i="3"/>
  <c r="J39" i="3"/>
  <c r="J38" i="3"/>
  <c r="J37" i="3"/>
  <c r="J42" i="3" s="1"/>
  <c r="J35" i="3"/>
  <c r="J34" i="3"/>
  <c r="J33" i="3"/>
  <c r="J32" i="3"/>
  <c r="J31" i="3"/>
  <c r="J36" i="3" s="1"/>
  <c r="J29" i="3"/>
  <c r="J28" i="3"/>
  <c r="J27" i="3"/>
  <c r="J26" i="3"/>
  <c r="J25" i="3"/>
  <c r="J30" i="3" s="1"/>
  <c r="J23" i="3"/>
  <c r="J22" i="3"/>
  <c r="J21" i="3"/>
  <c r="J20" i="3"/>
  <c r="J19" i="3"/>
  <c r="J24" i="3" s="1"/>
  <c r="J17" i="3"/>
  <c r="J16" i="3"/>
  <c r="J15" i="3"/>
  <c r="J14" i="3"/>
  <c r="J13" i="3"/>
  <c r="J18" i="3" s="1"/>
  <c r="J11" i="3"/>
  <c r="J10" i="3"/>
  <c r="J9" i="3"/>
  <c r="J8" i="3"/>
  <c r="J7" i="3"/>
  <c r="J12" i="3" s="1"/>
  <c r="AB96" i="2"/>
  <c r="AA96" i="2"/>
  <c r="Z96" i="2"/>
  <c r="Y96" i="2"/>
  <c r="X96" i="2"/>
  <c r="W96" i="2"/>
  <c r="V96" i="2"/>
  <c r="U96" i="2"/>
  <c r="AB95" i="2"/>
  <c r="AA95" i="2"/>
  <c r="Z95" i="2"/>
  <c r="Y95" i="2"/>
  <c r="X95" i="2"/>
  <c r="W95" i="2"/>
  <c r="V95" i="2"/>
  <c r="U95" i="2"/>
  <c r="D95" i="2"/>
  <c r="C95" i="2"/>
  <c r="AB94" i="2"/>
  <c r="AA94" i="2"/>
  <c r="Z94" i="2"/>
  <c r="Y94" i="2"/>
  <c r="X94" i="2"/>
  <c r="W94" i="2"/>
  <c r="V94" i="2"/>
  <c r="U94" i="2"/>
  <c r="D94" i="2"/>
  <c r="C94" i="2"/>
  <c r="AB93" i="2"/>
  <c r="AA93" i="2"/>
  <c r="Z93" i="2"/>
  <c r="Y93" i="2"/>
  <c r="X93" i="2"/>
  <c r="W93" i="2"/>
  <c r="V93" i="2"/>
  <c r="U93" i="2"/>
  <c r="D93" i="2"/>
  <c r="C93" i="2"/>
  <c r="AB92" i="2"/>
  <c r="AA92" i="2"/>
  <c r="Z92" i="2"/>
  <c r="Y92" i="2"/>
  <c r="X92" i="2"/>
  <c r="W92" i="2"/>
  <c r="V92" i="2"/>
  <c r="U92" i="2"/>
  <c r="D92" i="2"/>
  <c r="D96" i="2" s="1"/>
  <c r="C92" i="2"/>
  <c r="C96" i="2" s="1"/>
  <c r="AB91" i="2"/>
  <c r="AA91" i="2"/>
  <c r="Z91" i="2"/>
  <c r="Y91" i="2"/>
  <c r="X91" i="2"/>
  <c r="W91" i="2"/>
  <c r="V91" i="2"/>
  <c r="U91" i="2"/>
  <c r="D91" i="2"/>
  <c r="C91" i="2"/>
  <c r="AB90" i="2"/>
  <c r="AA90" i="2"/>
  <c r="Z90" i="2"/>
  <c r="Y90" i="2"/>
  <c r="X90" i="2"/>
  <c r="W90" i="2"/>
  <c r="V90" i="2"/>
  <c r="U90" i="2"/>
  <c r="D90" i="2"/>
  <c r="C90" i="2"/>
  <c r="AB89" i="2"/>
  <c r="AA89" i="2"/>
  <c r="Z89" i="2"/>
  <c r="Y89" i="2"/>
  <c r="X89" i="2"/>
  <c r="W89" i="2"/>
  <c r="V89" i="2"/>
  <c r="U89" i="2"/>
  <c r="AB88" i="2"/>
  <c r="AA88" i="2"/>
  <c r="Z88" i="2"/>
  <c r="Y88" i="2"/>
  <c r="X88" i="2"/>
  <c r="W88" i="2"/>
  <c r="V88" i="2"/>
  <c r="U88" i="2"/>
  <c r="AB87" i="2"/>
  <c r="AA87" i="2"/>
  <c r="Z87" i="2"/>
  <c r="Y87" i="2"/>
  <c r="X87" i="2"/>
  <c r="W87" i="2"/>
  <c r="V87" i="2"/>
  <c r="U87" i="2"/>
  <c r="AB86" i="2"/>
  <c r="AA86" i="2"/>
  <c r="Z86" i="2"/>
  <c r="Y86" i="2"/>
  <c r="X86" i="2"/>
  <c r="W86" i="2"/>
  <c r="V86" i="2"/>
  <c r="U86" i="2"/>
  <c r="AB85" i="2"/>
  <c r="AA85" i="2"/>
  <c r="Z85" i="2"/>
  <c r="Y85" i="2"/>
  <c r="X85" i="2"/>
  <c r="W85" i="2"/>
  <c r="V85" i="2"/>
  <c r="U85" i="2"/>
  <c r="AB84" i="2"/>
  <c r="AA84" i="2"/>
  <c r="Z84" i="2"/>
  <c r="Y84" i="2"/>
  <c r="X84" i="2"/>
  <c r="W84" i="2"/>
  <c r="V84" i="2"/>
  <c r="U84" i="2"/>
  <c r="D84" i="2"/>
  <c r="C84" i="2"/>
  <c r="AB83" i="2"/>
  <c r="AA83" i="2"/>
  <c r="Z83" i="2"/>
  <c r="Y83" i="2"/>
  <c r="X83" i="2"/>
  <c r="W83" i="2"/>
  <c r="V83" i="2"/>
  <c r="U83" i="2"/>
  <c r="AB82" i="2"/>
  <c r="AA82" i="2"/>
  <c r="Z82" i="2"/>
  <c r="Y82" i="2"/>
  <c r="X82" i="2"/>
  <c r="W82" i="2"/>
  <c r="V82" i="2"/>
  <c r="U82" i="2"/>
  <c r="AB81" i="2"/>
  <c r="AA81" i="2"/>
  <c r="Z81" i="2"/>
  <c r="Y81" i="2"/>
  <c r="X81" i="2"/>
  <c r="W81" i="2"/>
  <c r="V81" i="2"/>
  <c r="U81" i="2"/>
  <c r="AB80" i="2"/>
  <c r="AA80" i="2"/>
  <c r="Z80" i="2"/>
  <c r="Y80" i="2"/>
  <c r="X80" i="2"/>
  <c r="W80" i="2"/>
  <c r="V80" i="2"/>
  <c r="U80" i="2"/>
  <c r="AB79" i="2"/>
  <c r="AA79" i="2"/>
  <c r="Z79" i="2"/>
  <c r="Y79" i="2"/>
  <c r="X79" i="2"/>
  <c r="W79" i="2"/>
  <c r="V79" i="2"/>
  <c r="U79" i="2"/>
  <c r="AB78" i="2"/>
  <c r="AA78" i="2"/>
  <c r="Z78" i="2"/>
  <c r="Y78" i="2"/>
  <c r="X78" i="2"/>
  <c r="W78" i="2"/>
  <c r="V78" i="2"/>
  <c r="U78" i="2"/>
  <c r="D78" i="2"/>
  <c r="C78" i="2"/>
  <c r="AB77" i="2"/>
  <c r="AA77" i="2"/>
  <c r="Z77" i="2"/>
  <c r="Y77" i="2"/>
  <c r="X77" i="2"/>
  <c r="W77" i="2"/>
  <c r="V77" i="2"/>
  <c r="U77" i="2"/>
  <c r="AB76" i="2"/>
  <c r="AA76" i="2"/>
  <c r="Z76" i="2"/>
  <c r="Y76" i="2"/>
  <c r="X76" i="2"/>
  <c r="W76" i="2"/>
  <c r="V76" i="2"/>
  <c r="U76" i="2"/>
  <c r="AB75" i="2"/>
  <c r="AA75" i="2"/>
  <c r="Z75" i="2"/>
  <c r="Y75" i="2"/>
  <c r="X75" i="2"/>
  <c r="W75" i="2"/>
  <c r="V75" i="2"/>
  <c r="U75" i="2"/>
  <c r="AB74" i="2"/>
  <c r="AA74" i="2"/>
  <c r="Z74" i="2"/>
  <c r="Y74" i="2"/>
  <c r="X74" i="2"/>
  <c r="W74" i="2"/>
  <c r="V74" i="2"/>
  <c r="U74" i="2"/>
  <c r="AB73" i="2"/>
  <c r="AA73" i="2"/>
  <c r="Z73" i="2"/>
  <c r="Y73" i="2"/>
  <c r="X73" i="2"/>
  <c r="W73" i="2"/>
  <c r="V73" i="2"/>
  <c r="U73" i="2"/>
  <c r="AB72" i="2"/>
  <c r="AA72" i="2"/>
  <c r="Z72" i="2"/>
  <c r="Y72" i="2"/>
  <c r="X72" i="2"/>
  <c r="W72" i="2"/>
  <c r="V72" i="2"/>
  <c r="U72" i="2"/>
  <c r="D72" i="2"/>
  <c r="C72" i="2"/>
  <c r="AB71" i="2"/>
  <c r="AA71" i="2"/>
  <c r="Z71" i="2"/>
  <c r="Y71" i="2"/>
  <c r="X71" i="2"/>
  <c r="W71" i="2"/>
  <c r="V71" i="2"/>
  <c r="U71" i="2"/>
  <c r="AB70" i="2"/>
  <c r="AA70" i="2"/>
  <c r="Z70" i="2"/>
  <c r="Y70" i="2"/>
  <c r="X70" i="2"/>
  <c r="W70" i="2"/>
  <c r="V70" i="2"/>
  <c r="U70" i="2"/>
  <c r="AB69" i="2"/>
  <c r="AA69" i="2"/>
  <c r="Z69" i="2"/>
  <c r="Y69" i="2"/>
  <c r="X69" i="2"/>
  <c r="W69" i="2"/>
  <c r="V69" i="2"/>
  <c r="U69" i="2"/>
  <c r="AB68" i="2"/>
  <c r="AA68" i="2"/>
  <c r="Z68" i="2"/>
  <c r="Y68" i="2"/>
  <c r="X68" i="2"/>
  <c r="W68" i="2"/>
  <c r="V68" i="2"/>
  <c r="U68" i="2"/>
  <c r="AB67" i="2"/>
  <c r="AA67" i="2"/>
  <c r="Z67" i="2"/>
  <c r="Y67" i="2"/>
  <c r="X67" i="2"/>
  <c r="W67" i="2"/>
  <c r="V67" i="2"/>
  <c r="U67" i="2"/>
  <c r="AB66" i="2"/>
  <c r="AA66" i="2"/>
  <c r="Z66" i="2"/>
  <c r="Y66" i="2"/>
  <c r="X66" i="2"/>
  <c r="W66" i="2"/>
  <c r="V66" i="2"/>
  <c r="U66" i="2"/>
  <c r="D66" i="2"/>
  <c r="C66" i="2"/>
  <c r="AB65" i="2"/>
  <c r="AA65" i="2"/>
  <c r="Z65" i="2"/>
  <c r="Y65" i="2"/>
  <c r="X65" i="2"/>
  <c r="W65" i="2"/>
  <c r="V65" i="2"/>
  <c r="U65" i="2"/>
  <c r="AB64" i="2"/>
  <c r="AA64" i="2"/>
  <c r="Z64" i="2"/>
  <c r="Y64" i="2"/>
  <c r="X64" i="2"/>
  <c r="W64" i="2"/>
  <c r="V64" i="2"/>
  <c r="U64" i="2"/>
  <c r="AB63" i="2"/>
  <c r="AA63" i="2"/>
  <c r="Z63" i="2"/>
  <c r="Y63" i="2"/>
  <c r="X63" i="2"/>
  <c r="W63" i="2"/>
  <c r="V63" i="2"/>
  <c r="U63" i="2"/>
  <c r="AB62" i="2"/>
  <c r="AA62" i="2"/>
  <c r="Z62" i="2"/>
  <c r="Y62" i="2"/>
  <c r="X62" i="2"/>
  <c r="W62" i="2"/>
  <c r="V62" i="2"/>
  <c r="U62" i="2"/>
  <c r="AB61" i="2"/>
  <c r="AA61" i="2"/>
  <c r="Z61" i="2"/>
  <c r="Y61" i="2"/>
  <c r="X61" i="2"/>
  <c r="W61" i="2"/>
  <c r="V61" i="2"/>
  <c r="U61" i="2"/>
  <c r="AB60" i="2"/>
  <c r="AA60" i="2"/>
  <c r="Z60" i="2"/>
  <c r="Y60" i="2"/>
  <c r="X60" i="2"/>
  <c r="W60" i="2"/>
  <c r="V60" i="2"/>
  <c r="U60" i="2"/>
  <c r="D60" i="2"/>
  <c r="C60" i="2"/>
  <c r="AB59" i="2"/>
  <c r="AA59" i="2"/>
  <c r="Z59" i="2"/>
  <c r="Y59" i="2"/>
  <c r="X59" i="2"/>
  <c r="W59" i="2"/>
  <c r="V59" i="2"/>
  <c r="U59" i="2"/>
  <c r="AB58" i="2"/>
  <c r="AA58" i="2"/>
  <c r="Z58" i="2"/>
  <c r="Y58" i="2"/>
  <c r="X58" i="2"/>
  <c r="W58" i="2"/>
  <c r="V58" i="2"/>
  <c r="U58" i="2"/>
  <c r="AB57" i="2"/>
  <c r="AA57" i="2"/>
  <c r="Z57" i="2"/>
  <c r="Y57" i="2"/>
  <c r="X57" i="2"/>
  <c r="W57" i="2"/>
  <c r="V57" i="2"/>
  <c r="U57" i="2"/>
  <c r="AB56" i="2"/>
  <c r="AA56" i="2"/>
  <c r="Z56" i="2"/>
  <c r="Y56" i="2"/>
  <c r="X56" i="2"/>
  <c r="W56" i="2"/>
  <c r="V56" i="2"/>
  <c r="U56" i="2"/>
  <c r="AB55" i="2"/>
  <c r="AA55" i="2"/>
  <c r="Z55" i="2"/>
  <c r="Y55" i="2"/>
  <c r="X55" i="2"/>
  <c r="W55" i="2"/>
  <c r="V55" i="2"/>
  <c r="U55" i="2"/>
  <c r="AB54" i="2"/>
  <c r="AA54" i="2"/>
  <c r="Z54" i="2"/>
  <c r="Y54" i="2"/>
  <c r="X54" i="2"/>
  <c r="W54" i="2"/>
  <c r="V54" i="2"/>
  <c r="U54" i="2"/>
  <c r="D54" i="2"/>
  <c r="C54" i="2"/>
  <c r="AB53" i="2"/>
  <c r="AA53" i="2"/>
  <c r="Z53" i="2"/>
  <c r="Y53" i="2"/>
  <c r="X53" i="2"/>
  <c r="W53" i="2"/>
  <c r="V53" i="2"/>
  <c r="U53" i="2"/>
  <c r="AB52" i="2"/>
  <c r="AA52" i="2"/>
  <c r="Z52" i="2"/>
  <c r="Y52" i="2"/>
  <c r="X52" i="2"/>
  <c r="W52" i="2"/>
  <c r="V52" i="2"/>
  <c r="U52" i="2"/>
  <c r="AB51" i="2"/>
  <c r="AA51" i="2"/>
  <c r="Z51" i="2"/>
  <c r="Y51" i="2"/>
  <c r="X51" i="2"/>
  <c r="W51" i="2"/>
  <c r="V51" i="2"/>
  <c r="U51" i="2"/>
  <c r="AB50" i="2"/>
  <c r="AA50" i="2"/>
  <c r="Z50" i="2"/>
  <c r="Y50" i="2"/>
  <c r="X50" i="2"/>
  <c r="W50" i="2"/>
  <c r="V50" i="2"/>
  <c r="U50" i="2"/>
  <c r="AB49" i="2"/>
  <c r="AA49" i="2"/>
  <c r="Z49" i="2"/>
  <c r="Y49" i="2"/>
  <c r="X49" i="2"/>
  <c r="W49" i="2"/>
  <c r="V49" i="2"/>
  <c r="U49" i="2"/>
  <c r="AB48" i="2"/>
  <c r="AA48" i="2"/>
  <c r="Z48" i="2"/>
  <c r="Y48" i="2"/>
  <c r="X48" i="2"/>
  <c r="W48" i="2"/>
  <c r="V48" i="2"/>
  <c r="U48" i="2"/>
  <c r="D48" i="2"/>
  <c r="C48" i="2"/>
  <c r="AB47" i="2"/>
  <c r="AA47" i="2"/>
  <c r="Z47" i="2"/>
  <c r="Y47" i="2"/>
  <c r="X47" i="2"/>
  <c r="W47" i="2"/>
  <c r="V47" i="2"/>
  <c r="U47" i="2"/>
  <c r="AB46" i="2"/>
  <c r="AA46" i="2"/>
  <c r="Z46" i="2"/>
  <c r="Y46" i="2"/>
  <c r="X46" i="2"/>
  <c r="W46" i="2"/>
  <c r="V46" i="2"/>
  <c r="U46" i="2"/>
  <c r="AB45" i="2"/>
  <c r="AA45" i="2"/>
  <c r="Z45" i="2"/>
  <c r="Y45" i="2"/>
  <c r="X45" i="2"/>
  <c r="W45" i="2"/>
  <c r="V45" i="2"/>
  <c r="U45" i="2"/>
  <c r="AB44" i="2"/>
  <c r="AA44" i="2"/>
  <c r="Z44" i="2"/>
  <c r="Y44" i="2"/>
  <c r="X44" i="2"/>
  <c r="W44" i="2"/>
  <c r="V44" i="2"/>
  <c r="U44" i="2"/>
  <c r="AB43" i="2"/>
  <c r="AA43" i="2"/>
  <c r="Z43" i="2"/>
  <c r="Y43" i="2"/>
  <c r="X43" i="2"/>
  <c r="W43" i="2"/>
  <c r="V43" i="2"/>
  <c r="U43" i="2"/>
  <c r="AB42" i="2"/>
  <c r="AA42" i="2"/>
  <c r="Z42" i="2"/>
  <c r="Y42" i="2"/>
  <c r="X42" i="2"/>
  <c r="W42" i="2"/>
  <c r="V42" i="2"/>
  <c r="U42" i="2"/>
  <c r="D42" i="2"/>
  <c r="C42" i="2"/>
  <c r="AB41" i="2"/>
  <c r="AA41" i="2"/>
  <c r="Z41" i="2"/>
  <c r="Y41" i="2"/>
  <c r="X41" i="2"/>
  <c r="W41" i="2"/>
  <c r="V41" i="2"/>
  <c r="U41" i="2"/>
  <c r="AB40" i="2"/>
  <c r="AA40" i="2"/>
  <c r="Z40" i="2"/>
  <c r="Y40" i="2"/>
  <c r="X40" i="2"/>
  <c r="W40" i="2"/>
  <c r="V40" i="2"/>
  <c r="U40" i="2"/>
  <c r="AB39" i="2"/>
  <c r="AA39" i="2"/>
  <c r="Z39" i="2"/>
  <c r="Y39" i="2"/>
  <c r="X39" i="2"/>
  <c r="W39" i="2"/>
  <c r="V39" i="2"/>
  <c r="U39" i="2"/>
  <c r="AB38" i="2"/>
  <c r="AA38" i="2"/>
  <c r="Z38" i="2"/>
  <c r="Y38" i="2"/>
  <c r="X38" i="2"/>
  <c r="W38" i="2"/>
  <c r="V38" i="2"/>
  <c r="U38" i="2"/>
  <c r="AB37" i="2"/>
  <c r="AA37" i="2"/>
  <c r="Z37" i="2"/>
  <c r="Y37" i="2"/>
  <c r="X37" i="2"/>
  <c r="W37" i="2"/>
  <c r="V37" i="2"/>
  <c r="U37" i="2"/>
  <c r="AB36" i="2"/>
  <c r="AA36" i="2"/>
  <c r="Z36" i="2"/>
  <c r="Y36" i="2"/>
  <c r="X36" i="2"/>
  <c r="W36" i="2"/>
  <c r="V36" i="2"/>
  <c r="U36" i="2"/>
  <c r="D36" i="2"/>
  <c r="C36" i="2"/>
  <c r="AB35" i="2"/>
  <c r="AA35" i="2"/>
  <c r="Z35" i="2"/>
  <c r="Y35" i="2"/>
  <c r="X35" i="2"/>
  <c r="W35" i="2"/>
  <c r="V35" i="2"/>
  <c r="U35" i="2"/>
  <c r="AB34" i="2"/>
  <c r="AA34" i="2"/>
  <c r="Z34" i="2"/>
  <c r="Y34" i="2"/>
  <c r="X34" i="2"/>
  <c r="W34" i="2"/>
  <c r="V34" i="2"/>
  <c r="U34" i="2"/>
  <c r="AB33" i="2"/>
  <c r="AA33" i="2"/>
  <c r="Z33" i="2"/>
  <c r="Y33" i="2"/>
  <c r="X33" i="2"/>
  <c r="W33" i="2"/>
  <c r="V33" i="2"/>
  <c r="U33" i="2"/>
  <c r="AB32" i="2"/>
  <c r="AA32" i="2"/>
  <c r="Z32" i="2"/>
  <c r="Y32" i="2"/>
  <c r="X32" i="2"/>
  <c r="W32" i="2"/>
  <c r="V32" i="2"/>
  <c r="U32" i="2"/>
  <c r="AB31" i="2"/>
  <c r="AA31" i="2"/>
  <c r="Z31" i="2"/>
  <c r="Y31" i="2"/>
  <c r="X31" i="2"/>
  <c r="W31" i="2"/>
  <c r="V31" i="2"/>
  <c r="U31" i="2"/>
  <c r="AB30" i="2"/>
  <c r="AA30" i="2"/>
  <c r="Z30" i="2"/>
  <c r="Y30" i="2"/>
  <c r="X30" i="2"/>
  <c r="W30" i="2"/>
  <c r="V30" i="2"/>
  <c r="U30" i="2"/>
  <c r="D30" i="2"/>
  <c r="C30" i="2"/>
  <c r="AB29" i="2"/>
  <c r="AA29" i="2"/>
  <c r="Z29" i="2"/>
  <c r="Y29" i="2"/>
  <c r="X29" i="2"/>
  <c r="W29" i="2"/>
  <c r="V29" i="2"/>
  <c r="U29" i="2"/>
  <c r="AB28" i="2"/>
  <c r="AA28" i="2"/>
  <c r="Z28" i="2"/>
  <c r="Y28" i="2"/>
  <c r="X28" i="2"/>
  <c r="W28" i="2"/>
  <c r="V28" i="2"/>
  <c r="U28" i="2"/>
  <c r="AB27" i="2"/>
  <c r="AA27" i="2"/>
  <c r="Z27" i="2"/>
  <c r="Y27" i="2"/>
  <c r="X27" i="2"/>
  <c r="W27" i="2"/>
  <c r="V27" i="2"/>
  <c r="U27" i="2"/>
  <c r="AB26" i="2"/>
  <c r="AA26" i="2"/>
  <c r="Z26" i="2"/>
  <c r="Y26" i="2"/>
  <c r="X26" i="2"/>
  <c r="W26" i="2"/>
  <c r="V26" i="2"/>
  <c r="U26" i="2"/>
  <c r="AB25" i="2"/>
  <c r="AA25" i="2"/>
  <c r="Z25" i="2"/>
  <c r="Y25" i="2"/>
  <c r="X25" i="2"/>
  <c r="W25" i="2"/>
  <c r="V25" i="2"/>
  <c r="U25" i="2"/>
  <c r="AB24" i="2"/>
  <c r="AA24" i="2"/>
  <c r="Z24" i="2"/>
  <c r="Y24" i="2"/>
  <c r="X24" i="2"/>
  <c r="W24" i="2"/>
  <c r="V24" i="2"/>
  <c r="U24" i="2"/>
  <c r="D24" i="2"/>
  <c r="C24" i="2"/>
  <c r="AB23" i="2"/>
  <c r="AA23" i="2"/>
  <c r="Z23" i="2"/>
  <c r="Y23" i="2"/>
  <c r="X23" i="2"/>
  <c r="W23" i="2"/>
  <c r="V23" i="2"/>
  <c r="U23" i="2"/>
  <c r="AB22" i="2"/>
  <c r="AA22" i="2"/>
  <c r="Z22" i="2"/>
  <c r="Y22" i="2"/>
  <c r="X22" i="2"/>
  <c r="W22" i="2"/>
  <c r="V22" i="2"/>
  <c r="U22" i="2"/>
  <c r="AB21" i="2"/>
  <c r="AA21" i="2"/>
  <c r="Z21" i="2"/>
  <c r="Y21" i="2"/>
  <c r="X21" i="2"/>
  <c r="W21" i="2"/>
  <c r="V21" i="2"/>
  <c r="U21" i="2"/>
  <c r="AB20" i="2"/>
  <c r="AA20" i="2"/>
  <c r="Z20" i="2"/>
  <c r="Y20" i="2"/>
  <c r="X20" i="2"/>
  <c r="W20" i="2"/>
  <c r="V20" i="2"/>
  <c r="U20" i="2"/>
  <c r="AB19" i="2"/>
  <c r="AA19" i="2"/>
  <c r="Z19" i="2"/>
  <c r="Y19" i="2"/>
  <c r="X19" i="2"/>
  <c r="W19" i="2"/>
  <c r="V19" i="2"/>
  <c r="U19" i="2"/>
  <c r="AB18" i="2"/>
  <c r="AA18" i="2"/>
  <c r="Z18" i="2"/>
  <c r="Y18" i="2"/>
  <c r="X18" i="2"/>
  <c r="W18" i="2"/>
  <c r="V18" i="2"/>
  <c r="U18" i="2"/>
  <c r="D18" i="2"/>
  <c r="C18" i="2"/>
  <c r="AB17" i="2"/>
  <c r="AA17" i="2"/>
  <c r="Z17" i="2"/>
  <c r="Y17" i="2"/>
  <c r="X17" i="2"/>
  <c r="W17" i="2"/>
  <c r="V17" i="2"/>
  <c r="U17" i="2"/>
  <c r="AB16" i="2"/>
  <c r="AA16" i="2"/>
  <c r="Z16" i="2"/>
  <c r="Y16" i="2"/>
  <c r="X16" i="2"/>
  <c r="W16" i="2"/>
  <c r="V16" i="2"/>
  <c r="U16" i="2"/>
  <c r="AB15" i="2"/>
  <c r="AA15" i="2"/>
  <c r="Z15" i="2"/>
  <c r="Y15" i="2"/>
  <c r="X15" i="2"/>
  <c r="W15" i="2"/>
  <c r="V15" i="2"/>
  <c r="U15" i="2"/>
  <c r="AB14" i="2"/>
  <c r="AA14" i="2"/>
  <c r="Z14" i="2"/>
  <c r="Y14" i="2"/>
  <c r="X14" i="2"/>
  <c r="W14" i="2"/>
  <c r="V14" i="2"/>
  <c r="U14" i="2"/>
  <c r="AB13" i="2"/>
  <c r="AA13" i="2"/>
  <c r="Z13" i="2"/>
  <c r="Y13" i="2"/>
  <c r="X13" i="2"/>
  <c r="W13" i="2"/>
  <c r="V13" i="2"/>
  <c r="U13" i="2"/>
  <c r="AB12" i="2"/>
  <c r="AA12" i="2"/>
  <c r="Z12" i="2"/>
  <c r="Y12" i="2"/>
  <c r="X12" i="2"/>
  <c r="W12" i="2"/>
  <c r="V12" i="2"/>
  <c r="U12" i="2"/>
  <c r="D12" i="2"/>
  <c r="C12" i="2"/>
  <c r="AB11" i="2"/>
  <c r="AA11" i="2"/>
  <c r="Z11" i="2"/>
  <c r="Y11" i="2"/>
  <c r="X11" i="2"/>
  <c r="W11" i="2"/>
  <c r="V11" i="2"/>
  <c r="U11" i="2"/>
  <c r="AB10" i="2"/>
  <c r="AA10" i="2"/>
  <c r="Z10" i="2"/>
  <c r="Y10" i="2"/>
  <c r="X10" i="2"/>
  <c r="W10" i="2"/>
  <c r="V10" i="2"/>
  <c r="U10" i="2"/>
  <c r="AB9" i="2"/>
  <c r="AA9" i="2"/>
  <c r="Z9" i="2"/>
  <c r="Y9" i="2"/>
  <c r="X9" i="2"/>
  <c r="W9" i="2"/>
  <c r="V9" i="2"/>
  <c r="U9" i="2"/>
  <c r="AB8" i="2"/>
  <c r="AA8" i="2"/>
  <c r="Z8" i="2"/>
  <c r="Y8" i="2"/>
  <c r="X8" i="2"/>
  <c r="W8" i="2"/>
  <c r="V8" i="2"/>
  <c r="U8" i="2"/>
  <c r="AB7" i="2"/>
  <c r="AA7" i="2"/>
  <c r="Z7" i="2"/>
  <c r="Y7" i="2"/>
  <c r="X7" i="2"/>
  <c r="W7" i="2"/>
  <c r="V7" i="2"/>
  <c r="U7" i="2"/>
  <c r="P9" i="5" l="1"/>
  <c r="P43" i="5" s="1"/>
  <c r="F43" i="5"/>
  <c r="P11" i="5"/>
  <c r="D41" i="4"/>
  <c r="H41" i="4"/>
  <c r="E41" i="4"/>
  <c r="I41" i="4"/>
  <c r="F41" i="4"/>
  <c r="J91" i="3"/>
  <c r="J96" i="3" s="1"/>
</calcChain>
</file>

<file path=xl/comments1.xml><?xml version="1.0" encoding="utf-8"?>
<comments xmlns="http://schemas.openxmlformats.org/spreadsheetml/2006/main">
  <authors>
    <author>Bannert Petr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  <charset val="238"/>
          </rPr>
          <t>Bannert Petr:</t>
        </r>
        <r>
          <rPr>
            <sz val="8"/>
            <color indexed="81"/>
            <rFont val="Tahoma"/>
            <family val="2"/>
            <charset val="238"/>
          </rPr>
          <t xml:space="preserve">
v případě schválení vládou: 111 900 000 Kč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38"/>
          </rPr>
          <t>Bannert Petr:</t>
        </r>
        <r>
          <rPr>
            <sz val="8"/>
            <color indexed="81"/>
            <rFont val="Tahoma"/>
            <family val="2"/>
            <charset val="238"/>
          </rPr>
          <t xml:space="preserve">
v případě schválení vládou: 19 000 000 Kč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38"/>
          </rPr>
          <t>Bannert Petr:</t>
        </r>
        <r>
          <rPr>
            <sz val="8"/>
            <color indexed="81"/>
            <rFont val="Tahoma"/>
            <family val="2"/>
            <charset val="238"/>
          </rPr>
          <t xml:space="preserve">
v případě schválení vládou: 1 200 000 Kč</t>
        </r>
      </text>
    </comment>
    <comment ref="O43" authorId="0" shapeId="0">
      <text>
        <r>
          <rPr>
            <b/>
            <sz val="8"/>
            <color indexed="81"/>
            <rFont val="Tahoma"/>
            <family val="2"/>
            <charset val="238"/>
          </rPr>
          <t>Bannert Petr:</t>
        </r>
        <r>
          <rPr>
            <sz val="8"/>
            <color indexed="81"/>
            <rFont val="Tahoma"/>
            <family val="2"/>
            <charset val="238"/>
          </rPr>
          <t xml:space="preserve">
V případě že RP na ŠPZ naběhne až dubnu, tak bude kryto z úspor vzniklých krácením na 9/12. 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  <charset val="238"/>
          </rPr>
          <t>Bannert Petr:</t>
        </r>
        <r>
          <rPr>
            <sz val="8"/>
            <color indexed="81"/>
            <rFont val="Tahoma"/>
            <family val="2"/>
            <charset val="238"/>
          </rPr>
          <t xml:space="preserve">
93.583.012 Kč na AP + 30 mil. Kč na obědy</t>
        </r>
      </text>
    </comment>
  </commentList>
</comments>
</file>

<file path=xl/sharedStrings.xml><?xml version="1.0" encoding="utf-8"?>
<sst xmlns="http://schemas.openxmlformats.org/spreadsheetml/2006/main" count="739" uniqueCount="356">
  <si>
    <t>Rozpočet RgŠ na rok 2016 (ÚSC, soukromé a církevní školy) - bez PŘO</t>
  </si>
  <si>
    <t>(údaje v Kč mimo počtu zaměstnanců)</t>
  </si>
  <si>
    <t>Kapitola 333 - MŠMT</t>
  </si>
  <si>
    <t>dorovnání základny RgŠ (soukromé a církevní školy, celoroční objemy, výkony)</t>
  </si>
  <si>
    <t>dorovnání základny PŘO a přesun Tandemu do mládeže)</t>
  </si>
  <si>
    <t>dodpady usnesení vl. Č. 348/2015 ke kulturnímu dědictví</t>
  </si>
  <si>
    <t>snížení církevních škol dle návrhu MF v SDV</t>
  </si>
  <si>
    <t>mzdový nárůst RgŠ</t>
  </si>
  <si>
    <t>přesun na na ČŠI PISA TIMS</t>
  </si>
  <si>
    <t xml:space="preserve">posílení výdajů na výkony RgŠ </t>
  </si>
  <si>
    <t xml:space="preserve">nárůst FKSP o 0,5 % </t>
  </si>
  <si>
    <t>posílení na společné vzdělávání (inkluze)</t>
  </si>
  <si>
    <t>posílení podle usnesení č.686 vyuč.povinnost</t>
  </si>
  <si>
    <t>Schv. rozpočet</t>
  </si>
  <si>
    <t>Vlivy</t>
  </si>
  <si>
    <t>Srovnatelná</t>
  </si>
  <si>
    <t>CELKEM</t>
  </si>
  <si>
    <t>Schválený</t>
  </si>
  <si>
    <t>k 1.1.2015</t>
  </si>
  <si>
    <t>pro</t>
  </si>
  <si>
    <t>základna</t>
  </si>
  <si>
    <t>roku</t>
  </si>
  <si>
    <t>vlivy</t>
  </si>
  <si>
    <t>rozpočet</t>
  </si>
  <si>
    <t>základnu</t>
  </si>
  <si>
    <t>oproti r. 2015</t>
  </si>
  <si>
    <t>S O U H R N N É    U K A Z A T E L E</t>
  </si>
  <si>
    <t xml:space="preserve">  Výdaje celkem</t>
  </si>
  <si>
    <t>SPECIFICKÉ UKAZATELE -  VÝDAJE CELKEM</t>
  </si>
  <si>
    <t>výdaje regionálního školství</t>
  </si>
  <si>
    <t xml:space="preserve">                  výdaje RgŠ - rozvojové programy</t>
  </si>
  <si>
    <t xml:space="preserve">                  výdaje RgŠ - výkonové financování</t>
  </si>
  <si>
    <t xml:space="preserve">                  ostatní dotační tituly (vč. EDS/SMVS)</t>
  </si>
  <si>
    <t>PRŮŘEZOVÉ UKAZATELE</t>
  </si>
  <si>
    <t xml:space="preserve">    Limit mzdových nákladů PO - RGŠ ÚSC</t>
  </si>
  <si>
    <t xml:space="preserve">        v tom: prostředky na platy PO- RGŠ ÚSC</t>
  </si>
  <si>
    <t xml:space="preserve">                   ostatní osobní náklady PO - RGŠ ÚSC</t>
  </si>
  <si>
    <t xml:space="preserve">    Zákonné odvody pojistného PO - RGŠ ÚSC</t>
  </si>
  <si>
    <t xml:space="preserve">    Příděl FKSP PO - RGŠ ÚSC</t>
  </si>
  <si>
    <t xml:space="preserve">    Ostatní běžné výdaje PO - RGŠ ÚSC</t>
  </si>
  <si>
    <t xml:space="preserve">    Počet zaměstnanců PO - RGŠ ÚSC</t>
  </si>
  <si>
    <t xml:space="preserve">    Ostatní běžné výdaje - církevní školy</t>
  </si>
  <si>
    <t>Porovnání výkonů krajských a obecních škol v jednotlivých věkových kategoriích v letech 2005/06 – 2015/16</t>
  </si>
  <si>
    <t>Výkony</t>
  </si>
  <si>
    <t>Změna 14/15</t>
  </si>
  <si>
    <t>Změna 15/16</t>
  </si>
  <si>
    <t>bez *NS</t>
  </si>
  <si>
    <t>vč.*NS</t>
  </si>
  <si>
    <t>oproti 13/14</t>
  </si>
  <si>
    <t>oproti 14/15</t>
  </si>
  <si>
    <t>Kraj</t>
  </si>
  <si>
    <t>1.ročníky</t>
  </si>
  <si>
    <t>1.-2.ročníky</t>
  </si>
  <si>
    <t>vč. *NS 1.-2.ročníky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</si>
  <si>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</si>
  <si>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</si>
  <si>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</si>
  <si>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</si>
  <si>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</si>
  <si>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</si>
  <si>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</si>
  <si>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</si>
  <si>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</si>
  <si>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</si>
  <si>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</si>
  <si>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absolutní</t>
  </si>
  <si>
    <t>relativní</t>
  </si>
  <si>
    <t>3 - 5 let</t>
  </si>
  <si>
    <t>6 - 14 let</t>
  </si>
  <si>
    <t>15 - 18 let</t>
  </si>
  <si>
    <t>19 - 21 let</t>
  </si>
  <si>
    <t>3 - 18 let v KZÚV</t>
  </si>
  <si>
    <t xml:space="preserve">Hl.m.Praha </t>
  </si>
  <si>
    <t>Středočeský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</si>
  <si>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</si>
  <si>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</si>
  <si>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</si>
  <si>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</si>
  <si>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</si>
  <si>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</si>
  <si>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</si>
  <si>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</si>
  <si>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</si>
  <si>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</si>
  <si>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>Zlínský</t>
  </si>
  <si>
    <t>Moravskoslezský</t>
  </si>
  <si>
    <t>RgŠ celkem</t>
  </si>
  <si>
    <t>* Jedná se o nástavbové studium</t>
  </si>
  <si>
    <t>Normativní rozpis výdajů RgŠ ÚSC pomocí republikových normativů pro rok 2016</t>
  </si>
  <si>
    <t>Republikové normativy 2016</t>
  </si>
  <si>
    <t>Normativní rozpis rozpočtu 2016</t>
  </si>
  <si>
    <t>2015/16</t>
  </si>
  <si>
    <t>NIV</t>
  </si>
  <si>
    <t>MP + odvody</t>
  </si>
  <si>
    <t>ONIV</t>
  </si>
  <si>
    <t>Zam.</t>
  </si>
  <si>
    <t>vč. nástaveb</t>
  </si>
  <si>
    <t>celkem</t>
  </si>
  <si>
    <t xml:space="preserve"> 1.-2.ročníky</t>
  </si>
  <si>
    <t>Kč/žáka</t>
  </si>
  <si>
    <t>Z./1000ž</t>
  </si>
  <si>
    <t xml:space="preserve"> Kč</t>
  </si>
  <si>
    <t>Kč</t>
  </si>
  <si>
    <t xml:space="preserve">Hl. m. Praha </t>
  </si>
  <si>
    <t>RgŠ celkem:</t>
  </si>
  <si>
    <t>Normativního rozpis rozpočtu RgŠ ÚSC 2016 ve struktuře závazných ukazatelů (v Kč)</t>
  </si>
  <si>
    <t>Konečný normativní rozpočet 2015 (po 6. úpravě)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</si>
  <si>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</si>
  <si>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</si>
  <si>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</si>
  <si>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</si>
  <si>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</si>
  <si>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</si>
  <si>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</si>
  <si>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</si>
  <si>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</si>
  <si>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</si>
  <si>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</si>
  <si>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</si>
  <si>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</si>
  <si>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</si>
  <si>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</si>
  <si>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</si>
  <si>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Rozdíl 2016 - 2015</t>
  </si>
  <si>
    <t>Index 2016/2015</t>
  </si>
  <si>
    <t>Rozvojové programy a ostatní dotační tituly, včetně resortních úkolů na společné vzdělávání - 2016</t>
  </si>
  <si>
    <t>v Kč</t>
  </si>
  <si>
    <t>Název programu</t>
  </si>
  <si>
    <t>Typ programu</t>
  </si>
  <si>
    <t>Zdroj finančního zajištění pro rok 2016</t>
  </si>
  <si>
    <t>schválený rozpočet</t>
  </si>
  <si>
    <t>posílení v průběhu roku</t>
  </si>
  <si>
    <t>rozpočet na celý rok</t>
  </si>
  <si>
    <t>již zavázáno z RgŠ k 16.2.</t>
  </si>
  <si>
    <t>zbývá vyplatit z RgŠ</t>
  </si>
  <si>
    <t>hrazeno z DP</t>
  </si>
  <si>
    <t>hrazeno z RgŠ</t>
  </si>
  <si>
    <t>hrazeno z rozpočtu MV</t>
  </si>
  <si>
    <t>hrazeno z rozpočtu 
OP VVV</t>
  </si>
  <si>
    <t>zapojení 80 mil. Kč na inkluzi</t>
  </si>
  <si>
    <t>hrazeno z meprofilujících nároků</t>
  </si>
  <si>
    <t>finančně nekryto</t>
  </si>
  <si>
    <t>CELKEM - kontrolní součet</t>
  </si>
  <si>
    <t>Programy na podporu společného vzdělávání</t>
  </si>
  <si>
    <t xml:space="preserve">Podpora školních psychologů a škol. spec. pedag. ve školách a metodiků - spec. ve škol. porad. zařízeních </t>
  </si>
  <si>
    <t>RP</t>
  </si>
  <si>
    <t>Kompenzační učební pomůcky pro žáky se zdravotním postižením</t>
  </si>
  <si>
    <t>Vybavení školských poradenských zařizení diagnostickými nástroji</t>
  </si>
  <si>
    <t xml:space="preserve">Podpora logopedické prevence v předškolním vzdělávání </t>
  </si>
  <si>
    <t>Financování asistentů pedagoga pro děti, žáky a studenty se zdravotním postižením (modul A)</t>
  </si>
  <si>
    <t>60 000 000 na celý rok 2015</t>
  </si>
  <si>
    <t>Financování asistentů pedagoga pro děti, žáky a studenty se sociálním znevýhodněním (modul B)</t>
  </si>
  <si>
    <t>105 000 000 na celý rok 2015</t>
  </si>
  <si>
    <t>Podpora integrace romské komunity</t>
  </si>
  <si>
    <t>DP</t>
  </si>
  <si>
    <t>Podpora sociálně znevýhodněných romských žáků SŠ a studentů VOŠ a konzervatoří</t>
  </si>
  <si>
    <t>Speciální učebnice, speciální učební texty a materiály pro žáky se zrakovým, sluchovým, mentálním postižením a specif.poruchami učení</t>
  </si>
  <si>
    <t>Podpora rozvoje kapacit školských poradenských zařízení</t>
  </si>
  <si>
    <t>Dotační program pro nestátní neziskové organizace k podpoře školního stravování žáků základních škol na rok 2016</t>
  </si>
  <si>
    <t>Programy na podporu integrace cizinců</t>
  </si>
  <si>
    <t>Bezplatná výuka českého jazyka přizpůsobená potřebám žákú - cizinců z třetích zemí</t>
  </si>
  <si>
    <t>Zajištění podmínek vzdělávání nezl. azylantů, osob požívajících doplň. ochrany, žadatelů  o uděl. mezinár. ochrany na území ČR a dětí, žáků - cizinců umístěných v zařízení pro zajištění cizinců</t>
  </si>
  <si>
    <t>Zajištění bezplatné přípravy k začlenění do základního vzdělávání dětí osob se státní příslušností jiného členského státu Evropské unie</t>
  </si>
  <si>
    <t>Podpora aktivit na podporu integrace cizinců na území ČR</t>
  </si>
  <si>
    <t>Programy na podporu vzdělávání</t>
  </si>
  <si>
    <t xml:space="preserve">     -     programy na podporu odborného vzdělávání</t>
  </si>
  <si>
    <t>Podpora odborného vzdělávání</t>
  </si>
  <si>
    <t>Podpora organizace a ukončování středního vzdělávání maturitní zkouškou ve vybraných školách v podzimním zkušebním období</t>
  </si>
  <si>
    <t xml:space="preserve">     -     programy na podporu rozvoje občanské společnosti</t>
  </si>
  <si>
    <t>Podpora implementace Etické výchovy do vzdělávání v základních školách a v nižších ročnících víceletých gymnázií</t>
  </si>
  <si>
    <t>Podpora činnosti nestátních neziskových organizací působících v oblasti předšk., základního, středního a základního uměleckého vzdělávání</t>
  </si>
  <si>
    <t>Vzdělávání v jazycích národnostních mešnin a multikulturní výchova</t>
  </si>
  <si>
    <t>Pokusné ověřování systémové podpory občanského vzdělávání na školách</t>
  </si>
  <si>
    <t>PO</t>
  </si>
  <si>
    <t xml:space="preserve">     -     programy na podporu prevence</t>
  </si>
  <si>
    <t>Program protidrogové politiky</t>
  </si>
  <si>
    <t>Program prevence kriminality</t>
  </si>
  <si>
    <r>
      <t>Programy v oblasti mládeže a nadaných žáků</t>
    </r>
    <r>
      <rPr>
        <i/>
        <sz val="11"/>
        <color indexed="8"/>
        <rFont val="Calibri"/>
        <family val="2"/>
        <charset val="238"/>
      </rPr>
      <t xml:space="preserve"> (vyhlašuje skupina V)</t>
    </r>
  </si>
  <si>
    <t>Podpora přípravy sportovních talentů na školách s oborem vzdělání gymnázium se sportovní přípravou</t>
  </si>
  <si>
    <t>Excelence středních škol</t>
  </si>
  <si>
    <t>Excelence základních škol</t>
  </si>
  <si>
    <t>Resortní úkoly OPŘO spojené se společným vzděláváním:</t>
  </si>
  <si>
    <t>NÚV</t>
  </si>
  <si>
    <t>RÚ</t>
  </si>
  <si>
    <t>NIDV</t>
  </si>
  <si>
    <t>BILANCE</t>
  </si>
  <si>
    <t>již zavázáno k 18.1.</t>
  </si>
  <si>
    <t>CELKEM:</t>
  </si>
  <si>
    <t>Máme k dispozici (na základě č.j.: MSMT-45553/2015):</t>
  </si>
  <si>
    <t>Význam použitých zkratek:</t>
  </si>
  <si>
    <t>RP = rozvojový program</t>
  </si>
  <si>
    <t>DP = dotační program</t>
  </si>
  <si>
    <t>PO = pokusné ověřování</t>
  </si>
  <si>
    <t>RO = rozpočtové opatření</t>
  </si>
  <si>
    <t>RÚ = resosrtní úkol</t>
  </si>
  <si>
    <t>** Navýšení u ŠPZ:</t>
  </si>
  <si>
    <r>
      <t xml:space="preserve">Nárokové složky platů celkem = </t>
    </r>
    <r>
      <rPr>
        <b/>
        <sz val="11"/>
        <color indexed="8"/>
        <rFont val="Calibri"/>
        <family val="2"/>
        <charset val="238"/>
      </rPr>
      <t>72 291 545 Kč na 152 úvazků na celorok</t>
    </r>
  </si>
  <si>
    <r>
      <t xml:space="preserve">Nenárokové složky platů celkem = </t>
    </r>
    <r>
      <rPr>
        <b/>
        <sz val="11"/>
        <color indexed="8"/>
        <rFont val="Calibri"/>
        <family val="2"/>
        <charset val="238"/>
      </rPr>
      <t>5 159 760 Kč na 152 úvazků na celorok</t>
    </r>
  </si>
  <si>
    <t>Celkem: 77 451 305 Kč</t>
  </si>
  <si>
    <t>Rozpočet RP</t>
  </si>
  <si>
    <t>Úspora</t>
  </si>
  <si>
    <t>Když RP bude funkční od března =&gt; 10 měsíců:</t>
  </si>
  <si>
    <t>Když RP bude funkční od dubna =&gt; 9 měsíců:</t>
  </si>
  <si>
    <t>Rozpočet církevních škol a školských zařízení</t>
  </si>
  <si>
    <t>(údaje v Kč)</t>
  </si>
  <si>
    <t>Č.</t>
  </si>
  <si>
    <t>SR 2015</t>
  </si>
  <si>
    <t>Konečný UR 2015</t>
  </si>
  <si>
    <t>SR 2016</t>
  </si>
  <si>
    <t>Katolický domov studujících- DM, Praha 1</t>
  </si>
  <si>
    <t>VOŠ publicistiky, Praha 1</t>
  </si>
  <si>
    <t>MŠ sv. Voršily, Praha 1</t>
  </si>
  <si>
    <t>ZŠ sv. Voršily, Praha 1</t>
  </si>
  <si>
    <t>Dívčí katolická střední škola, Praha 1</t>
  </si>
  <si>
    <t>Veselá škola - ZŠ a ZUŠ, Praha 1</t>
  </si>
  <si>
    <t>Křesťanský domov u sv. Ludmily, Praha 2</t>
  </si>
  <si>
    <t>Lauderova MŠ, ZŠ a gymnázium, Praha 2</t>
  </si>
  <si>
    <t>Církevní SZŠ Jana Pavla II, Praha 2</t>
  </si>
  <si>
    <t>SOŠ sociální sv. Zdislavy, Praha 2</t>
  </si>
  <si>
    <t>VZŠ maltézských rytířů, Praha 2</t>
  </si>
  <si>
    <t>Arcibiskupské gymnázium, Praha 2</t>
  </si>
  <si>
    <t>JABOK - VOŠ sociálně ped.a teol., Praha 2</t>
  </si>
  <si>
    <t>MŠ a ZŠ speciální Diakonie ČCE, Praha 4</t>
  </si>
  <si>
    <t>CMŠ Studánka, Praha 4</t>
  </si>
  <si>
    <t>EA-VOŠ a SOŠ, Praha 4</t>
  </si>
  <si>
    <t>Církevní MŠ Srdíčko, Praha 5</t>
  </si>
  <si>
    <t>MŠ a ZŠ speciální Diakonie ČCE, Praha 5</t>
  </si>
  <si>
    <t>Církevní ZUŠ Harmonie,Praha 6</t>
  </si>
  <si>
    <t>VOŠ HITS Praha 6</t>
  </si>
  <si>
    <t>Katolická MŠ sv. Klimenta, Praha 7</t>
  </si>
  <si>
    <t>Bratrská ZŠ, Praha 7</t>
  </si>
  <si>
    <t>Církevní MŠ Laura, Praha 8</t>
  </si>
  <si>
    <t>Dvouletá katolická SŠ, Praha 8</t>
  </si>
  <si>
    <t>CZŠ logoped.Don Bosko a MŠ log.,Praha 8</t>
  </si>
  <si>
    <t>Křesťanská PPP, Praha 8</t>
  </si>
  <si>
    <t>Evang.sem.-VOŠ teolog.a sociální,Praha 9</t>
  </si>
  <si>
    <t>Křesťanské gymnázium, Praha 10</t>
  </si>
  <si>
    <t>ZŠ speciální Diakonie ČCE, Praha 10</t>
  </si>
  <si>
    <t>Církevní ZŠ a MŠ Archa, Benešov</t>
  </si>
  <si>
    <t>Katolická MŠ, Beroun</t>
  </si>
  <si>
    <t>Svatojánská kolejVOŠ ped.,Sv.Jan p.Skalou</t>
  </si>
  <si>
    <t>Církevní MŠ Radost, Kladno</t>
  </si>
  <si>
    <t>ZŠ Maltézských rytířů, Kladno</t>
  </si>
  <si>
    <t>VOŠ misijní a teolog., Kolín</t>
  </si>
  <si>
    <t>Dívčí katolická SŠ a MŠ, Kolín</t>
  </si>
  <si>
    <t>ZŠspec.a prakt.škola Diakonie ČCE,Čáslav</t>
  </si>
  <si>
    <t>Církevní gymnázium sv.Voršily, Kutná Hora</t>
  </si>
  <si>
    <t>Teolog.seminář CASD Radvanice, Sázava</t>
  </si>
  <si>
    <t>Salesiánské stř.mládeže, Č.Budějovice</t>
  </si>
  <si>
    <t>Biskup.gymn. a Církevní ZŠ, Č.Budějovice</t>
  </si>
  <si>
    <t>Církevní MŠ,  Č.Budějovice</t>
  </si>
  <si>
    <t>Církevní MŠ "U sv.Josefa", Č.Budějovice</t>
  </si>
  <si>
    <r>
      <t xml:space="preserve">DM Petrinum, Písek - </t>
    </r>
    <r>
      <rPr>
        <sz val="9"/>
        <color indexed="10"/>
        <rFont val="Arial CE"/>
        <charset val="238"/>
      </rPr>
      <t>neaktivní</t>
    </r>
  </si>
  <si>
    <t>Církevní MŠ, Tábor</t>
  </si>
  <si>
    <t>Církevní ZŠ Orbis Pictus, s.r.o. Tábor</t>
  </si>
  <si>
    <t>Spec.školy Diakonie Rolnička,Soběslav</t>
  </si>
  <si>
    <t>Církevní gymnázium, Plzeň</t>
  </si>
  <si>
    <t>Salesiánské středisko mládeže, Plzeň</t>
  </si>
  <si>
    <t>ZŠ speciální Diakonie ČCE, Merklín</t>
  </si>
  <si>
    <t>Církevní SOŠ Splálené Poříčí</t>
  </si>
  <si>
    <t>Biskupské gymnázium Varnsdorf</t>
  </si>
  <si>
    <r>
      <t xml:space="preserve">Biskup.gymn. Krupka - </t>
    </r>
    <r>
      <rPr>
        <sz val="9"/>
        <color indexed="10"/>
        <rFont val="Arial CE"/>
        <charset val="238"/>
      </rPr>
      <t>sloučeno se ZŠ</t>
    </r>
  </si>
  <si>
    <t>Biskup.gymn. a ZŠ Bohosudov</t>
  </si>
  <si>
    <t>Sales.stř.Štěpána Trochty - DDM, Teplice</t>
  </si>
  <si>
    <t>Katolická ZŠ, Jablonec n.Nisou</t>
  </si>
  <si>
    <t>Křesťanská ZŠ a MŠ, Liberec</t>
  </si>
  <si>
    <r>
      <t>Církev.DM a ŠJ, H.Králové</t>
    </r>
    <r>
      <rPr>
        <sz val="9"/>
        <color indexed="10"/>
        <rFont val="Arial CE"/>
        <charset val="238"/>
      </rPr>
      <t>pozast.činnost</t>
    </r>
  </si>
  <si>
    <t>ZŠ SION H.Králové</t>
  </si>
  <si>
    <t>MŠ SION H.Králové</t>
  </si>
  <si>
    <t>Biskup.gymn.a ZŠ a MŠ H.Králové</t>
  </si>
  <si>
    <t>SOŠ sociální - EA Náchod</t>
  </si>
  <si>
    <t>Církevní ZŠ Borohrádek</t>
  </si>
  <si>
    <t>ZŠ speciální Diakonie ČCE, Vrchlabí</t>
  </si>
  <si>
    <t>Gymn.Suverén.řádu maltéz. rytířů, Skuteč</t>
  </si>
  <si>
    <t>SOŠ sociální u Matky Boží, Jihlava</t>
  </si>
  <si>
    <t>Křesťanská ZŠ Jihlava</t>
  </si>
  <si>
    <t>Církevní MŠ Pacov</t>
  </si>
  <si>
    <t>Katolické gymnázium, Třebíč</t>
  </si>
  <si>
    <t>Biskupské gymnázium, Žďár nad Sázavou</t>
  </si>
  <si>
    <t>Stř. šk. gastronomická A.Kolpinga, Žďár n/S</t>
  </si>
  <si>
    <t>Biskupské gymnázium, Letovice</t>
  </si>
  <si>
    <t>Sales.stř.ml. - DDM, Brno-Žabovřesky</t>
  </si>
  <si>
    <t>Biskupské gymnázium, Brno</t>
  </si>
  <si>
    <t>Církevní DM Sv.Rodiny a ŠJ,s.r.o. Brno</t>
  </si>
  <si>
    <t>Cyrilomet.gymnázium a SOŠ pedag., Brno</t>
  </si>
  <si>
    <t>Cyrilomet.církevní  ZŠ, Brno</t>
  </si>
  <si>
    <t>SZŠ Evang. akademie Brno,Šimáčkova</t>
  </si>
  <si>
    <t>EA, VOŠ sociálně právní, Brno</t>
  </si>
  <si>
    <t>Církev.DM Petrinum, Veveří</t>
  </si>
  <si>
    <t>Církev.SZŠ s.r.o, Brno, Grohova</t>
  </si>
  <si>
    <t>ZŠ sv. Voršily Olomouc</t>
  </si>
  <si>
    <t>VOŠ sociál.a teolog.Dorkas,Olomouc</t>
  </si>
  <si>
    <t>CARITAS - VOŠ sociální, Olomouc</t>
  </si>
  <si>
    <t>Cyrilomet.gymnázium a MŠ, Prostějov</t>
  </si>
  <si>
    <t>Teologický konvikt - DM a ŠJ, Olomouc</t>
  </si>
  <si>
    <t>Církevní DD Emanuel,Stará Ves</t>
  </si>
  <si>
    <t>Církev ZŠ a MŠ, Krnov</t>
  </si>
  <si>
    <t>ZUŠ duchovní hudby, Frýdek Místek</t>
  </si>
  <si>
    <t>Dětský domov Řepiště</t>
  </si>
  <si>
    <t>Církev.MŠ, ZŠ a SŠ, Český Těšín</t>
  </si>
  <si>
    <t>Církevní stř.ml. Jana Boska Havířov</t>
  </si>
  <si>
    <t>ZŠ svaté Zdislavy, Kopřivnice</t>
  </si>
  <si>
    <t>SPgŠ a SZŠ sv.Anežky České, Odry</t>
  </si>
  <si>
    <t>Církev. ZŠ sv.Ludmily, Hradec nad Moravicí</t>
  </si>
  <si>
    <t>Církevní MŠ Ludgeřovice</t>
  </si>
  <si>
    <t>Církevní konzervatoř, Opava</t>
  </si>
  <si>
    <t xml:space="preserve">Círk.ZŠ a MŠ Přemysla Pittra, Ostrava </t>
  </si>
  <si>
    <t>ZŠ speciální Diakonie ČCE, Ostrava</t>
  </si>
  <si>
    <t>Biskupské gymnázium Ostrava</t>
  </si>
  <si>
    <t>Sales.stř.volného času Don Bosco,Ostrava</t>
  </si>
  <si>
    <t>Církevní ZŠ a MŠ Třinec</t>
  </si>
  <si>
    <t>Arcibiskupské gymnázium, Kroměříž</t>
  </si>
  <si>
    <t>Konzervatoř Evang. Akademie,Olomouc</t>
  </si>
  <si>
    <t>Církevní ZŠ Kroměříž</t>
  </si>
  <si>
    <t>Církevní SOŠ Bojkovice</t>
  </si>
  <si>
    <t>Stojanovo gymnázium Velehrad</t>
  </si>
  <si>
    <t>Základní škola Salvátor Valašské Meziříčí</t>
  </si>
  <si>
    <t>Církevní ZŠ Zlín</t>
  </si>
  <si>
    <t>Dětský domov HUSITA, o.p.s. Příbram</t>
  </si>
  <si>
    <t>Katolická ZŠ Uherský Brod</t>
  </si>
  <si>
    <t>Sales.stř.ml.- DDM, Brno-Líšeň</t>
  </si>
  <si>
    <t>CíGY Německého řádu s.r.o.Olomouc</t>
  </si>
  <si>
    <t>BRÁNA, ZŠ a MŠ, Nová Paka</t>
  </si>
  <si>
    <t>Křesť. ZŠ Nativity, Děčín</t>
  </si>
  <si>
    <t>Křesťanská ZŠ a MŠ Elijáš, Praha 4</t>
  </si>
  <si>
    <t>Církevní ZŠ Veselí nad Moravou</t>
  </si>
  <si>
    <t>MŠ sv.Josefa Kojetín</t>
  </si>
  <si>
    <t>Církevní MŠ Přerov</t>
  </si>
  <si>
    <t>Církevní MŠ Svatojánek v Litovli</t>
  </si>
  <si>
    <t>CMŠ Ovečka Olomouc</t>
  </si>
  <si>
    <t xml:space="preserve">MŠ Karolínka Slavkov u Brna </t>
  </si>
  <si>
    <t>ZŠ NOE Pardubice</t>
  </si>
  <si>
    <t>MŠ Plzeň</t>
  </si>
  <si>
    <t>ZŠ sv.Augistina Praha 4</t>
  </si>
  <si>
    <t>DDM Nová generace Hradec Králové</t>
  </si>
  <si>
    <t>SION High School Hradec Králové</t>
  </si>
  <si>
    <t>CMŠ Sv.Jakuba, Kutná Hora</t>
  </si>
  <si>
    <t>Schrodingerův institut Varnsdorf</t>
  </si>
  <si>
    <t>SVČ Narnie, Liberec</t>
  </si>
  <si>
    <t>KMŠ Klubíčko Litoměřice</t>
  </si>
  <si>
    <t>CMŠ Klíček Rumburk</t>
  </si>
  <si>
    <t>SVČ Pacov</t>
  </si>
  <si>
    <t>DDM Německého řádu s.r.o., Olomouc</t>
  </si>
  <si>
    <t>MŠ Bouda Turnov</t>
  </si>
  <si>
    <t>CMŠ Loďka Český Těšín</t>
  </si>
  <si>
    <t>Česko-něm.MŠ sv.Zdislavy Litoměřice</t>
  </si>
  <si>
    <t>PPP Brno</t>
  </si>
  <si>
    <t>ZŠ Cesta Písek</t>
  </si>
  <si>
    <t>MŠ Milosrdných bratří, Brno</t>
  </si>
  <si>
    <t>MŠ Zahrádka sv.Františka, Budeničky</t>
  </si>
  <si>
    <t>MŠ Směrovka, Hostivice</t>
  </si>
  <si>
    <t>MŠ Diakonie ČCE, Cheb</t>
  </si>
  <si>
    <t>OA mistra Jana Husa,s.r.o.,Ústí n.Labem</t>
  </si>
  <si>
    <t>Škola, školské zařízení</t>
  </si>
  <si>
    <t>HITS Praha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</si>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</sst>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#,##0.000"/>
    <numFmt numFmtId="167" formatCode="#,##0.0000"/>
    <numFmt numFmtId="168" formatCode="#,##0\ _K_č"/>
  </numFmts>
  <fonts count="6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Times New Roman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5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4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u/>
      <sz val="14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6"/>
      <color indexed="8"/>
      <name val="Wingdings"/>
      <charset val="2"/>
    </font>
    <font>
      <b/>
      <u/>
      <sz val="12"/>
      <color indexed="8"/>
      <name val="Calibri"/>
      <family val="2"/>
      <charset val="238"/>
    </font>
    <font>
      <sz val="11"/>
      <color indexed="56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Wingdings"/>
      <charset val="2"/>
    </font>
    <font>
      <b/>
      <sz val="12"/>
      <color indexed="54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10"/>
      <name val="Arial CE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2" fillId="0" borderId="0"/>
  </cellStyleXfs>
  <cellXfs count="4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5" fillId="2" borderId="17" xfId="0" applyNumberFormat="1" applyFont="1" applyFill="1" applyBorder="1"/>
    <xf numFmtId="4" fontId="5" fillId="2" borderId="18" xfId="0" applyNumberFormat="1" applyFont="1" applyFill="1" applyBorder="1"/>
    <xf numFmtId="4" fontId="5" fillId="2" borderId="19" xfId="0" applyNumberFormat="1" applyFont="1" applyFill="1" applyBorder="1"/>
    <xf numFmtId="4" fontId="5" fillId="3" borderId="20" xfId="0" applyNumberFormat="1" applyFont="1" applyFill="1" applyBorder="1"/>
    <xf numFmtId="4" fontId="5" fillId="2" borderId="20" xfId="0" applyNumberFormat="1" applyFont="1" applyFill="1" applyBorder="1"/>
    <xf numFmtId="4" fontId="0" fillId="0" borderId="20" xfId="0" applyNumberFormat="1" applyBorder="1"/>
    <xf numFmtId="4" fontId="0" fillId="0" borderId="20" xfId="0" applyNumberFormat="1" applyFill="1" applyBorder="1"/>
    <xf numFmtId="4" fontId="0" fillId="0" borderId="0" xfId="0" applyNumberFormat="1"/>
    <xf numFmtId="0" fontId="8" fillId="0" borderId="0" xfId="0" applyFont="1" applyAlignment="1">
      <alignment vertical="center"/>
    </xf>
    <xf numFmtId="0" fontId="6" fillId="0" borderId="0" xfId="1" applyFont="1" applyFill="1"/>
    <xf numFmtId="3" fontId="10" fillId="0" borderId="0" xfId="2" applyNumberFormat="1" applyFont="1" applyFill="1"/>
    <xf numFmtId="0" fontId="10" fillId="0" borderId="0" xfId="2" applyFont="1" applyFill="1"/>
    <xf numFmtId="3" fontId="10" fillId="0" borderId="0" xfId="2" applyNumberFormat="1" applyFont="1" applyFill="1" applyBorder="1" applyAlignment="1">
      <alignment horizontal="center"/>
    </xf>
    <xf numFmtId="0" fontId="8" fillId="0" borderId="0" xfId="0" applyFont="1"/>
    <xf numFmtId="3" fontId="11" fillId="0" borderId="22" xfId="2" applyNumberFormat="1" applyFont="1" applyFill="1" applyBorder="1" applyAlignment="1">
      <alignment horizontal="center"/>
    </xf>
    <xf numFmtId="3" fontId="11" fillId="0" borderId="7" xfId="2" applyNumberFormat="1" applyFont="1" applyFill="1" applyBorder="1" applyAlignment="1">
      <alignment horizontal="center"/>
    </xf>
    <xf numFmtId="3" fontId="11" fillId="0" borderId="7" xfId="2" applyNumberFormat="1" applyFont="1" applyFill="1" applyBorder="1" applyAlignment="1">
      <alignment horizontal="center" wrapText="1"/>
    </xf>
    <xf numFmtId="3" fontId="11" fillId="4" borderId="7" xfId="2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3" fontId="11" fillId="0" borderId="6" xfId="2" applyNumberFormat="1" applyFont="1" applyFill="1" applyBorder="1" applyAlignment="1">
      <alignment horizontal="center"/>
    </xf>
    <xf numFmtId="3" fontId="11" fillId="0" borderId="11" xfId="2" applyNumberFormat="1" applyFont="1" applyFill="1" applyBorder="1" applyAlignment="1">
      <alignment horizontal="center"/>
    </xf>
    <xf numFmtId="3" fontId="11" fillId="0" borderId="11" xfId="2" applyNumberFormat="1" applyFont="1" applyFill="1" applyBorder="1" applyAlignment="1">
      <alignment horizontal="center" wrapText="1"/>
    </xf>
    <xf numFmtId="3" fontId="11" fillId="4" borderId="11" xfId="2" applyNumberFormat="1" applyFont="1" applyFill="1" applyBorder="1" applyAlignment="1">
      <alignment horizontal="center" wrapText="1"/>
    </xf>
    <xf numFmtId="0" fontId="11" fillId="0" borderId="25" xfId="2" applyFont="1" applyFill="1" applyBorder="1" applyAlignment="1">
      <alignment horizontal="center"/>
    </xf>
    <xf numFmtId="3" fontId="11" fillId="0" borderId="25" xfId="2" applyNumberFormat="1" applyFont="1" applyFill="1" applyBorder="1" applyAlignment="1">
      <alignment horizontal="center" wrapText="1"/>
    </xf>
    <xf numFmtId="3" fontId="11" fillId="4" borderId="25" xfId="2" applyNumberFormat="1" applyFont="1" applyFill="1" applyBorder="1" applyAlignment="1">
      <alignment horizontal="center" wrapText="1"/>
    </xf>
    <xf numFmtId="3" fontId="11" fillId="0" borderId="30" xfId="2" applyNumberFormat="1" applyFont="1" applyFill="1" applyBorder="1" applyAlignment="1">
      <alignment horizontal="center" vertical="center"/>
    </xf>
    <xf numFmtId="49" fontId="11" fillId="0" borderId="30" xfId="2" applyNumberFormat="1" applyFont="1" applyFill="1" applyBorder="1" applyAlignment="1">
      <alignment horizontal="center" vertical="center"/>
    </xf>
    <xf numFmtId="49" fontId="11" fillId="0" borderId="31" xfId="2" applyNumberFormat="1" applyFont="1" applyFill="1" applyBorder="1" applyAlignment="1">
      <alignment horizontal="center" vertical="center"/>
    </xf>
    <xf numFmtId="49" fontId="11" fillId="4" borderId="31" xfId="2" applyNumberFormat="1" applyFont="1" applyFill="1" applyBorder="1" applyAlignment="1">
      <alignment horizontal="center" vertical="center"/>
    </xf>
    <xf numFmtId="49" fontId="11" fillId="0" borderId="32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3" fillId="5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right" vertical="center"/>
    </xf>
    <xf numFmtId="3" fontId="14" fillId="4" borderId="16" xfId="2" applyNumberFormat="1" applyFont="1" applyFill="1" applyBorder="1" applyAlignment="1">
      <alignment horizontal="right" vertical="center"/>
    </xf>
    <xf numFmtId="4" fontId="14" fillId="0" borderId="16" xfId="2" applyNumberFormat="1" applyFont="1" applyFill="1" applyBorder="1" applyAlignment="1">
      <alignment horizontal="right" vertical="center"/>
    </xf>
    <xf numFmtId="4" fontId="14" fillId="0" borderId="19" xfId="2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3" fillId="5" borderId="20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right" vertical="center"/>
    </xf>
    <xf numFmtId="3" fontId="14" fillId="4" borderId="2" xfId="2" applyNumberFormat="1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4" fontId="14" fillId="0" borderId="5" xfId="2" applyNumberFormat="1" applyFont="1" applyFill="1" applyBorder="1" applyAlignment="1">
      <alignment horizontal="right" vertical="center"/>
    </xf>
    <xf numFmtId="0" fontId="15" fillId="0" borderId="22" xfId="2" applyFont="1" applyBorder="1" applyAlignment="1">
      <alignment horizontal="center" vertical="center"/>
    </xf>
    <xf numFmtId="3" fontId="14" fillId="0" borderId="7" xfId="2" applyNumberFormat="1" applyFont="1" applyFill="1" applyBorder="1" applyAlignment="1">
      <alignment horizontal="right" vertical="center"/>
    </xf>
    <xf numFmtId="3" fontId="14" fillId="4" borderId="7" xfId="2" applyNumberFormat="1" applyFont="1" applyFill="1" applyBorder="1" applyAlignment="1">
      <alignment horizontal="right" vertical="center"/>
    </xf>
    <xf numFmtId="4" fontId="14" fillId="0" borderId="7" xfId="2" applyNumberFormat="1" applyFont="1" applyFill="1" applyBorder="1" applyAlignment="1">
      <alignment horizontal="right" vertical="center"/>
    </xf>
    <xf numFmtId="4" fontId="14" fillId="0" borderId="10" xfId="2" applyNumberFormat="1" applyFont="1" applyFill="1" applyBorder="1" applyAlignment="1">
      <alignment horizontal="right" vertical="center"/>
    </xf>
    <xf numFmtId="3" fontId="16" fillId="5" borderId="33" xfId="2" applyNumberFormat="1" applyFont="1" applyFill="1" applyBorder="1" applyAlignment="1">
      <alignment vertical="center"/>
    </xf>
    <xf numFmtId="3" fontId="13" fillId="0" borderId="30" xfId="2" applyNumberFormat="1" applyFont="1" applyFill="1" applyBorder="1" applyAlignment="1">
      <alignment horizontal="right" vertical="center"/>
    </xf>
    <xf numFmtId="3" fontId="13" fillId="4" borderId="30" xfId="2" applyNumberFormat="1" applyFont="1" applyFill="1" applyBorder="1" applyAlignment="1">
      <alignment horizontal="right" vertical="center"/>
    </xf>
    <xf numFmtId="4" fontId="13" fillId="0" borderId="30" xfId="2" applyNumberFormat="1" applyFont="1" applyFill="1" applyBorder="1" applyAlignment="1">
      <alignment horizontal="right" vertical="center"/>
    </xf>
    <xf numFmtId="4" fontId="13" fillId="0" borderId="34" xfId="2" applyNumberFormat="1" applyFont="1" applyFill="1" applyBorder="1" applyAlignment="1">
      <alignment horizontal="right" vertical="center"/>
    </xf>
    <xf numFmtId="3" fontId="14" fillId="0" borderId="35" xfId="2" applyNumberFormat="1" applyFont="1" applyFill="1" applyBorder="1" applyAlignment="1">
      <alignment horizontal="right" vertical="center"/>
    </xf>
    <xf numFmtId="3" fontId="14" fillId="4" borderId="35" xfId="2" applyNumberFormat="1" applyFont="1" applyFill="1" applyBorder="1" applyAlignment="1">
      <alignment horizontal="right" vertical="center"/>
    </xf>
    <xf numFmtId="4" fontId="14" fillId="0" borderId="35" xfId="2" applyNumberFormat="1" applyFont="1" applyFill="1" applyBorder="1" applyAlignment="1">
      <alignment horizontal="right" vertical="center"/>
    </xf>
    <xf numFmtId="4" fontId="14" fillId="0" borderId="36" xfId="2" applyNumberFormat="1" applyFont="1" applyFill="1" applyBorder="1" applyAlignment="1">
      <alignment horizontal="right" vertical="center"/>
    </xf>
    <xf numFmtId="3" fontId="7" fillId="5" borderId="33" xfId="2" applyNumberFormat="1" applyFont="1" applyFill="1" applyBorder="1" applyAlignment="1">
      <alignment vertical="center"/>
    </xf>
    <xf numFmtId="3" fontId="13" fillId="5" borderId="37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vertical="center"/>
    </xf>
    <xf numFmtId="3" fontId="13" fillId="0" borderId="16" xfId="2" applyNumberFormat="1" applyFont="1" applyFill="1" applyBorder="1" applyAlignment="1">
      <alignment horizontal="right" vertical="center"/>
    </xf>
    <xf numFmtId="3" fontId="13" fillId="4" borderId="16" xfId="2" applyNumberFormat="1" applyFont="1" applyFill="1" applyBorder="1" applyAlignment="1">
      <alignment horizontal="right" vertical="center"/>
    </xf>
    <xf numFmtId="4" fontId="13" fillId="0" borderId="16" xfId="2" applyNumberFormat="1" applyFont="1" applyFill="1" applyBorder="1" applyAlignment="1">
      <alignment horizontal="right" vertical="center"/>
    </xf>
    <xf numFmtId="4" fontId="13" fillId="0" borderId="19" xfId="2" applyNumberFormat="1" applyFont="1" applyFill="1" applyBorder="1" applyAlignment="1">
      <alignment horizontal="right" vertical="center"/>
    </xf>
    <xf numFmtId="3" fontId="13" fillId="5" borderId="0" xfId="2" applyNumberFormat="1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/>
    <xf numFmtId="3" fontId="10" fillId="0" borderId="0" xfId="0" applyNumberFormat="1" applyFont="1"/>
    <xf numFmtId="0" fontId="0" fillId="0" borderId="0" xfId="0" applyAlignment="1">
      <alignment horizontal="right"/>
    </xf>
    <xf numFmtId="0" fontId="6" fillId="5" borderId="0" xfId="1" applyFont="1" applyFill="1"/>
    <xf numFmtId="0" fontId="17" fillId="5" borderId="7" xfId="1" applyFont="1" applyFill="1" applyBorder="1" applyAlignment="1">
      <alignment horizontal="center" vertical="center"/>
    </xf>
    <xf numFmtId="49" fontId="17" fillId="5" borderId="11" xfId="1" applyNumberFormat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3" fontId="17" fillId="5" borderId="11" xfId="1" applyNumberFormat="1" applyFont="1" applyFill="1" applyBorder="1" applyAlignment="1">
      <alignment horizontal="center" vertical="center"/>
    </xf>
    <xf numFmtId="0" fontId="17" fillId="5" borderId="36" xfId="1" applyFont="1" applyFill="1" applyBorder="1" applyAlignment="1">
      <alignment horizontal="center" vertical="center"/>
    </xf>
    <xf numFmtId="0" fontId="17" fillId="5" borderId="40" xfId="1" applyFont="1" applyFill="1" applyBorder="1" applyAlignment="1">
      <alignment horizontal="center" vertical="center"/>
    </xf>
    <xf numFmtId="3" fontId="17" fillId="5" borderId="25" xfId="1" applyNumberFormat="1" applyFont="1" applyFill="1" applyBorder="1" applyAlignment="1">
      <alignment horizontal="center" vertical="center"/>
    </xf>
    <xf numFmtId="0" fontId="17" fillId="5" borderId="42" xfId="1" applyFont="1" applyFill="1" applyBorder="1" applyAlignment="1">
      <alignment horizontal="center" vertical="center"/>
    </xf>
    <xf numFmtId="0" fontId="17" fillId="5" borderId="43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43" xfId="1" applyFont="1" applyFill="1" applyBorder="1" applyAlignment="1">
      <alignment vertical="center"/>
    </xf>
    <xf numFmtId="3" fontId="11" fillId="5" borderId="44" xfId="2" applyNumberFormat="1" applyFont="1" applyFill="1" applyBorder="1" applyAlignment="1">
      <alignment horizontal="center" vertical="center"/>
    </xf>
    <xf numFmtId="164" fontId="18" fillId="0" borderId="45" xfId="2" applyNumberFormat="1" applyFont="1" applyFill="1" applyBorder="1" applyAlignment="1">
      <alignment horizontal="right" indent="1"/>
    </xf>
    <xf numFmtId="3" fontId="18" fillId="5" borderId="36" xfId="2" applyNumberFormat="1" applyFont="1" applyFill="1" applyBorder="1" applyAlignment="1">
      <alignment horizontal="right" indent="1"/>
    </xf>
    <xf numFmtId="3" fontId="18" fillId="5" borderId="40" xfId="2" applyNumberFormat="1" applyFont="1" applyFill="1" applyBorder="1" applyAlignment="1">
      <alignment horizontal="right" indent="1"/>
    </xf>
    <xf numFmtId="165" fontId="18" fillId="5" borderId="37" xfId="2" applyNumberFormat="1" applyFont="1" applyFill="1" applyBorder="1" applyAlignment="1">
      <alignment horizontal="right" indent="1"/>
    </xf>
    <xf numFmtId="164" fontId="18" fillId="5" borderId="40" xfId="2" applyNumberFormat="1" applyFont="1" applyFill="1" applyBorder="1" applyAlignment="1">
      <alignment horizontal="right" indent="1"/>
    </xf>
    <xf numFmtId="3" fontId="19" fillId="0" borderId="0" xfId="0" applyNumberFormat="1" applyFont="1" applyAlignment="1">
      <alignment horizontal="right"/>
    </xf>
    <xf numFmtId="3" fontId="11" fillId="5" borderId="46" xfId="2" applyNumberFormat="1" applyFont="1" applyFill="1" applyBorder="1" applyAlignment="1">
      <alignment horizontal="center" vertical="center"/>
    </xf>
    <xf numFmtId="164" fontId="18" fillId="0" borderId="47" xfId="2" applyNumberFormat="1" applyFont="1" applyFill="1" applyBorder="1" applyAlignment="1">
      <alignment horizontal="right" indent="1"/>
    </xf>
    <xf numFmtId="3" fontId="18" fillId="5" borderId="5" xfId="2" applyNumberFormat="1" applyFont="1" applyFill="1" applyBorder="1" applyAlignment="1">
      <alignment horizontal="right" indent="1"/>
    </xf>
    <xf numFmtId="3" fontId="18" fillId="5" borderId="4" xfId="2" applyNumberFormat="1" applyFont="1" applyFill="1" applyBorder="1" applyAlignment="1">
      <alignment horizontal="right" indent="1"/>
    </xf>
    <xf numFmtId="165" fontId="18" fillId="5" borderId="20" xfId="2" applyNumberFormat="1" applyFont="1" applyFill="1" applyBorder="1" applyAlignment="1">
      <alignment horizontal="right" indent="1"/>
    </xf>
    <xf numFmtId="164" fontId="18" fillId="5" borderId="4" xfId="2" applyNumberFormat="1" applyFont="1" applyFill="1" applyBorder="1" applyAlignment="1">
      <alignment horizontal="right" indent="1"/>
    </xf>
    <xf numFmtId="0" fontId="20" fillId="0" borderId="38" xfId="2" applyFont="1" applyBorder="1" applyAlignment="1">
      <alignment horizontal="center"/>
    </xf>
    <xf numFmtId="164" fontId="18" fillId="0" borderId="48" xfId="2" applyNumberFormat="1" applyFont="1" applyFill="1" applyBorder="1" applyAlignment="1">
      <alignment horizontal="right" indent="1"/>
    </xf>
    <xf numFmtId="3" fontId="18" fillId="5" borderId="10" xfId="2" applyNumberFormat="1" applyFont="1" applyFill="1" applyBorder="1" applyAlignment="1">
      <alignment horizontal="right" indent="1"/>
    </xf>
    <xf numFmtId="3" fontId="18" fillId="5" borderId="9" xfId="2" applyNumberFormat="1" applyFont="1" applyFill="1" applyBorder="1" applyAlignment="1">
      <alignment horizontal="right" indent="1"/>
    </xf>
    <xf numFmtId="165" fontId="18" fillId="5" borderId="22" xfId="2" applyNumberFormat="1" applyFont="1" applyFill="1" applyBorder="1" applyAlignment="1">
      <alignment horizontal="right" indent="1"/>
    </xf>
    <xf numFmtId="164" fontId="18" fillId="5" borderId="9" xfId="2" applyNumberFormat="1" applyFont="1" applyFill="1" applyBorder="1" applyAlignment="1">
      <alignment horizontal="right" indent="1"/>
    </xf>
    <xf numFmtId="3" fontId="11" fillId="4" borderId="49" xfId="2" applyNumberFormat="1" applyFont="1" applyFill="1" applyBorder="1"/>
    <xf numFmtId="164" fontId="11" fillId="4" borderId="50" xfId="2" applyNumberFormat="1" applyFont="1" applyFill="1" applyBorder="1" applyAlignment="1">
      <alignment horizontal="right" indent="1"/>
    </xf>
    <xf numFmtId="3" fontId="11" fillId="4" borderId="50" xfId="2" applyNumberFormat="1" applyFont="1" applyFill="1" applyBorder="1" applyAlignment="1">
      <alignment horizontal="right"/>
    </xf>
    <xf numFmtId="3" fontId="11" fillId="4" borderId="51" xfId="2" applyNumberFormat="1" applyFont="1" applyFill="1" applyBorder="1" applyAlignment="1">
      <alignment horizontal="right"/>
    </xf>
    <xf numFmtId="165" fontId="11" fillId="4" borderId="31" xfId="2" applyNumberFormat="1" applyFont="1" applyFill="1" applyBorder="1" applyAlignment="1">
      <alignment horizontal="right"/>
    </xf>
    <xf numFmtId="3" fontId="11" fillId="4" borderId="34" xfId="2" applyNumberFormat="1" applyFont="1" applyFill="1" applyBorder="1" applyAlignment="1">
      <alignment horizontal="right" indent="1"/>
    </xf>
    <xf numFmtId="3" fontId="11" fillId="4" borderId="52" xfId="2" applyNumberFormat="1" applyFont="1" applyFill="1" applyBorder="1" applyAlignment="1">
      <alignment horizontal="right" indent="1"/>
    </xf>
    <xf numFmtId="164" fontId="11" fillId="4" borderId="52" xfId="2" applyNumberFormat="1" applyFont="1" applyFill="1" applyBorder="1" applyAlignment="1">
      <alignment horizontal="right" indent="1"/>
    </xf>
    <xf numFmtId="3" fontId="11" fillId="4" borderId="53" xfId="2" applyNumberFormat="1" applyFont="1" applyFill="1" applyBorder="1"/>
    <xf numFmtId="164" fontId="11" fillId="4" borderId="54" xfId="2" applyNumberFormat="1" applyFont="1" applyFill="1" applyBorder="1" applyAlignment="1">
      <alignment horizontal="right" indent="1"/>
    </xf>
    <xf numFmtId="3" fontId="11" fillId="4" borderId="54" xfId="2" applyNumberFormat="1" applyFont="1" applyFill="1" applyBorder="1" applyAlignment="1">
      <alignment horizontal="right"/>
    </xf>
    <xf numFmtId="3" fontId="11" fillId="4" borderId="55" xfId="2" applyNumberFormat="1" applyFont="1" applyFill="1" applyBorder="1" applyAlignment="1">
      <alignment horizontal="right"/>
    </xf>
    <xf numFmtId="166" fontId="11" fillId="4" borderId="56" xfId="2" applyNumberFormat="1" applyFont="1" applyFill="1" applyBorder="1" applyAlignment="1">
      <alignment horizontal="right"/>
    </xf>
    <xf numFmtId="3" fontId="11" fillId="4" borderId="19" xfId="2" applyNumberFormat="1" applyFont="1" applyFill="1" applyBorder="1" applyAlignment="1">
      <alignment horizontal="right" indent="1"/>
    </xf>
    <xf numFmtId="3" fontId="11" fillId="4" borderId="18" xfId="2" applyNumberFormat="1" applyFont="1" applyFill="1" applyBorder="1" applyAlignment="1">
      <alignment horizontal="right" indent="1"/>
    </xf>
    <xf numFmtId="164" fontId="11" fillId="4" borderId="18" xfId="2" applyNumberFormat="1" applyFont="1" applyFill="1" applyBorder="1" applyAlignment="1">
      <alignment horizontal="right" indent="1"/>
    </xf>
    <xf numFmtId="3" fontId="0" fillId="0" borderId="0" xfId="0" applyNumberFormat="1"/>
    <xf numFmtId="0" fontId="19" fillId="0" borderId="0" xfId="0" applyFont="1" applyAlignment="1">
      <alignment horizontal="right"/>
    </xf>
    <xf numFmtId="164" fontId="19" fillId="0" borderId="0" xfId="0" applyNumberFormat="1" applyFont="1"/>
    <xf numFmtId="0" fontId="21" fillId="0" borderId="0" xfId="0" applyFont="1"/>
    <xf numFmtId="0" fontId="19" fillId="0" borderId="0" xfId="0" applyFont="1"/>
    <xf numFmtId="0" fontId="22" fillId="0" borderId="0" xfId="2" applyFont="1"/>
    <xf numFmtId="0" fontId="23" fillId="0" borderId="22" xfId="1" applyFont="1" applyBorder="1"/>
    <xf numFmtId="0" fontId="16" fillId="0" borderId="57" xfId="1" applyFont="1" applyBorder="1"/>
    <xf numFmtId="0" fontId="7" fillId="0" borderId="58" xfId="1" applyFont="1" applyBorder="1" applyAlignment="1">
      <alignment horizontal="left"/>
    </xf>
    <xf numFmtId="0" fontId="7" fillId="0" borderId="48" xfId="1" applyFont="1" applyBorder="1" applyAlignment="1">
      <alignment horizontal="left"/>
    </xf>
    <xf numFmtId="0" fontId="7" fillId="0" borderId="58" xfId="1" applyFont="1" applyBorder="1" applyAlignment="1">
      <alignment horizontal="center"/>
    </xf>
    <xf numFmtId="0" fontId="7" fillId="0" borderId="57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57" xfId="1" applyFont="1" applyBorder="1" applyAlignment="1">
      <alignment horizontal="left"/>
    </xf>
    <xf numFmtId="0" fontId="7" fillId="0" borderId="42" xfId="1" applyFont="1" applyBorder="1" applyAlignment="1">
      <alignment horizontal="center"/>
    </xf>
    <xf numFmtId="0" fontId="23" fillId="0" borderId="6" xfId="1" applyFont="1" applyBorder="1"/>
    <xf numFmtId="3" fontId="16" fillId="0" borderId="24" xfId="1" applyNumberFormat="1" applyFont="1" applyFill="1" applyBorder="1"/>
    <xf numFmtId="0" fontId="7" fillId="0" borderId="60" xfId="1" applyFont="1" applyBorder="1" applyAlignment="1">
      <alignment horizontal="center"/>
    </xf>
    <xf numFmtId="0" fontId="7" fillId="0" borderId="61" xfId="1" applyFont="1" applyBorder="1" applyAlignment="1">
      <alignment horizontal="center"/>
    </xf>
    <xf numFmtId="0" fontId="7" fillId="0" borderId="50" xfId="1" applyFont="1" applyBorder="1"/>
    <xf numFmtId="0" fontId="7" fillId="0" borderId="51" xfId="1" applyFont="1" applyBorder="1"/>
    <xf numFmtId="0" fontId="7" fillId="0" borderId="62" xfId="1" applyFont="1" applyBorder="1" applyAlignment="1">
      <alignment horizontal="center"/>
    </xf>
    <xf numFmtId="3" fontId="16" fillId="0" borderId="0" xfId="1" applyNumberFormat="1" applyFont="1" applyFill="1" applyBorder="1"/>
    <xf numFmtId="0" fontId="7" fillId="0" borderId="31" xfId="1" applyFont="1" applyBorder="1"/>
    <xf numFmtId="0" fontId="7" fillId="0" borderId="24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61" xfId="1" applyFont="1" applyBorder="1"/>
    <xf numFmtId="0" fontId="7" fillId="0" borderId="63" xfId="1" applyFont="1" applyBorder="1"/>
    <xf numFmtId="0" fontId="7" fillId="0" borderId="12" xfId="1" applyFont="1" applyBorder="1" applyAlignment="1">
      <alignment horizontal="center"/>
    </xf>
    <xf numFmtId="0" fontId="23" fillId="0" borderId="15" xfId="1" applyFont="1" applyBorder="1"/>
    <xf numFmtId="3" fontId="16" fillId="5" borderId="16" xfId="1" applyNumberFormat="1" applyFont="1" applyFill="1" applyBorder="1"/>
    <xf numFmtId="3" fontId="1" fillId="5" borderId="17" xfId="1" applyNumberFormat="1" applyFont="1" applyFill="1" applyBorder="1"/>
    <xf numFmtId="3" fontId="1" fillId="5" borderId="18" xfId="1" applyNumberFormat="1" applyFont="1" applyFill="1" applyBorder="1"/>
    <xf numFmtId="3" fontId="1" fillId="5" borderId="18" xfId="3" applyNumberFormat="1" applyFont="1" applyFill="1" applyBorder="1"/>
    <xf numFmtId="3" fontId="1" fillId="5" borderId="53" xfId="3" applyNumberFormat="1" applyFont="1" applyFill="1" applyBorder="1"/>
    <xf numFmtId="3" fontId="1" fillId="5" borderId="19" xfId="3" applyNumberFormat="1" applyFont="1" applyFill="1" applyBorder="1"/>
    <xf numFmtId="3" fontId="24" fillId="5" borderId="15" xfId="2" applyNumberFormat="1" applyFont="1" applyFill="1" applyBorder="1" applyAlignment="1">
      <alignment horizontal="right"/>
    </xf>
    <xf numFmtId="164" fontId="24" fillId="5" borderId="17" xfId="2" applyNumberFormat="1" applyFont="1" applyFill="1" applyBorder="1" applyAlignment="1">
      <alignment horizontal="right"/>
    </xf>
    <xf numFmtId="3" fontId="16" fillId="5" borderId="54" xfId="1" applyNumberFormat="1" applyFont="1" applyFill="1" applyBorder="1"/>
    <xf numFmtId="3" fontId="1" fillId="5" borderId="19" xfId="1" applyNumberFormat="1" applyFont="1" applyFill="1" applyBorder="1"/>
    <xf numFmtId="4" fontId="24" fillId="5" borderId="17" xfId="2" applyNumberFormat="1" applyFont="1" applyFill="1" applyBorder="1" applyAlignment="1">
      <alignment horizontal="right"/>
    </xf>
    <xf numFmtId="0" fontId="23" fillId="0" borderId="20" xfId="1" applyFont="1" applyBorder="1"/>
    <xf numFmtId="3" fontId="16" fillId="5" borderId="2" xfId="1" applyNumberFormat="1" applyFont="1" applyFill="1" applyBorder="1"/>
    <xf numFmtId="3" fontId="1" fillId="5" borderId="3" xfId="1" applyNumberFormat="1" applyFont="1" applyFill="1" applyBorder="1"/>
    <xf numFmtId="3" fontId="1" fillId="5" borderId="4" xfId="1" applyNumberFormat="1" applyFont="1" applyFill="1" applyBorder="1"/>
    <xf numFmtId="3" fontId="1" fillId="5" borderId="4" xfId="3" applyNumberFormat="1" applyFont="1" applyFill="1" applyBorder="1"/>
    <xf numFmtId="3" fontId="1" fillId="5" borderId="46" xfId="3" applyNumberFormat="1" applyFont="1" applyFill="1" applyBorder="1"/>
    <xf numFmtId="3" fontId="1" fillId="5" borderId="5" xfId="3" applyNumberFormat="1" applyFont="1" applyFill="1" applyBorder="1"/>
    <xf numFmtId="3" fontId="24" fillId="5" borderId="20" xfId="2" applyNumberFormat="1" applyFont="1" applyFill="1" applyBorder="1" applyAlignment="1">
      <alignment horizontal="right"/>
    </xf>
    <xf numFmtId="164" fontId="24" fillId="5" borderId="3" xfId="2" applyNumberFormat="1" applyFont="1" applyFill="1" applyBorder="1" applyAlignment="1">
      <alignment horizontal="right"/>
    </xf>
    <xf numFmtId="3" fontId="16" fillId="5" borderId="47" xfId="1" applyNumberFormat="1" applyFont="1" applyFill="1" applyBorder="1"/>
    <xf numFmtId="3" fontId="1" fillId="5" borderId="5" xfId="1" applyNumberFormat="1" applyFont="1" applyFill="1" applyBorder="1"/>
    <xf numFmtId="4" fontId="24" fillId="5" borderId="3" xfId="2" applyNumberFormat="1" applyFont="1" applyFill="1" applyBorder="1" applyAlignment="1">
      <alignment horizontal="right"/>
    </xf>
    <xf numFmtId="0" fontId="23" fillId="5" borderId="20" xfId="1" applyFont="1" applyFill="1" applyBorder="1"/>
    <xf numFmtId="0" fontId="16" fillId="5" borderId="2" xfId="1" applyFont="1" applyFill="1" applyBorder="1"/>
    <xf numFmtId="0" fontId="16" fillId="5" borderId="47" xfId="1" applyFont="1" applyFill="1" applyBorder="1"/>
    <xf numFmtId="0" fontId="23" fillId="0" borderId="1" xfId="1" applyFont="1" applyBorder="1"/>
    <xf numFmtId="3" fontId="16" fillId="5" borderId="64" xfId="1" applyNumberFormat="1" applyFont="1" applyFill="1" applyBorder="1"/>
    <xf numFmtId="3" fontId="1" fillId="5" borderId="59" xfId="1" applyNumberFormat="1" applyFont="1" applyFill="1" applyBorder="1"/>
    <xf numFmtId="3" fontId="1" fillId="5" borderId="43" xfId="1" applyNumberFormat="1" applyFont="1" applyFill="1" applyBorder="1"/>
    <xf numFmtId="3" fontId="1" fillId="5" borderId="43" xfId="3" applyNumberFormat="1" applyFont="1" applyFill="1" applyBorder="1"/>
    <xf numFmtId="3" fontId="1" fillId="5" borderId="65" xfId="3" applyNumberFormat="1" applyFont="1" applyFill="1" applyBorder="1"/>
    <xf numFmtId="3" fontId="1" fillId="5" borderId="42" xfId="3" applyNumberFormat="1" applyFont="1" applyFill="1" applyBorder="1"/>
    <xf numFmtId="3" fontId="24" fillId="5" borderId="1" xfId="2" applyNumberFormat="1" applyFont="1" applyFill="1" applyBorder="1" applyAlignment="1">
      <alignment horizontal="right"/>
    </xf>
    <xf numFmtId="164" fontId="24" fillId="5" borderId="59" xfId="2" applyNumberFormat="1" applyFont="1" applyFill="1" applyBorder="1" applyAlignment="1">
      <alignment horizontal="right"/>
    </xf>
    <xf numFmtId="0" fontId="23" fillId="0" borderId="66" xfId="1" applyFont="1" applyBorder="1"/>
    <xf numFmtId="3" fontId="16" fillId="0" borderId="66" xfId="1" applyNumberFormat="1" applyFont="1" applyFill="1" applyBorder="1"/>
    <xf numFmtId="3" fontId="1" fillId="5" borderId="66" xfId="1" applyNumberFormat="1" applyFont="1" applyFill="1" applyBorder="1"/>
    <xf numFmtId="3" fontId="1" fillId="0" borderId="66" xfId="3" applyNumberFormat="1" applyFont="1" applyBorder="1"/>
    <xf numFmtId="0" fontId="23" fillId="0" borderId="0" xfId="1" applyFont="1" applyBorder="1"/>
    <xf numFmtId="3" fontId="1" fillId="5" borderId="0" xfId="1" applyNumberFormat="1" applyFont="1" applyFill="1" applyBorder="1"/>
    <xf numFmtId="3" fontId="1" fillId="0" borderId="0" xfId="3" applyNumberFormat="1" applyFont="1"/>
    <xf numFmtId="0" fontId="23" fillId="0" borderId="46" xfId="1" applyFont="1" applyFill="1" applyBorder="1"/>
    <xf numFmtId="0" fontId="16" fillId="0" borderId="47" xfId="1" applyFont="1" applyFill="1" applyBorder="1"/>
    <xf numFmtId="3" fontId="1" fillId="0" borderId="5" xfId="1" applyNumberFormat="1" applyFont="1" applyFill="1" applyBorder="1"/>
    <xf numFmtId="164" fontId="1" fillId="0" borderId="5" xfId="1" applyNumberFormat="1" applyFont="1" applyFill="1" applyBorder="1"/>
    <xf numFmtId="0" fontId="0" fillId="0" borderId="0" xfId="0" applyFill="1"/>
    <xf numFmtId="0" fontId="23" fillId="0" borderId="20" xfId="1" applyFont="1" applyFill="1" applyBorder="1"/>
    <xf numFmtId="0" fontId="16" fillId="0" borderId="67" xfId="1" applyFont="1" applyFill="1" applyBorder="1"/>
    <xf numFmtId="4" fontId="1" fillId="0" borderId="5" xfId="1" applyNumberFormat="1" applyFont="1" applyFill="1" applyBorder="1"/>
    <xf numFmtId="3" fontId="22" fillId="0" borderId="0" xfId="2" applyNumberFormat="1" applyFont="1"/>
    <xf numFmtId="0" fontId="5" fillId="0" borderId="0" xfId="0" applyFont="1"/>
    <xf numFmtId="167" fontId="1" fillId="5" borderId="17" xfId="1" applyNumberFormat="1" applyFont="1" applyFill="1" applyBorder="1"/>
    <xf numFmtId="167" fontId="1" fillId="5" borderId="3" xfId="1" applyNumberFormat="1" applyFont="1" applyFill="1" applyBorder="1"/>
    <xf numFmtId="0" fontId="23" fillId="0" borderId="23" xfId="1" applyFont="1" applyBorder="1"/>
    <xf numFmtId="167" fontId="1" fillId="0" borderId="5" xfId="1" applyNumberFormat="1" applyFont="1" applyFill="1" applyBorder="1"/>
    <xf numFmtId="0" fontId="25" fillId="0" borderId="0" xfId="0" applyFont="1" applyAlignment="1">
      <alignment vertical="center" wrapText="1"/>
    </xf>
    <xf numFmtId="0" fontId="27" fillId="0" borderId="0" xfId="0" applyFont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8" fillId="5" borderId="4" xfId="0" applyFont="1" applyFill="1" applyBorder="1" applyAlignment="1">
      <alignment horizontal="center" vertical="center" wrapText="1"/>
    </xf>
    <xf numFmtId="1" fontId="28" fillId="4" borderId="4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30" fillId="2" borderId="4" xfId="0" applyNumberFormat="1" applyFont="1" applyFill="1" applyBorder="1" applyAlignment="1">
      <alignment horizontal="center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vertical="center" wrapText="1"/>
    </xf>
    <xf numFmtId="3" fontId="33" fillId="4" borderId="4" xfId="0" applyNumberFormat="1" applyFont="1" applyFill="1" applyBorder="1" applyAlignment="1">
      <alignment vertical="center"/>
    </xf>
    <xf numFmtId="3" fontId="34" fillId="4" borderId="4" xfId="0" applyNumberFormat="1" applyFont="1" applyFill="1" applyBorder="1" applyAlignment="1">
      <alignment vertical="center"/>
    </xf>
    <xf numFmtId="3" fontId="34" fillId="2" borderId="4" xfId="0" applyNumberFormat="1" applyFont="1" applyFill="1" applyBorder="1" applyAlignment="1">
      <alignment vertical="center"/>
    </xf>
    <xf numFmtId="3" fontId="34" fillId="2" borderId="4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3" fontId="28" fillId="4" borderId="4" xfId="0" applyNumberFormat="1" applyFont="1" applyFill="1" applyBorder="1" applyAlignment="1">
      <alignment vertical="center"/>
    </xf>
    <xf numFmtId="3" fontId="0" fillId="2" borderId="4" xfId="0" applyNumberFormat="1" applyFill="1" applyBorder="1" applyAlignment="1">
      <alignment horizontal="center" vertical="center"/>
    </xf>
    <xf numFmtId="3" fontId="37" fillId="0" borderId="0" xfId="0" applyNumberFormat="1" applyFont="1" applyBorder="1"/>
    <xf numFmtId="0" fontId="25" fillId="0" borderId="0" xfId="0" applyFont="1" applyAlignment="1">
      <alignment horizontal="right" vertical="center" wrapText="1"/>
    </xf>
    <xf numFmtId="0" fontId="38" fillId="7" borderId="4" xfId="0" applyFont="1" applyFill="1" applyBorder="1" applyAlignment="1">
      <alignment vertical="center" wrapText="1"/>
    </xf>
    <xf numFmtId="3" fontId="39" fillId="5" borderId="4" xfId="0" applyNumberFormat="1" applyFont="1" applyFill="1" applyBorder="1" applyAlignment="1">
      <alignment horizontal="right" vertical="center" wrapText="1"/>
    </xf>
    <xf numFmtId="0" fontId="0" fillId="7" borderId="4" xfId="0" applyFill="1" applyBorder="1" applyAlignment="1">
      <alignment vertical="center" wrapText="1"/>
    </xf>
    <xf numFmtId="3" fontId="33" fillId="8" borderId="4" xfId="0" applyNumberFormat="1" applyFont="1" applyFill="1" applyBorder="1" applyAlignment="1">
      <alignment vertical="center"/>
    </xf>
    <xf numFmtId="3" fontId="33" fillId="2" borderId="4" xfId="0" applyNumberFormat="1" applyFont="1" applyFill="1" applyBorder="1" applyAlignment="1">
      <alignment vertical="center"/>
    </xf>
    <xf numFmtId="3" fontId="37" fillId="2" borderId="4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right" vertical="center" wrapText="1"/>
    </xf>
    <xf numFmtId="0" fontId="39" fillId="9" borderId="4" xfId="0" applyFont="1" applyFill="1" applyBorder="1" applyAlignment="1">
      <alignment vertical="center" wrapText="1"/>
    </xf>
    <xf numFmtId="0" fontId="40" fillId="6" borderId="4" xfId="0" applyFont="1" applyFill="1" applyBorder="1" applyAlignment="1">
      <alignment horizontal="center" vertical="center" wrapText="1"/>
    </xf>
    <xf numFmtId="3" fontId="39" fillId="5" borderId="4" xfId="0" applyNumberFormat="1" applyFont="1" applyFill="1" applyBorder="1" applyAlignment="1">
      <alignment vertical="center" wrapText="1"/>
    </xf>
    <xf numFmtId="0" fontId="39" fillId="0" borderId="0" xfId="0" applyFont="1"/>
    <xf numFmtId="3" fontId="39" fillId="0" borderId="0" xfId="0" applyNumberFormat="1" applyFont="1"/>
    <xf numFmtId="0" fontId="0" fillId="4" borderId="4" xfId="0" applyFont="1" applyFill="1" applyBorder="1" applyAlignment="1">
      <alignment vertical="center" wrapText="1"/>
    </xf>
    <xf numFmtId="0" fontId="39" fillId="4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3" fontId="34" fillId="7" borderId="4" xfId="0" applyNumberFormat="1" applyFont="1" applyFill="1" applyBorder="1" applyAlignment="1">
      <alignment vertical="center"/>
    </xf>
    <xf numFmtId="0" fontId="41" fillId="0" borderId="0" xfId="0" applyFont="1"/>
    <xf numFmtId="0" fontId="41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horizontal="left" vertical="center" wrapText="1"/>
    </xf>
    <xf numFmtId="3" fontId="41" fillId="0" borderId="4" xfId="0" applyNumberFormat="1" applyFont="1" applyFill="1" applyBorder="1" applyAlignment="1">
      <alignment vertical="center" wrapText="1"/>
    </xf>
    <xf numFmtId="0" fontId="44" fillId="0" borderId="4" xfId="0" applyFont="1" applyFill="1" applyBorder="1" applyAlignment="1">
      <alignment horizontal="right" vertical="center" wrapText="1"/>
    </xf>
    <xf numFmtId="0" fontId="45" fillId="0" borderId="4" xfId="0" applyFont="1" applyFill="1" applyBorder="1" applyAlignment="1">
      <alignment horizontal="left" vertical="center" wrapText="1"/>
    </xf>
    <xf numFmtId="3" fontId="46" fillId="0" borderId="4" xfId="0" applyNumberFormat="1" applyFont="1" applyBorder="1" applyAlignment="1">
      <alignment horizontal="right" vertical="center"/>
    </xf>
    <xf numFmtId="3" fontId="46" fillId="11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3" fontId="47" fillId="0" borderId="4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0" fontId="48" fillId="0" borderId="0" xfId="0" applyFont="1" applyAlignment="1">
      <alignment vertical="center"/>
    </xf>
    <xf numFmtId="0" fontId="49" fillId="0" borderId="0" xfId="0" applyFont="1"/>
    <xf numFmtId="0" fontId="37" fillId="0" borderId="0" xfId="0" applyFont="1"/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/>
    <xf numFmtId="3" fontId="53" fillId="0" borderId="0" xfId="0" applyNumberFormat="1" applyFont="1"/>
    <xf numFmtId="0" fontId="54" fillId="8" borderId="0" xfId="0" applyFont="1" applyFill="1"/>
    <xf numFmtId="0" fontId="28" fillId="0" borderId="0" xfId="0" applyFont="1" applyAlignment="1">
      <alignment horizontal="right"/>
    </xf>
    <xf numFmtId="0" fontId="28" fillId="0" borderId="4" xfId="0" applyFont="1" applyBorder="1" applyAlignment="1">
      <alignment horizontal="right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right"/>
    </xf>
    <xf numFmtId="168" fontId="37" fillId="0" borderId="4" xfId="0" applyNumberFormat="1" applyFont="1" applyBorder="1" applyAlignment="1">
      <alignment horizontal="center" vertical="center"/>
    </xf>
    <xf numFmtId="0" fontId="37" fillId="8" borderId="4" xfId="0" applyFont="1" applyFill="1" applyBorder="1" applyAlignment="1">
      <alignment horizontal="right"/>
    </xf>
    <xf numFmtId="168" fontId="37" fillId="8" borderId="4" xfId="0" applyNumberFormat="1" applyFont="1" applyFill="1" applyBorder="1" applyAlignment="1">
      <alignment horizontal="center" vertical="center"/>
    </xf>
    <xf numFmtId="168" fontId="37" fillId="0" borderId="0" xfId="0" applyNumberFormat="1" applyFont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57" fillId="0" borderId="0" xfId="0" applyFont="1" applyFill="1"/>
    <xf numFmtId="3" fontId="57" fillId="0" borderId="0" xfId="0" applyNumberFormat="1" applyFont="1" applyFill="1"/>
    <xf numFmtId="0" fontId="57" fillId="0" borderId="30" xfId="0" applyFont="1" applyFill="1" applyBorder="1"/>
    <xf numFmtId="0" fontId="57" fillId="0" borderId="54" xfId="0" applyFont="1" applyFill="1" applyBorder="1"/>
    <xf numFmtId="0" fontId="57" fillId="0" borderId="2" xfId="0" applyFont="1" applyFill="1" applyBorder="1"/>
    <xf numFmtId="0" fontId="57" fillId="0" borderId="47" xfId="0" applyFont="1" applyFill="1" applyBorder="1"/>
    <xf numFmtId="0" fontId="0" fillId="0" borderId="0" xfId="0" applyFill="1" applyBorder="1"/>
    <xf numFmtId="0" fontId="57" fillId="0" borderId="67" xfId="0" applyFont="1" applyFill="1" applyBorder="1"/>
    <xf numFmtId="0" fontId="0" fillId="0" borderId="0" xfId="0" applyFont="1" applyFill="1"/>
    <xf numFmtId="0" fontId="57" fillId="0" borderId="58" xfId="0" applyFont="1" applyFill="1" applyBorder="1"/>
    <xf numFmtId="0" fontId="13" fillId="0" borderId="0" xfId="0" applyFont="1" applyFill="1"/>
    <xf numFmtId="3" fontId="60" fillId="0" borderId="55" xfId="0" applyNumberFormat="1" applyFont="1" applyFill="1" applyBorder="1"/>
    <xf numFmtId="3" fontId="60" fillId="0" borderId="67" xfId="0" applyNumberFormat="1" applyFont="1" applyFill="1" applyBorder="1"/>
    <xf numFmtId="3" fontId="60" fillId="0" borderId="58" xfId="0" applyNumberFormat="1" applyFont="1" applyFill="1" applyBorder="1"/>
    <xf numFmtId="3" fontId="0" fillId="0" borderId="63" xfId="0" applyNumberFormat="1" applyFill="1" applyBorder="1" applyAlignment="1">
      <alignment horizontal="center" wrapText="1"/>
    </xf>
    <xf numFmtId="3" fontId="57" fillId="0" borderId="19" xfId="0" applyNumberFormat="1" applyFont="1" applyFill="1" applyBorder="1"/>
    <xf numFmtId="3" fontId="57" fillId="0" borderId="5" xfId="0" applyNumberFormat="1" applyFont="1" applyFill="1" applyBorder="1"/>
    <xf numFmtId="0" fontId="0" fillId="0" borderId="68" xfId="0" applyFill="1" applyBorder="1"/>
    <xf numFmtId="0" fontId="62" fillId="0" borderId="0" xfId="0" applyFont="1" applyFill="1" applyBorder="1"/>
    <xf numFmtId="3" fontId="57" fillId="0" borderId="10" xfId="0" applyNumberFormat="1" applyFont="1" applyFill="1" applyBorder="1"/>
    <xf numFmtId="0" fontId="13" fillId="0" borderId="25" xfId="0" applyFont="1" applyFill="1" applyBorder="1"/>
    <xf numFmtId="3" fontId="17" fillId="0" borderId="0" xfId="0" applyNumberFormat="1" applyFont="1" applyFill="1"/>
    <xf numFmtId="0" fontId="63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63" fillId="0" borderId="0" xfId="0" applyNumberFormat="1" applyFont="1" applyFill="1"/>
    <xf numFmtId="3" fontId="57" fillId="0" borderId="61" xfId="0" applyNumberFormat="1" applyFont="1" applyFill="1" applyBorder="1" applyAlignment="1">
      <alignment horizontal="center"/>
    </xf>
    <xf numFmtId="3" fontId="61" fillId="0" borderId="5" xfId="0" applyNumberFormat="1" applyFont="1" applyFill="1" applyBorder="1"/>
    <xf numFmtId="0" fontId="57" fillId="0" borderId="21" xfId="0" applyFont="1" applyFill="1" applyBorder="1"/>
    <xf numFmtId="0" fontId="58" fillId="0" borderId="65" xfId="0" applyFont="1" applyFill="1" applyBorder="1"/>
    <xf numFmtId="0" fontId="58" fillId="0" borderId="64" xfId="0" applyFont="1" applyFill="1" applyBorder="1"/>
    <xf numFmtId="3" fontId="58" fillId="0" borderId="69" xfId="0" applyNumberFormat="1" applyFont="1" applyFill="1" applyBorder="1"/>
    <xf numFmtId="3" fontId="0" fillId="0" borderId="69" xfId="0" applyNumberFormat="1" applyFill="1" applyBorder="1"/>
    <xf numFmtId="3" fontId="0" fillId="0" borderId="59" xfId="0" applyNumberFormat="1" applyFill="1" applyBorder="1"/>
    <xf numFmtId="0" fontId="57" fillId="0" borderId="49" xfId="0" applyFont="1" applyFill="1" applyBorder="1"/>
    <xf numFmtId="3" fontId="0" fillId="0" borderId="70" xfId="0" applyNumberFormat="1" applyFill="1" applyBorder="1" applyAlignment="1">
      <alignment horizontal="center"/>
    </xf>
    <xf numFmtId="0" fontId="57" fillId="0" borderId="15" xfId="0" applyFont="1" applyFill="1" applyBorder="1"/>
    <xf numFmtId="3" fontId="60" fillId="0" borderId="19" xfId="0" applyNumberFormat="1" applyFont="1" applyFill="1" applyBorder="1"/>
    <xf numFmtId="0" fontId="57" fillId="0" borderId="20" xfId="0" applyFont="1" applyFill="1" applyBorder="1"/>
    <xf numFmtId="3" fontId="60" fillId="0" borderId="5" xfId="0" applyNumberFormat="1" applyFont="1" applyFill="1" applyBorder="1"/>
    <xf numFmtId="0" fontId="0" fillId="0" borderId="39" xfId="0" applyFill="1" applyBorder="1"/>
    <xf numFmtId="0" fontId="57" fillId="0" borderId="22" xfId="0" applyFont="1" applyFill="1" applyBorder="1"/>
    <xf numFmtId="3" fontId="60" fillId="0" borderId="10" xfId="0" applyNumberFormat="1" applyFont="1" applyFill="1" applyBorder="1"/>
    <xf numFmtId="0" fontId="13" fillId="0" borderId="55" xfId="0" applyFont="1" applyFill="1" applyBorder="1"/>
    <xf numFmtId="3" fontId="58" fillId="0" borderId="16" xfId="0" applyNumberFormat="1" applyFont="1" applyFill="1" applyBorder="1"/>
    <xf numFmtId="3" fontId="61" fillId="0" borderId="54" xfId="0" applyNumberFormat="1" applyFont="1" applyFill="1" applyBorder="1"/>
    <xf numFmtId="3" fontId="61" fillId="0" borderId="19" xfId="0" applyNumberFormat="1" applyFont="1" applyFill="1" applyBorder="1"/>
    <xf numFmtId="3" fontId="5" fillId="2" borderId="2" xfId="0" applyNumberFormat="1" applyFont="1" applyFill="1" applyBorder="1"/>
    <xf numFmtId="3" fontId="5" fillId="2" borderId="5" xfId="0" applyNumberFormat="1" applyFont="1" applyFill="1" applyBorder="1"/>
    <xf numFmtId="3" fontId="5" fillId="2" borderId="4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3" fontId="0" fillId="2" borderId="2" xfId="0" applyNumberForma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2" borderId="2" xfId="0" applyNumberFormat="1" applyFont="1" applyFill="1" applyBorder="1"/>
    <xf numFmtId="3" fontId="0" fillId="2" borderId="21" xfId="0" applyNumberFormat="1" applyFont="1" applyFill="1" applyBorder="1"/>
    <xf numFmtId="3" fontId="0" fillId="2" borderId="5" xfId="0" applyNumberFormat="1" applyFont="1" applyFill="1" applyBorder="1"/>
    <xf numFmtId="3" fontId="5" fillId="2" borderId="3" xfId="0" applyNumberFormat="1" applyFont="1" applyFill="1" applyBorder="1"/>
    <xf numFmtId="3" fontId="13" fillId="0" borderId="6" xfId="2" applyNumberFormat="1" applyFont="1" applyFill="1" applyBorder="1" applyAlignment="1">
      <alignment horizontal="left" vertical="center"/>
    </xf>
    <xf numFmtId="3" fontId="13" fillId="0" borderId="29" xfId="2" applyNumberFormat="1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center" wrapText="1"/>
    </xf>
    <xf numFmtId="0" fontId="11" fillId="0" borderId="27" xfId="2" applyFont="1" applyFill="1" applyBorder="1" applyAlignment="1">
      <alignment horizontal="center" wrapText="1"/>
    </xf>
    <xf numFmtId="0" fontId="11" fillId="0" borderId="28" xfId="2" applyFont="1" applyFill="1" applyBorder="1" applyAlignment="1">
      <alignment horizontal="center" wrapText="1"/>
    </xf>
    <xf numFmtId="0" fontId="11" fillId="0" borderId="7" xfId="2" applyFont="1" applyFill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11" fillId="0" borderId="23" xfId="2" applyFont="1" applyFill="1" applyBorder="1" applyAlignment="1">
      <alignment horizontal="center" wrapText="1"/>
    </xf>
    <xf numFmtId="0" fontId="11" fillId="0" borderId="24" xfId="2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/>
    </xf>
    <xf numFmtId="0" fontId="7" fillId="5" borderId="0" xfId="1" applyFont="1" applyFill="1" applyAlignment="1">
      <alignment horizontal="center" vertical="center"/>
    </xf>
    <xf numFmtId="3" fontId="11" fillId="5" borderId="38" xfId="1" applyNumberFormat="1" applyFont="1" applyFill="1" applyBorder="1" applyAlignment="1">
      <alignment horizontal="center" vertical="center"/>
    </xf>
    <xf numFmtId="3" fontId="11" fillId="5" borderId="39" xfId="1" applyNumberFormat="1" applyFont="1" applyFill="1" applyBorder="1" applyAlignment="1">
      <alignment horizontal="center" vertical="center"/>
    </xf>
    <xf numFmtId="3" fontId="11" fillId="5" borderId="41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7" fillId="5" borderId="22" xfId="1" applyFont="1" applyFill="1" applyBorder="1" applyAlignment="1">
      <alignment horizontal="center" vertical="center"/>
    </xf>
    <xf numFmtId="0" fontId="17" fillId="5" borderId="37" xfId="1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left" vertical="center" wrapText="1"/>
    </xf>
    <xf numFmtId="0" fontId="4" fillId="10" borderId="67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1" fontId="28" fillId="2" borderId="46" xfId="0" applyNumberFormat="1" applyFont="1" applyFill="1" applyBorder="1" applyAlignment="1">
      <alignment horizontal="center" vertical="center" wrapText="1"/>
    </xf>
    <xf numFmtId="1" fontId="28" fillId="2" borderId="67" xfId="0" applyNumberFormat="1" applyFont="1" applyFill="1" applyBorder="1" applyAlignment="1">
      <alignment horizontal="center" vertical="center" wrapText="1"/>
    </xf>
    <xf numFmtId="1" fontId="28" fillId="2" borderId="3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6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4" fillId="9" borderId="6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" fontId="4" fillId="2" borderId="46" xfId="0" applyNumberFormat="1" applyFont="1" applyFill="1" applyBorder="1" applyAlignment="1">
      <alignment horizontal="center" vertical="center" wrapText="1"/>
    </xf>
    <xf numFmtId="1" fontId="4" fillId="2" borderId="67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 3" xfId="2"/>
    <cellStyle name="normální 3" xfId="3"/>
    <cellStyle name="normální_Tabč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B1" workbookViewId="0">
      <selection activeCell="R12" sqref="R12"/>
    </sheetView>
  </sheetViews>
  <sheetFormatPr defaultRowHeight="15" x14ac:dyDescent="0.25"/>
  <cols>
    <col min="1" max="1" width="41.85546875" customWidth="1"/>
    <col min="2" max="2" width="16.140625" customWidth="1"/>
    <col min="3" max="3" width="13.85546875" customWidth="1"/>
    <col min="4" max="4" width="13.7109375" customWidth="1"/>
    <col min="5" max="5" width="15.5703125" customWidth="1"/>
    <col min="6" max="6" width="16.42578125" customWidth="1"/>
    <col min="7" max="7" width="12.85546875" customWidth="1"/>
    <col min="8" max="8" width="15" customWidth="1"/>
    <col min="9" max="9" width="14.7109375" customWidth="1"/>
    <col min="10" max="10" width="14.28515625" customWidth="1"/>
    <col min="11" max="11" width="18" customWidth="1"/>
    <col min="12" max="12" width="15.28515625" customWidth="1"/>
    <col min="13" max="13" width="13.42578125" customWidth="1"/>
    <col min="14" max="14" width="16" customWidth="1"/>
    <col min="15" max="15" width="18.42578125" customWidth="1"/>
    <col min="16" max="17" width="18.140625" customWidth="1"/>
    <col min="18" max="18" width="13.7109375" customWidth="1"/>
    <col min="257" max="257" width="41.85546875" customWidth="1"/>
    <col min="258" max="258" width="16.140625" customWidth="1"/>
    <col min="259" max="259" width="13.85546875" customWidth="1"/>
    <col min="260" max="260" width="13.7109375" customWidth="1"/>
    <col min="261" max="261" width="15.5703125" customWidth="1"/>
    <col min="262" max="262" width="16.42578125" customWidth="1"/>
    <col min="263" max="263" width="12.85546875" customWidth="1"/>
    <col min="264" max="264" width="15" customWidth="1"/>
    <col min="265" max="265" width="14.7109375" customWidth="1"/>
    <col min="266" max="266" width="14.28515625" customWidth="1"/>
    <col min="267" max="267" width="18" customWidth="1"/>
    <col min="268" max="268" width="15.28515625" customWidth="1"/>
    <col min="269" max="269" width="13.42578125" customWidth="1"/>
    <col min="270" max="270" width="16" customWidth="1"/>
    <col min="271" max="271" width="18.42578125" customWidth="1"/>
    <col min="272" max="273" width="18.140625" customWidth="1"/>
    <col min="274" max="274" width="13.7109375" customWidth="1"/>
    <col min="513" max="513" width="41.85546875" customWidth="1"/>
    <col min="514" max="514" width="16.140625" customWidth="1"/>
    <col min="515" max="515" width="13.85546875" customWidth="1"/>
    <col min="516" max="516" width="13.7109375" customWidth="1"/>
    <col min="517" max="517" width="15.5703125" customWidth="1"/>
    <col min="518" max="518" width="16.42578125" customWidth="1"/>
    <col min="519" max="519" width="12.85546875" customWidth="1"/>
    <col min="520" max="520" width="15" customWidth="1"/>
    <col min="521" max="521" width="14.7109375" customWidth="1"/>
    <col min="522" max="522" width="14.28515625" customWidth="1"/>
    <col min="523" max="523" width="18" customWidth="1"/>
    <col min="524" max="524" width="15.28515625" customWidth="1"/>
    <col min="525" max="525" width="13.42578125" customWidth="1"/>
    <col min="526" max="526" width="16" customWidth="1"/>
    <col min="527" max="527" width="18.42578125" customWidth="1"/>
    <col min="528" max="529" width="18.140625" customWidth="1"/>
    <col min="530" max="530" width="13.7109375" customWidth="1"/>
    <col min="769" max="769" width="41.85546875" customWidth="1"/>
    <col min="770" max="770" width="16.140625" customWidth="1"/>
    <col min="771" max="771" width="13.85546875" customWidth="1"/>
    <col min="772" max="772" width="13.7109375" customWidth="1"/>
    <col min="773" max="773" width="15.5703125" customWidth="1"/>
    <col min="774" max="774" width="16.42578125" customWidth="1"/>
    <col min="775" max="775" width="12.85546875" customWidth="1"/>
    <col min="776" max="776" width="15" customWidth="1"/>
    <col min="777" max="777" width="14.7109375" customWidth="1"/>
    <col min="778" max="778" width="14.28515625" customWidth="1"/>
    <col min="779" max="779" width="18" customWidth="1"/>
    <col min="780" max="780" width="15.28515625" customWidth="1"/>
    <col min="781" max="781" width="13.42578125" customWidth="1"/>
    <col min="782" max="782" width="16" customWidth="1"/>
    <col min="783" max="783" width="18.42578125" customWidth="1"/>
    <col min="784" max="785" width="18.140625" customWidth="1"/>
    <col min="786" max="786" width="13.7109375" customWidth="1"/>
    <col min="1025" max="1025" width="41.85546875" customWidth="1"/>
    <col min="1026" max="1026" width="16.140625" customWidth="1"/>
    <col min="1027" max="1027" width="13.85546875" customWidth="1"/>
    <col min="1028" max="1028" width="13.7109375" customWidth="1"/>
    <col min="1029" max="1029" width="15.5703125" customWidth="1"/>
    <col min="1030" max="1030" width="16.42578125" customWidth="1"/>
    <col min="1031" max="1031" width="12.85546875" customWidth="1"/>
    <col min="1032" max="1032" width="15" customWidth="1"/>
    <col min="1033" max="1033" width="14.7109375" customWidth="1"/>
    <col min="1034" max="1034" width="14.28515625" customWidth="1"/>
    <col min="1035" max="1035" width="18" customWidth="1"/>
    <col min="1036" max="1036" width="15.28515625" customWidth="1"/>
    <col min="1037" max="1037" width="13.42578125" customWidth="1"/>
    <col min="1038" max="1038" width="16" customWidth="1"/>
    <col min="1039" max="1039" width="18.42578125" customWidth="1"/>
    <col min="1040" max="1041" width="18.140625" customWidth="1"/>
    <col min="1042" max="1042" width="13.7109375" customWidth="1"/>
    <col min="1281" max="1281" width="41.85546875" customWidth="1"/>
    <col min="1282" max="1282" width="16.140625" customWidth="1"/>
    <col min="1283" max="1283" width="13.85546875" customWidth="1"/>
    <col min="1284" max="1284" width="13.7109375" customWidth="1"/>
    <col min="1285" max="1285" width="15.5703125" customWidth="1"/>
    <col min="1286" max="1286" width="16.42578125" customWidth="1"/>
    <col min="1287" max="1287" width="12.85546875" customWidth="1"/>
    <col min="1288" max="1288" width="15" customWidth="1"/>
    <col min="1289" max="1289" width="14.7109375" customWidth="1"/>
    <col min="1290" max="1290" width="14.28515625" customWidth="1"/>
    <col min="1291" max="1291" width="18" customWidth="1"/>
    <col min="1292" max="1292" width="15.28515625" customWidth="1"/>
    <col min="1293" max="1293" width="13.42578125" customWidth="1"/>
    <col min="1294" max="1294" width="16" customWidth="1"/>
    <col min="1295" max="1295" width="18.42578125" customWidth="1"/>
    <col min="1296" max="1297" width="18.140625" customWidth="1"/>
    <col min="1298" max="1298" width="13.7109375" customWidth="1"/>
    <col min="1537" max="1537" width="41.85546875" customWidth="1"/>
    <col min="1538" max="1538" width="16.140625" customWidth="1"/>
    <col min="1539" max="1539" width="13.85546875" customWidth="1"/>
    <col min="1540" max="1540" width="13.7109375" customWidth="1"/>
    <col min="1541" max="1541" width="15.5703125" customWidth="1"/>
    <col min="1542" max="1542" width="16.42578125" customWidth="1"/>
    <col min="1543" max="1543" width="12.85546875" customWidth="1"/>
    <col min="1544" max="1544" width="15" customWidth="1"/>
    <col min="1545" max="1545" width="14.7109375" customWidth="1"/>
    <col min="1546" max="1546" width="14.28515625" customWidth="1"/>
    <col min="1547" max="1547" width="18" customWidth="1"/>
    <col min="1548" max="1548" width="15.28515625" customWidth="1"/>
    <col min="1549" max="1549" width="13.42578125" customWidth="1"/>
    <col min="1550" max="1550" width="16" customWidth="1"/>
    <col min="1551" max="1551" width="18.42578125" customWidth="1"/>
    <col min="1552" max="1553" width="18.140625" customWidth="1"/>
    <col min="1554" max="1554" width="13.7109375" customWidth="1"/>
    <col min="1793" max="1793" width="41.85546875" customWidth="1"/>
    <col min="1794" max="1794" width="16.140625" customWidth="1"/>
    <col min="1795" max="1795" width="13.85546875" customWidth="1"/>
    <col min="1796" max="1796" width="13.7109375" customWidth="1"/>
    <col min="1797" max="1797" width="15.5703125" customWidth="1"/>
    <col min="1798" max="1798" width="16.42578125" customWidth="1"/>
    <col min="1799" max="1799" width="12.85546875" customWidth="1"/>
    <col min="1800" max="1800" width="15" customWidth="1"/>
    <col min="1801" max="1801" width="14.7109375" customWidth="1"/>
    <col min="1802" max="1802" width="14.28515625" customWidth="1"/>
    <col min="1803" max="1803" width="18" customWidth="1"/>
    <col min="1804" max="1804" width="15.28515625" customWidth="1"/>
    <col min="1805" max="1805" width="13.42578125" customWidth="1"/>
    <col min="1806" max="1806" width="16" customWidth="1"/>
    <col min="1807" max="1807" width="18.42578125" customWidth="1"/>
    <col min="1808" max="1809" width="18.140625" customWidth="1"/>
    <col min="1810" max="1810" width="13.7109375" customWidth="1"/>
    <col min="2049" max="2049" width="41.85546875" customWidth="1"/>
    <col min="2050" max="2050" width="16.140625" customWidth="1"/>
    <col min="2051" max="2051" width="13.85546875" customWidth="1"/>
    <col min="2052" max="2052" width="13.7109375" customWidth="1"/>
    <col min="2053" max="2053" width="15.5703125" customWidth="1"/>
    <col min="2054" max="2054" width="16.42578125" customWidth="1"/>
    <col min="2055" max="2055" width="12.85546875" customWidth="1"/>
    <col min="2056" max="2056" width="15" customWidth="1"/>
    <col min="2057" max="2057" width="14.7109375" customWidth="1"/>
    <col min="2058" max="2058" width="14.28515625" customWidth="1"/>
    <col min="2059" max="2059" width="18" customWidth="1"/>
    <col min="2060" max="2060" width="15.28515625" customWidth="1"/>
    <col min="2061" max="2061" width="13.42578125" customWidth="1"/>
    <col min="2062" max="2062" width="16" customWidth="1"/>
    <col min="2063" max="2063" width="18.42578125" customWidth="1"/>
    <col min="2064" max="2065" width="18.140625" customWidth="1"/>
    <col min="2066" max="2066" width="13.7109375" customWidth="1"/>
    <col min="2305" max="2305" width="41.85546875" customWidth="1"/>
    <col min="2306" max="2306" width="16.140625" customWidth="1"/>
    <col min="2307" max="2307" width="13.85546875" customWidth="1"/>
    <col min="2308" max="2308" width="13.7109375" customWidth="1"/>
    <col min="2309" max="2309" width="15.5703125" customWidth="1"/>
    <col min="2310" max="2310" width="16.42578125" customWidth="1"/>
    <col min="2311" max="2311" width="12.85546875" customWidth="1"/>
    <col min="2312" max="2312" width="15" customWidth="1"/>
    <col min="2313" max="2313" width="14.7109375" customWidth="1"/>
    <col min="2314" max="2314" width="14.28515625" customWidth="1"/>
    <col min="2315" max="2315" width="18" customWidth="1"/>
    <col min="2316" max="2316" width="15.28515625" customWidth="1"/>
    <col min="2317" max="2317" width="13.42578125" customWidth="1"/>
    <col min="2318" max="2318" width="16" customWidth="1"/>
    <col min="2319" max="2319" width="18.42578125" customWidth="1"/>
    <col min="2320" max="2321" width="18.140625" customWidth="1"/>
    <col min="2322" max="2322" width="13.7109375" customWidth="1"/>
    <col min="2561" max="2561" width="41.85546875" customWidth="1"/>
    <col min="2562" max="2562" width="16.140625" customWidth="1"/>
    <col min="2563" max="2563" width="13.85546875" customWidth="1"/>
    <col min="2564" max="2564" width="13.7109375" customWidth="1"/>
    <col min="2565" max="2565" width="15.5703125" customWidth="1"/>
    <col min="2566" max="2566" width="16.42578125" customWidth="1"/>
    <col min="2567" max="2567" width="12.85546875" customWidth="1"/>
    <col min="2568" max="2568" width="15" customWidth="1"/>
    <col min="2569" max="2569" width="14.7109375" customWidth="1"/>
    <col min="2570" max="2570" width="14.28515625" customWidth="1"/>
    <col min="2571" max="2571" width="18" customWidth="1"/>
    <col min="2572" max="2572" width="15.28515625" customWidth="1"/>
    <col min="2573" max="2573" width="13.42578125" customWidth="1"/>
    <col min="2574" max="2574" width="16" customWidth="1"/>
    <col min="2575" max="2575" width="18.42578125" customWidth="1"/>
    <col min="2576" max="2577" width="18.140625" customWidth="1"/>
    <col min="2578" max="2578" width="13.7109375" customWidth="1"/>
    <col min="2817" max="2817" width="41.85546875" customWidth="1"/>
    <col min="2818" max="2818" width="16.140625" customWidth="1"/>
    <col min="2819" max="2819" width="13.85546875" customWidth="1"/>
    <col min="2820" max="2820" width="13.7109375" customWidth="1"/>
    <col min="2821" max="2821" width="15.5703125" customWidth="1"/>
    <col min="2822" max="2822" width="16.42578125" customWidth="1"/>
    <col min="2823" max="2823" width="12.85546875" customWidth="1"/>
    <col min="2824" max="2824" width="15" customWidth="1"/>
    <col min="2825" max="2825" width="14.7109375" customWidth="1"/>
    <col min="2826" max="2826" width="14.28515625" customWidth="1"/>
    <col min="2827" max="2827" width="18" customWidth="1"/>
    <col min="2828" max="2828" width="15.28515625" customWidth="1"/>
    <col min="2829" max="2829" width="13.42578125" customWidth="1"/>
    <col min="2830" max="2830" width="16" customWidth="1"/>
    <col min="2831" max="2831" width="18.42578125" customWidth="1"/>
    <col min="2832" max="2833" width="18.140625" customWidth="1"/>
    <col min="2834" max="2834" width="13.7109375" customWidth="1"/>
    <col min="3073" max="3073" width="41.85546875" customWidth="1"/>
    <col min="3074" max="3074" width="16.140625" customWidth="1"/>
    <col min="3075" max="3075" width="13.85546875" customWidth="1"/>
    <col min="3076" max="3076" width="13.7109375" customWidth="1"/>
    <col min="3077" max="3077" width="15.5703125" customWidth="1"/>
    <col min="3078" max="3078" width="16.42578125" customWidth="1"/>
    <col min="3079" max="3079" width="12.85546875" customWidth="1"/>
    <col min="3080" max="3080" width="15" customWidth="1"/>
    <col min="3081" max="3081" width="14.7109375" customWidth="1"/>
    <col min="3082" max="3082" width="14.28515625" customWidth="1"/>
    <col min="3083" max="3083" width="18" customWidth="1"/>
    <col min="3084" max="3084" width="15.28515625" customWidth="1"/>
    <col min="3085" max="3085" width="13.42578125" customWidth="1"/>
    <col min="3086" max="3086" width="16" customWidth="1"/>
    <col min="3087" max="3087" width="18.42578125" customWidth="1"/>
    <col min="3088" max="3089" width="18.140625" customWidth="1"/>
    <col min="3090" max="3090" width="13.7109375" customWidth="1"/>
    <col min="3329" max="3329" width="41.85546875" customWidth="1"/>
    <col min="3330" max="3330" width="16.140625" customWidth="1"/>
    <col min="3331" max="3331" width="13.85546875" customWidth="1"/>
    <col min="3332" max="3332" width="13.7109375" customWidth="1"/>
    <col min="3333" max="3333" width="15.5703125" customWidth="1"/>
    <col min="3334" max="3334" width="16.42578125" customWidth="1"/>
    <col min="3335" max="3335" width="12.85546875" customWidth="1"/>
    <col min="3336" max="3336" width="15" customWidth="1"/>
    <col min="3337" max="3337" width="14.7109375" customWidth="1"/>
    <col min="3338" max="3338" width="14.28515625" customWidth="1"/>
    <col min="3339" max="3339" width="18" customWidth="1"/>
    <col min="3340" max="3340" width="15.28515625" customWidth="1"/>
    <col min="3341" max="3341" width="13.42578125" customWidth="1"/>
    <col min="3342" max="3342" width="16" customWidth="1"/>
    <col min="3343" max="3343" width="18.42578125" customWidth="1"/>
    <col min="3344" max="3345" width="18.140625" customWidth="1"/>
    <col min="3346" max="3346" width="13.7109375" customWidth="1"/>
    <col min="3585" max="3585" width="41.85546875" customWidth="1"/>
    <col min="3586" max="3586" width="16.140625" customWidth="1"/>
    <col min="3587" max="3587" width="13.85546875" customWidth="1"/>
    <col min="3588" max="3588" width="13.7109375" customWidth="1"/>
    <col min="3589" max="3589" width="15.5703125" customWidth="1"/>
    <col min="3590" max="3590" width="16.42578125" customWidth="1"/>
    <col min="3591" max="3591" width="12.85546875" customWidth="1"/>
    <col min="3592" max="3592" width="15" customWidth="1"/>
    <col min="3593" max="3593" width="14.7109375" customWidth="1"/>
    <col min="3594" max="3594" width="14.28515625" customWidth="1"/>
    <col min="3595" max="3595" width="18" customWidth="1"/>
    <col min="3596" max="3596" width="15.28515625" customWidth="1"/>
    <col min="3597" max="3597" width="13.42578125" customWidth="1"/>
    <col min="3598" max="3598" width="16" customWidth="1"/>
    <col min="3599" max="3599" width="18.42578125" customWidth="1"/>
    <col min="3600" max="3601" width="18.140625" customWidth="1"/>
    <col min="3602" max="3602" width="13.7109375" customWidth="1"/>
    <col min="3841" max="3841" width="41.85546875" customWidth="1"/>
    <col min="3842" max="3842" width="16.140625" customWidth="1"/>
    <col min="3843" max="3843" width="13.85546875" customWidth="1"/>
    <col min="3844" max="3844" width="13.7109375" customWidth="1"/>
    <col min="3845" max="3845" width="15.5703125" customWidth="1"/>
    <col min="3846" max="3846" width="16.42578125" customWidth="1"/>
    <col min="3847" max="3847" width="12.85546875" customWidth="1"/>
    <col min="3848" max="3848" width="15" customWidth="1"/>
    <col min="3849" max="3849" width="14.7109375" customWidth="1"/>
    <col min="3850" max="3850" width="14.28515625" customWidth="1"/>
    <col min="3851" max="3851" width="18" customWidth="1"/>
    <col min="3852" max="3852" width="15.28515625" customWidth="1"/>
    <col min="3853" max="3853" width="13.42578125" customWidth="1"/>
    <col min="3854" max="3854" width="16" customWidth="1"/>
    <col min="3855" max="3855" width="18.42578125" customWidth="1"/>
    <col min="3856" max="3857" width="18.140625" customWidth="1"/>
    <col min="3858" max="3858" width="13.7109375" customWidth="1"/>
    <col min="4097" max="4097" width="41.85546875" customWidth="1"/>
    <col min="4098" max="4098" width="16.140625" customWidth="1"/>
    <col min="4099" max="4099" width="13.85546875" customWidth="1"/>
    <col min="4100" max="4100" width="13.7109375" customWidth="1"/>
    <col min="4101" max="4101" width="15.5703125" customWidth="1"/>
    <col min="4102" max="4102" width="16.42578125" customWidth="1"/>
    <col min="4103" max="4103" width="12.85546875" customWidth="1"/>
    <col min="4104" max="4104" width="15" customWidth="1"/>
    <col min="4105" max="4105" width="14.7109375" customWidth="1"/>
    <col min="4106" max="4106" width="14.28515625" customWidth="1"/>
    <col min="4107" max="4107" width="18" customWidth="1"/>
    <col min="4108" max="4108" width="15.28515625" customWidth="1"/>
    <col min="4109" max="4109" width="13.42578125" customWidth="1"/>
    <col min="4110" max="4110" width="16" customWidth="1"/>
    <col min="4111" max="4111" width="18.42578125" customWidth="1"/>
    <col min="4112" max="4113" width="18.140625" customWidth="1"/>
    <col min="4114" max="4114" width="13.7109375" customWidth="1"/>
    <col min="4353" max="4353" width="41.85546875" customWidth="1"/>
    <col min="4354" max="4354" width="16.140625" customWidth="1"/>
    <col min="4355" max="4355" width="13.85546875" customWidth="1"/>
    <col min="4356" max="4356" width="13.7109375" customWidth="1"/>
    <col min="4357" max="4357" width="15.5703125" customWidth="1"/>
    <col min="4358" max="4358" width="16.42578125" customWidth="1"/>
    <col min="4359" max="4359" width="12.85546875" customWidth="1"/>
    <col min="4360" max="4360" width="15" customWidth="1"/>
    <col min="4361" max="4361" width="14.7109375" customWidth="1"/>
    <col min="4362" max="4362" width="14.28515625" customWidth="1"/>
    <col min="4363" max="4363" width="18" customWidth="1"/>
    <col min="4364" max="4364" width="15.28515625" customWidth="1"/>
    <col min="4365" max="4365" width="13.42578125" customWidth="1"/>
    <col min="4366" max="4366" width="16" customWidth="1"/>
    <col min="4367" max="4367" width="18.42578125" customWidth="1"/>
    <col min="4368" max="4369" width="18.140625" customWidth="1"/>
    <col min="4370" max="4370" width="13.7109375" customWidth="1"/>
    <col min="4609" max="4609" width="41.85546875" customWidth="1"/>
    <col min="4610" max="4610" width="16.140625" customWidth="1"/>
    <col min="4611" max="4611" width="13.85546875" customWidth="1"/>
    <col min="4612" max="4612" width="13.7109375" customWidth="1"/>
    <col min="4613" max="4613" width="15.5703125" customWidth="1"/>
    <col min="4614" max="4614" width="16.42578125" customWidth="1"/>
    <col min="4615" max="4615" width="12.85546875" customWidth="1"/>
    <col min="4616" max="4616" width="15" customWidth="1"/>
    <col min="4617" max="4617" width="14.7109375" customWidth="1"/>
    <col min="4618" max="4618" width="14.28515625" customWidth="1"/>
    <col min="4619" max="4619" width="18" customWidth="1"/>
    <col min="4620" max="4620" width="15.28515625" customWidth="1"/>
    <col min="4621" max="4621" width="13.42578125" customWidth="1"/>
    <col min="4622" max="4622" width="16" customWidth="1"/>
    <col min="4623" max="4623" width="18.42578125" customWidth="1"/>
    <col min="4624" max="4625" width="18.140625" customWidth="1"/>
    <col min="4626" max="4626" width="13.7109375" customWidth="1"/>
    <col min="4865" max="4865" width="41.85546875" customWidth="1"/>
    <col min="4866" max="4866" width="16.140625" customWidth="1"/>
    <col min="4867" max="4867" width="13.85546875" customWidth="1"/>
    <col min="4868" max="4868" width="13.7109375" customWidth="1"/>
    <col min="4869" max="4869" width="15.5703125" customWidth="1"/>
    <col min="4870" max="4870" width="16.42578125" customWidth="1"/>
    <col min="4871" max="4871" width="12.85546875" customWidth="1"/>
    <col min="4872" max="4872" width="15" customWidth="1"/>
    <col min="4873" max="4873" width="14.7109375" customWidth="1"/>
    <col min="4874" max="4874" width="14.28515625" customWidth="1"/>
    <col min="4875" max="4875" width="18" customWidth="1"/>
    <col min="4876" max="4876" width="15.28515625" customWidth="1"/>
    <col min="4877" max="4877" width="13.42578125" customWidth="1"/>
    <col min="4878" max="4878" width="16" customWidth="1"/>
    <col min="4879" max="4879" width="18.42578125" customWidth="1"/>
    <col min="4880" max="4881" width="18.140625" customWidth="1"/>
    <col min="4882" max="4882" width="13.7109375" customWidth="1"/>
    <col min="5121" max="5121" width="41.85546875" customWidth="1"/>
    <col min="5122" max="5122" width="16.140625" customWidth="1"/>
    <col min="5123" max="5123" width="13.85546875" customWidth="1"/>
    <col min="5124" max="5124" width="13.7109375" customWidth="1"/>
    <col min="5125" max="5125" width="15.5703125" customWidth="1"/>
    <col min="5126" max="5126" width="16.42578125" customWidth="1"/>
    <col min="5127" max="5127" width="12.85546875" customWidth="1"/>
    <col min="5128" max="5128" width="15" customWidth="1"/>
    <col min="5129" max="5129" width="14.7109375" customWidth="1"/>
    <col min="5130" max="5130" width="14.28515625" customWidth="1"/>
    <col min="5131" max="5131" width="18" customWidth="1"/>
    <col min="5132" max="5132" width="15.28515625" customWidth="1"/>
    <col min="5133" max="5133" width="13.42578125" customWidth="1"/>
    <col min="5134" max="5134" width="16" customWidth="1"/>
    <col min="5135" max="5135" width="18.42578125" customWidth="1"/>
    <col min="5136" max="5137" width="18.140625" customWidth="1"/>
    <col min="5138" max="5138" width="13.7109375" customWidth="1"/>
    <col min="5377" max="5377" width="41.85546875" customWidth="1"/>
    <col min="5378" max="5378" width="16.140625" customWidth="1"/>
    <col min="5379" max="5379" width="13.85546875" customWidth="1"/>
    <col min="5380" max="5380" width="13.7109375" customWidth="1"/>
    <col min="5381" max="5381" width="15.5703125" customWidth="1"/>
    <col min="5382" max="5382" width="16.42578125" customWidth="1"/>
    <col min="5383" max="5383" width="12.85546875" customWidth="1"/>
    <col min="5384" max="5384" width="15" customWidth="1"/>
    <col min="5385" max="5385" width="14.7109375" customWidth="1"/>
    <col min="5386" max="5386" width="14.28515625" customWidth="1"/>
    <col min="5387" max="5387" width="18" customWidth="1"/>
    <col min="5388" max="5388" width="15.28515625" customWidth="1"/>
    <col min="5389" max="5389" width="13.42578125" customWidth="1"/>
    <col min="5390" max="5390" width="16" customWidth="1"/>
    <col min="5391" max="5391" width="18.42578125" customWidth="1"/>
    <col min="5392" max="5393" width="18.140625" customWidth="1"/>
    <col min="5394" max="5394" width="13.7109375" customWidth="1"/>
    <col min="5633" max="5633" width="41.85546875" customWidth="1"/>
    <col min="5634" max="5634" width="16.140625" customWidth="1"/>
    <col min="5635" max="5635" width="13.85546875" customWidth="1"/>
    <col min="5636" max="5636" width="13.7109375" customWidth="1"/>
    <col min="5637" max="5637" width="15.5703125" customWidth="1"/>
    <col min="5638" max="5638" width="16.42578125" customWidth="1"/>
    <col min="5639" max="5639" width="12.85546875" customWidth="1"/>
    <col min="5640" max="5640" width="15" customWidth="1"/>
    <col min="5641" max="5641" width="14.7109375" customWidth="1"/>
    <col min="5642" max="5642" width="14.28515625" customWidth="1"/>
    <col min="5643" max="5643" width="18" customWidth="1"/>
    <col min="5644" max="5644" width="15.28515625" customWidth="1"/>
    <col min="5645" max="5645" width="13.42578125" customWidth="1"/>
    <col min="5646" max="5646" width="16" customWidth="1"/>
    <col min="5647" max="5647" width="18.42578125" customWidth="1"/>
    <col min="5648" max="5649" width="18.140625" customWidth="1"/>
    <col min="5650" max="5650" width="13.7109375" customWidth="1"/>
    <col min="5889" max="5889" width="41.85546875" customWidth="1"/>
    <col min="5890" max="5890" width="16.140625" customWidth="1"/>
    <col min="5891" max="5891" width="13.85546875" customWidth="1"/>
    <col min="5892" max="5892" width="13.7109375" customWidth="1"/>
    <col min="5893" max="5893" width="15.5703125" customWidth="1"/>
    <col min="5894" max="5894" width="16.42578125" customWidth="1"/>
    <col min="5895" max="5895" width="12.85546875" customWidth="1"/>
    <col min="5896" max="5896" width="15" customWidth="1"/>
    <col min="5897" max="5897" width="14.7109375" customWidth="1"/>
    <col min="5898" max="5898" width="14.28515625" customWidth="1"/>
    <col min="5899" max="5899" width="18" customWidth="1"/>
    <col min="5900" max="5900" width="15.28515625" customWidth="1"/>
    <col min="5901" max="5901" width="13.42578125" customWidth="1"/>
    <col min="5902" max="5902" width="16" customWidth="1"/>
    <col min="5903" max="5903" width="18.42578125" customWidth="1"/>
    <col min="5904" max="5905" width="18.140625" customWidth="1"/>
    <col min="5906" max="5906" width="13.7109375" customWidth="1"/>
    <col min="6145" max="6145" width="41.85546875" customWidth="1"/>
    <col min="6146" max="6146" width="16.140625" customWidth="1"/>
    <col min="6147" max="6147" width="13.85546875" customWidth="1"/>
    <col min="6148" max="6148" width="13.7109375" customWidth="1"/>
    <col min="6149" max="6149" width="15.5703125" customWidth="1"/>
    <col min="6150" max="6150" width="16.42578125" customWidth="1"/>
    <col min="6151" max="6151" width="12.85546875" customWidth="1"/>
    <col min="6152" max="6152" width="15" customWidth="1"/>
    <col min="6153" max="6153" width="14.7109375" customWidth="1"/>
    <col min="6154" max="6154" width="14.28515625" customWidth="1"/>
    <col min="6155" max="6155" width="18" customWidth="1"/>
    <col min="6156" max="6156" width="15.28515625" customWidth="1"/>
    <col min="6157" max="6157" width="13.42578125" customWidth="1"/>
    <col min="6158" max="6158" width="16" customWidth="1"/>
    <col min="6159" max="6159" width="18.42578125" customWidth="1"/>
    <col min="6160" max="6161" width="18.140625" customWidth="1"/>
    <col min="6162" max="6162" width="13.7109375" customWidth="1"/>
    <col min="6401" max="6401" width="41.85546875" customWidth="1"/>
    <col min="6402" max="6402" width="16.140625" customWidth="1"/>
    <col min="6403" max="6403" width="13.85546875" customWidth="1"/>
    <col min="6404" max="6404" width="13.7109375" customWidth="1"/>
    <col min="6405" max="6405" width="15.5703125" customWidth="1"/>
    <col min="6406" max="6406" width="16.42578125" customWidth="1"/>
    <col min="6407" max="6407" width="12.85546875" customWidth="1"/>
    <col min="6408" max="6408" width="15" customWidth="1"/>
    <col min="6409" max="6409" width="14.7109375" customWidth="1"/>
    <col min="6410" max="6410" width="14.28515625" customWidth="1"/>
    <col min="6411" max="6411" width="18" customWidth="1"/>
    <col min="6412" max="6412" width="15.28515625" customWidth="1"/>
    <col min="6413" max="6413" width="13.42578125" customWidth="1"/>
    <col min="6414" max="6414" width="16" customWidth="1"/>
    <col min="6415" max="6415" width="18.42578125" customWidth="1"/>
    <col min="6416" max="6417" width="18.140625" customWidth="1"/>
    <col min="6418" max="6418" width="13.7109375" customWidth="1"/>
    <col min="6657" max="6657" width="41.85546875" customWidth="1"/>
    <col min="6658" max="6658" width="16.140625" customWidth="1"/>
    <col min="6659" max="6659" width="13.85546875" customWidth="1"/>
    <col min="6660" max="6660" width="13.7109375" customWidth="1"/>
    <col min="6661" max="6661" width="15.5703125" customWidth="1"/>
    <col min="6662" max="6662" width="16.42578125" customWidth="1"/>
    <col min="6663" max="6663" width="12.85546875" customWidth="1"/>
    <col min="6664" max="6664" width="15" customWidth="1"/>
    <col min="6665" max="6665" width="14.7109375" customWidth="1"/>
    <col min="6666" max="6666" width="14.28515625" customWidth="1"/>
    <col min="6667" max="6667" width="18" customWidth="1"/>
    <col min="6668" max="6668" width="15.28515625" customWidth="1"/>
    <col min="6669" max="6669" width="13.42578125" customWidth="1"/>
    <col min="6670" max="6670" width="16" customWidth="1"/>
    <col min="6671" max="6671" width="18.42578125" customWidth="1"/>
    <col min="6672" max="6673" width="18.140625" customWidth="1"/>
    <col min="6674" max="6674" width="13.7109375" customWidth="1"/>
    <col min="6913" max="6913" width="41.85546875" customWidth="1"/>
    <col min="6914" max="6914" width="16.140625" customWidth="1"/>
    <col min="6915" max="6915" width="13.85546875" customWidth="1"/>
    <col min="6916" max="6916" width="13.7109375" customWidth="1"/>
    <col min="6917" max="6917" width="15.5703125" customWidth="1"/>
    <col min="6918" max="6918" width="16.42578125" customWidth="1"/>
    <col min="6919" max="6919" width="12.85546875" customWidth="1"/>
    <col min="6920" max="6920" width="15" customWidth="1"/>
    <col min="6921" max="6921" width="14.7109375" customWidth="1"/>
    <col min="6922" max="6922" width="14.28515625" customWidth="1"/>
    <col min="6923" max="6923" width="18" customWidth="1"/>
    <col min="6924" max="6924" width="15.28515625" customWidth="1"/>
    <col min="6925" max="6925" width="13.42578125" customWidth="1"/>
    <col min="6926" max="6926" width="16" customWidth="1"/>
    <col min="6927" max="6927" width="18.42578125" customWidth="1"/>
    <col min="6928" max="6929" width="18.140625" customWidth="1"/>
    <col min="6930" max="6930" width="13.7109375" customWidth="1"/>
    <col min="7169" max="7169" width="41.85546875" customWidth="1"/>
    <col min="7170" max="7170" width="16.140625" customWidth="1"/>
    <col min="7171" max="7171" width="13.85546875" customWidth="1"/>
    <col min="7172" max="7172" width="13.7109375" customWidth="1"/>
    <col min="7173" max="7173" width="15.5703125" customWidth="1"/>
    <col min="7174" max="7174" width="16.42578125" customWidth="1"/>
    <col min="7175" max="7175" width="12.85546875" customWidth="1"/>
    <col min="7176" max="7176" width="15" customWidth="1"/>
    <col min="7177" max="7177" width="14.7109375" customWidth="1"/>
    <col min="7178" max="7178" width="14.28515625" customWidth="1"/>
    <col min="7179" max="7179" width="18" customWidth="1"/>
    <col min="7180" max="7180" width="15.28515625" customWidth="1"/>
    <col min="7181" max="7181" width="13.42578125" customWidth="1"/>
    <col min="7182" max="7182" width="16" customWidth="1"/>
    <col min="7183" max="7183" width="18.42578125" customWidth="1"/>
    <col min="7184" max="7185" width="18.140625" customWidth="1"/>
    <col min="7186" max="7186" width="13.7109375" customWidth="1"/>
    <col min="7425" max="7425" width="41.85546875" customWidth="1"/>
    <col min="7426" max="7426" width="16.140625" customWidth="1"/>
    <col min="7427" max="7427" width="13.85546875" customWidth="1"/>
    <col min="7428" max="7428" width="13.7109375" customWidth="1"/>
    <col min="7429" max="7429" width="15.5703125" customWidth="1"/>
    <col min="7430" max="7430" width="16.42578125" customWidth="1"/>
    <col min="7431" max="7431" width="12.85546875" customWidth="1"/>
    <col min="7432" max="7432" width="15" customWidth="1"/>
    <col min="7433" max="7433" width="14.7109375" customWidth="1"/>
    <col min="7434" max="7434" width="14.28515625" customWidth="1"/>
    <col min="7435" max="7435" width="18" customWidth="1"/>
    <col min="7436" max="7436" width="15.28515625" customWidth="1"/>
    <col min="7437" max="7437" width="13.42578125" customWidth="1"/>
    <col min="7438" max="7438" width="16" customWidth="1"/>
    <col min="7439" max="7439" width="18.42578125" customWidth="1"/>
    <col min="7440" max="7441" width="18.140625" customWidth="1"/>
    <col min="7442" max="7442" width="13.7109375" customWidth="1"/>
    <col min="7681" max="7681" width="41.85546875" customWidth="1"/>
    <col min="7682" max="7682" width="16.140625" customWidth="1"/>
    <col min="7683" max="7683" width="13.85546875" customWidth="1"/>
    <col min="7684" max="7684" width="13.7109375" customWidth="1"/>
    <col min="7685" max="7685" width="15.5703125" customWidth="1"/>
    <col min="7686" max="7686" width="16.42578125" customWidth="1"/>
    <col min="7687" max="7687" width="12.85546875" customWidth="1"/>
    <col min="7688" max="7688" width="15" customWidth="1"/>
    <col min="7689" max="7689" width="14.7109375" customWidth="1"/>
    <col min="7690" max="7690" width="14.28515625" customWidth="1"/>
    <col min="7691" max="7691" width="18" customWidth="1"/>
    <col min="7692" max="7692" width="15.28515625" customWidth="1"/>
    <col min="7693" max="7693" width="13.42578125" customWidth="1"/>
    <col min="7694" max="7694" width="16" customWidth="1"/>
    <col min="7695" max="7695" width="18.42578125" customWidth="1"/>
    <col min="7696" max="7697" width="18.140625" customWidth="1"/>
    <col min="7698" max="7698" width="13.7109375" customWidth="1"/>
    <col min="7937" max="7937" width="41.85546875" customWidth="1"/>
    <col min="7938" max="7938" width="16.140625" customWidth="1"/>
    <col min="7939" max="7939" width="13.85546875" customWidth="1"/>
    <col min="7940" max="7940" width="13.7109375" customWidth="1"/>
    <col min="7941" max="7941" width="15.5703125" customWidth="1"/>
    <col min="7942" max="7942" width="16.42578125" customWidth="1"/>
    <col min="7943" max="7943" width="12.85546875" customWidth="1"/>
    <col min="7944" max="7944" width="15" customWidth="1"/>
    <col min="7945" max="7945" width="14.7109375" customWidth="1"/>
    <col min="7946" max="7946" width="14.28515625" customWidth="1"/>
    <col min="7947" max="7947" width="18" customWidth="1"/>
    <col min="7948" max="7948" width="15.28515625" customWidth="1"/>
    <col min="7949" max="7949" width="13.42578125" customWidth="1"/>
    <col min="7950" max="7950" width="16" customWidth="1"/>
    <col min="7951" max="7951" width="18.42578125" customWidth="1"/>
    <col min="7952" max="7953" width="18.140625" customWidth="1"/>
    <col min="7954" max="7954" width="13.7109375" customWidth="1"/>
    <col min="8193" max="8193" width="41.85546875" customWidth="1"/>
    <col min="8194" max="8194" width="16.140625" customWidth="1"/>
    <col min="8195" max="8195" width="13.85546875" customWidth="1"/>
    <col min="8196" max="8196" width="13.7109375" customWidth="1"/>
    <col min="8197" max="8197" width="15.5703125" customWidth="1"/>
    <col min="8198" max="8198" width="16.42578125" customWidth="1"/>
    <col min="8199" max="8199" width="12.85546875" customWidth="1"/>
    <col min="8200" max="8200" width="15" customWidth="1"/>
    <col min="8201" max="8201" width="14.7109375" customWidth="1"/>
    <col min="8202" max="8202" width="14.28515625" customWidth="1"/>
    <col min="8203" max="8203" width="18" customWidth="1"/>
    <col min="8204" max="8204" width="15.28515625" customWidth="1"/>
    <col min="8205" max="8205" width="13.42578125" customWidth="1"/>
    <col min="8206" max="8206" width="16" customWidth="1"/>
    <col min="8207" max="8207" width="18.42578125" customWidth="1"/>
    <col min="8208" max="8209" width="18.140625" customWidth="1"/>
    <col min="8210" max="8210" width="13.7109375" customWidth="1"/>
    <col min="8449" max="8449" width="41.85546875" customWidth="1"/>
    <col min="8450" max="8450" width="16.140625" customWidth="1"/>
    <col min="8451" max="8451" width="13.85546875" customWidth="1"/>
    <col min="8452" max="8452" width="13.7109375" customWidth="1"/>
    <col min="8453" max="8453" width="15.5703125" customWidth="1"/>
    <col min="8454" max="8454" width="16.42578125" customWidth="1"/>
    <col min="8455" max="8455" width="12.85546875" customWidth="1"/>
    <col min="8456" max="8456" width="15" customWidth="1"/>
    <col min="8457" max="8457" width="14.7109375" customWidth="1"/>
    <col min="8458" max="8458" width="14.28515625" customWidth="1"/>
    <col min="8459" max="8459" width="18" customWidth="1"/>
    <col min="8460" max="8460" width="15.28515625" customWidth="1"/>
    <col min="8461" max="8461" width="13.42578125" customWidth="1"/>
    <col min="8462" max="8462" width="16" customWidth="1"/>
    <col min="8463" max="8463" width="18.42578125" customWidth="1"/>
    <col min="8464" max="8465" width="18.140625" customWidth="1"/>
    <col min="8466" max="8466" width="13.7109375" customWidth="1"/>
    <col min="8705" max="8705" width="41.85546875" customWidth="1"/>
    <col min="8706" max="8706" width="16.140625" customWidth="1"/>
    <col min="8707" max="8707" width="13.85546875" customWidth="1"/>
    <col min="8708" max="8708" width="13.7109375" customWidth="1"/>
    <col min="8709" max="8709" width="15.5703125" customWidth="1"/>
    <col min="8710" max="8710" width="16.42578125" customWidth="1"/>
    <col min="8711" max="8711" width="12.85546875" customWidth="1"/>
    <col min="8712" max="8712" width="15" customWidth="1"/>
    <col min="8713" max="8713" width="14.7109375" customWidth="1"/>
    <col min="8714" max="8714" width="14.28515625" customWidth="1"/>
    <col min="8715" max="8715" width="18" customWidth="1"/>
    <col min="8716" max="8716" width="15.28515625" customWidth="1"/>
    <col min="8717" max="8717" width="13.42578125" customWidth="1"/>
    <col min="8718" max="8718" width="16" customWidth="1"/>
    <col min="8719" max="8719" width="18.42578125" customWidth="1"/>
    <col min="8720" max="8721" width="18.140625" customWidth="1"/>
    <col min="8722" max="8722" width="13.7109375" customWidth="1"/>
    <col min="8961" max="8961" width="41.85546875" customWidth="1"/>
    <col min="8962" max="8962" width="16.140625" customWidth="1"/>
    <col min="8963" max="8963" width="13.85546875" customWidth="1"/>
    <col min="8964" max="8964" width="13.7109375" customWidth="1"/>
    <col min="8965" max="8965" width="15.5703125" customWidth="1"/>
    <col min="8966" max="8966" width="16.42578125" customWidth="1"/>
    <col min="8967" max="8967" width="12.85546875" customWidth="1"/>
    <col min="8968" max="8968" width="15" customWidth="1"/>
    <col min="8969" max="8969" width="14.7109375" customWidth="1"/>
    <col min="8970" max="8970" width="14.28515625" customWidth="1"/>
    <col min="8971" max="8971" width="18" customWidth="1"/>
    <col min="8972" max="8972" width="15.28515625" customWidth="1"/>
    <col min="8973" max="8973" width="13.42578125" customWidth="1"/>
    <col min="8974" max="8974" width="16" customWidth="1"/>
    <col min="8975" max="8975" width="18.42578125" customWidth="1"/>
    <col min="8976" max="8977" width="18.140625" customWidth="1"/>
    <col min="8978" max="8978" width="13.7109375" customWidth="1"/>
    <col min="9217" max="9217" width="41.85546875" customWidth="1"/>
    <col min="9218" max="9218" width="16.140625" customWidth="1"/>
    <col min="9219" max="9219" width="13.85546875" customWidth="1"/>
    <col min="9220" max="9220" width="13.7109375" customWidth="1"/>
    <col min="9221" max="9221" width="15.5703125" customWidth="1"/>
    <col min="9222" max="9222" width="16.42578125" customWidth="1"/>
    <col min="9223" max="9223" width="12.85546875" customWidth="1"/>
    <col min="9224" max="9224" width="15" customWidth="1"/>
    <col min="9225" max="9225" width="14.7109375" customWidth="1"/>
    <col min="9226" max="9226" width="14.28515625" customWidth="1"/>
    <col min="9227" max="9227" width="18" customWidth="1"/>
    <col min="9228" max="9228" width="15.28515625" customWidth="1"/>
    <col min="9229" max="9229" width="13.42578125" customWidth="1"/>
    <col min="9230" max="9230" width="16" customWidth="1"/>
    <col min="9231" max="9231" width="18.42578125" customWidth="1"/>
    <col min="9232" max="9233" width="18.140625" customWidth="1"/>
    <col min="9234" max="9234" width="13.7109375" customWidth="1"/>
    <col min="9473" max="9473" width="41.85546875" customWidth="1"/>
    <col min="9474" max="9474" width="16.140625" customWidth="1"/>
    <col min="9475" max="9475" width="13.85546875" customWidth="1"/>
    <col min="9476" max="9476" width="13.7109375" customWidth="1"/>
    <col min="9477" max="9477" width="15.5703125" customWidth="1"/>
    <col min="9478" max="9478" width="16.42578125" customWidth="1"/>
    <col min="9479" max="9479" width="12.85546875" customWidth="1"/>
    <col min="9480" max="9480" width="15" customWidth="1"/>
    <col min="9481" max="9481" width="14.7109375" customWidth="1"/>
    <col min="9482" max="9482" width="14.28515625" customWidth="1"/>
    <col min="9483" max="9483" width="18" customWidth="1"/>
    <col min="9484" max="9484" width="15.28515625" customWidth="1"/>
    <col min="9485" max="9485" width="13.42578125" customWidth="1"/>
    <col min="9486" max="9486" width="16" customWidth="1"/>
    <col min="9487" max="9487" width="18.42578125" customWidth="1"/>
    <col min="9488" max="9489" width="18.140625" customWidth="1"/>
    <col min="9490" max="9490" width="13.7109375" customWidth="1"/>
    <col min="9729" max="9729" width="41.85546875" customWidth="1"/>
    <col min="9730" max="9730" width="16.140625" customWidth="1"/>
    <col min="9731" max="9731" width="13.85546875" customWidth="1"/>
    <col min="9732" max="9732" width="13.7109375" customWidth="1"/>
    <col min="9733" max="9733" width="15.5703125" customWidth="1"/>
    <col min="9734" max="9734" width="16.42578125" customWidth="1"/>
    <col min="9735" max="9735" width="12.85546875" customWidth="1"/>
    <col min="9736" max="9736" width="15" customWidth="1"/>
    <col min="9737" max="9737" width="14.7109375" customWidth="1"/>
    <col min="9738" max="9738" width="14.28515625" customWidth="1"/>
    <col min="9739" max="9739" width="18" customWidth="1"/>
    <col min="9740" max="9740" width="15.28515625" customWidth="1"/>
    <col min="9741" max="9741" width="13.42578125" customWidth="1"/>
    <col min="9742" max="9742" width="16" customWidth="1"/>
    <col min="9743" max="9743" width="18.42578125" customWidth="1"/>
    <col min="9744" max="9745" width="18.140625" customWidth="1"/>
    <col min="9746" max="9746" width="13.7109375" customWidth="1"/>
    <col min="9985" max="9985" width="41.85546875" customWidth="1"/>
    <col min="9986" max="9986" width="16.140625" customWidth="1"/>
    <col min="9987" max="9987" width="13.85546875" customWidth="1"/>
    <col min="9988" max="9988" width="13.7109375" customWidth="1"/>
    <col min="9989" max="9989" width="15.5703125" customWidth="1"/>
    <col min="9990" max="9990" width="16.42578125" customWidth="1"/>
    <col min="9991" max="9991" width="12.85546875" customWidth="1"/>
    <col min="9992" max="9992" width="15" customWidth="1"/>
    <col min="9993" max="9993" width="14.7109375" customWidth="1"/>
    <col min="9994" max="9994" width="14.28515625" customWidth="1"/>
    <col min="9995" max="9995" width="18" customWidth="1"/>
    <col min="9996" max="9996" width="15.28515625" customWidth="1"/>
    <col min="9997" max="9997" width="13.42578125" customWidth="1"/>
    <col min="9998" max="9998" width="16" customWidth="1"/>
    <col min="9999" max="9999" width="18.42578125" customWidth="1"/>
    <col min="10000" max="10001" width="18.140625" customWidth="1"/>
    <col min="10002" max="10002" width="13.7109375" customWidth="1"/>
    <col min="10241" max="10241" width="41.85546875" customWidth="1"/>
    <col min="10242" max="10242" width="16.140625" customWidth="1"/>
    <col min="10243" max="10243" width="13.85546875" customWidth="1"/>
    <col min="10244" max="10244" width="13.7109375" customWidth="1"/>
    <col min="10245" max="10245" width="15.5703125" customWidth="1"/>
    <col min="10246" max="10246" width="16.42578125" customWidth="1"/>
    <col min="10247" max="10247" width="12.85546875" customWidth="1"/>
    <col min="10248" max="10248" width="15" customWidth="1"/>
    <col min="10249" max="10249" width="14.7109375" customWidth="1"/>
    <col min="10250" max="10250" width="14.28515625" customWidth="1"/>
    <col min="10251" max="10251" width="18" customWidth="1"/>
    <col min="10252" max="10252" width="15.28515625" customWidth="1"/>
    <col min="10253" max="10253" width="13.42578125" customWidth="1"/>
    <col min="10254" max="10254" width="16" customWidth="1"/>
    <col min="10255" max="10255" width="18.42578125" customWidth="1"/>
    <col min="10256" max="10257" width="18.140625" customWidth="1"/>
    <col min="10258" max="10258" width="13.7109375" customWidth="1"/>
    <col min="10497" max="10497" width="41.85546875" customWidth="1"/>
    <col min="10498" max="10498" width="16.140625" customWidth="1"/>
    <col min="10499" max="10499" width="13.85546875" customWidth="1"/>
    <col min="10500" max="10500" width="13.7109375" customWidth="1"/>
    <col min="10501" max="10501" width="15.5703125" customWidth="1"/>
    <col min="10502" max="10502" width="16.42578125" customWidth="1"/>
    <col min="10503" max="10503" width="12.85546875" customWidth="1"/>
    <col min="10504" max="10504" width="15" customWidth="1"/>
    <col min="10505" max="10505" width="14.7109375" customWidth="1"/>
    <col min="10506" max="10506" width="14.28515625" customWidth="1"/>
    <col min="10507" max="10507" width="18" customWidth="1"/>
    <col min="10508" max="10508" width="15.28515625" customWidth="1"/>
    <col min="10509" max="10509" width="13.42578125" customWidth="1"/>
    <col min="10510" max="10510" width="16" customWidth="1"/>
    <col min="10511" max="10511" width="18.42578125" customWidth="1"/>
    <col min="10512" max="10513" width="18.140625" customWidth="1"/>
    <col min="10514" max="10514" width="13.7109375" customWidth="1"/>
    <col min="10753" max="10753" width="41.85546875" customWidth="1"/>
    <col min="10754" max="10754" width="16.140625" customWidth="1"/>
    <col min="10755" max="10755" width="13.85546875" customWidth="1"/>
    <col min="10756" max="10756" width="13.7109375" customWidth="1"/>
    <col min="10757" max="10757" width="15.5703125" customWidth="1"/>
    <col min="10758" max="10758" width="16.42578125" customWidth="1"/>
    <col min="10759" max="10759" width="12.85546875" customWidth="1"/>
    <col min="10760" max="10760" width="15" customWidth="1"/>
    <col min="10761" max="10761" width="14.7109375" customWidth="1"/>
    <col min="10762" max="10762" width="14.28515625" customWidth="1"/>
    <col min="10763" max="10763" width="18" customWidth="1"/>
    <col min="10764" max="10764" width="15.28515625" customWidth="1"/>
    <col min="10765" max="10765" width="13.42578125" customWidth="1"/>
    <col min="10766" max="10766" width="16" customWidth="1"/>
    <col min="10767" max="10767" width="18.42578125" customWidth="1"/>
    <col min="10768" max="10769" width="18.140625" customWidth="1"/>
    <col min="10770" max="10770" width="13.7109375" customWidth="1"/>
    <col min="11009" max="11009" width="41.85546875" customWidth="1"/>
    <col min="11010" max="11010" width="16.140625" customWidth="1"/>
    <col min="11011" max="11011" width="13.85546875" customWidth="1"/>
    <col min="11012" max="11012" width="13.7109375" customWidth="1"/>
    <col min="11013" max="11013" width="15.5703125" customWidth="1"/>
    <col min="11014" max="11014" width="16.42578125" customWidth="1"/>
    <col min="11015" max="11015" width="12.85546875" customWidth="1"/>
    <col min="11016" max="11016" width="15" customWidth="1"/>
    <col min="11017" max="11017" width="14.7109375" customWidth="1"/>
    <col min="11018" max="11018" width="14.28515625" customWidth="1"/>
    <col min="11019" max="11019" width="18" customWidth="1"/>
    <col min="11020" max="11020" width="15.28515625" customWidth="1"/>
    <col min="11021" max="11021" width="13.42578125" customWidth="1"/>
    <col min="11022" max="11022" width="16" customWidth="1"/>
    <col min="11023" max="11023" width="18.42578125" customWidth="1"/>
    <col min="11024" max="11025" width="18.140625" customWidth="1"/>
    <col min="11026" max="11026" width="13.7109375" customWidth="1"/>
    <col min="11265" max="11265" width="41.85546875" customWidth="1"/>
    <col min="11266" max="11266" width="16.140625" customWidth="1"/>
    <col min="11267" max="11267" width="13.85546875" customWidth="1"/>
    <col min="11268" max="11268" width="13.7109375" customWidth="1"/>
    <col min="11269" max="11269" width="15.5703125" customWidth="1"/>
    <col min="11270" max="11270" width="16.42578125" customWidth="1"/>
    <col min="11271" max="11271" width="12.85546875" customWidth="1"/>
    <col min="11272" max="11272" width="15" customWidth="1"/>
    <col min="11273" max="11273" width="14.7109375" customWidth="1"/>
    <col min="11274" max="11274" width="14.28515625" customWidth="1"/>
    <col min="11275" max="11275" width="18" customWidth="1"/>
    <col min="11276" max="11276" width="15.28515625" customWidth="1"/>
    <col min="11277" max="11277" width="13.42578125" customWidth="1"/>
    <col min="11278" max="11278" width="16" customWidth="1"/>
    <col min="11279" max="11279" width="18.42578125" customWidth="1"/>
    <col min="11280" max="11281" width="18.140625" customWidth="1"/>
    <col min="11282" max="11282" width="13.7109375" customWidth="1"/>
    <col min="11521" max="11521" width="41.85546875" customWidth="1"/>
    <col min="11522" max="11522" width="16.140625" customWidth="1"/>
    <col min="11523" max="11523" width="13.85546875" customWidth="1"/>
    <col min="11524" max="11524" width="13.7109375" customWidth="1"/>
    <col min="11525" max="11525" width="15.5703125" customWidth="1"/>
    <col min="11526" max="11526" width="16.42578125" customWidth="1"/>
    <col min="11527" max="11527" width="12.85546875" customWidth="1"/>
    <col min="11528" max="11528" width="15" customWidth="1"/>
    <col min="11529" max="11529" width="14.7109375" customWidth="1"/>
    <col min="11530" max="11530" width="14.28515625" customWidth="1"/>
    <col min="11531" max="11531" width="18" customWidth="1"/>
    <col min="11532" max="11532" width="15.28515625" customWidth="1"/>
    <col min="11533" max="11533" width="13.42578125" customWidth="1"/>
    <col min="11534" max="11534" width="16" customWidth="1"/>
    <col min="11535" max="11535" width="18.42578125" customWidth="1"/>
    <col min="11536" max="11537" width="18.140625" customWidth="1"/>
    <col min="11538" max="11538" width="13.7109375" customWidth="1"/>
    <col min="11777" max="11777" width="41.85546875" customWidth="1"/>
    <col min="11778" max="11778" width="16.140625" customWidth="1"/>
    <col min="11779" max="11779" width="13.85546875" customWidth="1"/>
    <col min="11780" max="11780" width="13.7109375" customWidth="1"/>
    <col min="11781" max="11781" width="15.5703125" customWidth="1"/>
    <col min="11782" max="11782" width="16.42578125" customWidth="1"/>
    <col min="11783" max="11783" width="12.85546875" customWidth="1"/>
    <col min="11784" max="11784" width="15" customWidth="1"/>
    <col min="11785" max="11785" width="14.7109375" customWidth="1"/>
    <col min="11786" max="11786" width="14.28515625" customWidth="1"/>
    <col min="11787" max="11787" width="18" customWidth="1"/>
    <col min="11788" max="11788" width="15.28515625" customWidth="1"/>
    <col min="11789" max="11789" width="13.42578125" customWidth="1"/>
    <col min="11790" max="11790" width="16" customWidth="1"/>
    <col min="11791" max="11791" width="18.42578125" customWidth="1"/>
    <col min="11792" max="11793" width="18.140625" customWidth="1"/>
    <col min="11794" max="11794" width="13.7109375" customWidth="1"/>
    <col min="12033" max="12033" width="41.85546875" customWidth="1"/>
    <col min="12034" max="12034" width="16.140625" customWidth="1"/>
    <col min="12035" max="12035" width="13.85546875" customWidth="1"/>
    <col min="12036" max="12036" width="13.7109375" customWidth="1"/>
    <col min="12037" max="12037" width="15.5703125" customWidth="1"/>
    <col min="12038" max="12038" width="16.42578125" customWidth="1"/>
    <col min="12039" max="12039" width="12.85546875" customWidth="1"/>
    <col min="12040" max="12040" width="15" customWidth="1"/>
    <col min="12041" max="12041" width="14.7109375" customWidth="1"/>
    <col min="12042" max="12042" width="14.28515625" customWidth="1"/>
    <col min="12043" max="12043" width="18" customWidth="1"/>
    <col min="12044" max="12044" width="15.28515625" customWidth="1"/>
    <col min="12045" max="12045" width="13.42578125" customWidth="1"/>
    <col min="12046" max="12046" width="16" customWidth="1"/>
    <col min="12047" max="12047" width="18.42578125" customWidth="1"/>
    <col min="12048" max="12049" width="18.140625" customWidth="1"/>
    <col min="12050" max="12050" width="13.7109375" customWidth="1"/>
    <col min="12289" max="12289" width="41.85546875" customWidth="1"/>
    <col min="12290" max="12290" width="16.140625" customWidth="1"/>
    <col min="12291" max="12291" width="13.85546875" customWidth="1"/>
    <col min="12292" max="12292" width="13.7109375" customWidth="1"/>
    <col min="12293" max="12293" width="15.5703125" customWidth="1"/>
    <col min="12294" max="12294" width="16.42578125" customWidth="1"/>
    <col min="12295" max="12295" width="12.85546875" customWidth="1"/>
    <col min="12296" max="12296" width="15" customWidth="1"/>
    <col min="12297" max="12297" width="14.7109375" customWidth="1"/>
    <col min="12298" max="12298" width="14.28515625" customWidth="1"/>
    <col min="12299" max="12299" width="18" customWidth="1"/>
    <col min="12300" max="12300" width="15.28515625" customWidth="1"/>
    <col min="12301" max="12301" width="13.42578125" customWidth="1"/>
    <col min="12302" max="12302" width="16" customWidth="1"/>
    <col min="12303" max="12303" width="18.42578125" customWidth="1"/>
    <col min="12304" max="12305" width="18.140625" customWidth="1"/>
    <col min="12306" max="12306" width="13.7109375" customWidth="1"/>
    <col min="12545" max="12545" width="41.85546875" customWidth="1"/>
    <col min="12546" max="12546" width="16.140625" customWidth="1"/>
    <col min="12547" max="12547" width="13.85546875" customWidth="1"/>
    <col min="12548" max="12548" width="13.7109375" customWidth="1"/>
    <col min="12549" max="12549" width="15.5703125" customWidth="1"/>
    <col min="12550" max="12550" width="16.42578125" customWidth="1"/>
    <col min="12551" max="12551" width="12.85546875" customWidth="1"/>
    <col min="12552" max="12552" width="15" customWidth="1"/>
    <col min="12553" max="12553" width="14.7109375" customWidth="1"/>
    <col min="12554" max="12554" width="14.28515625" customWidth="1"/>
    <col min="12555" max="12555" width="18" customWidth="1"/>
    <col min="12556" max="12556" width="15.28515625" customWidth="1"/>
    <col min="12557" max="12557" width="13.42578125" customWidth="1"/>
    <col min="12558" max="12558" width="16" customWidth="1"/>
    <col min="12559" max="12559" width="18.42578125" customWidth="1"/>
    <col min="12560" max="12561" width="18.140625" customWidth="1"/>
    <col min="12562" max="12562" width="13.7109375" customWidth="1"/>
    <col min="12801" max="12801" width="41.85546875" customWidth="1"/>
    <col min="12802" max="12802" width="16.140625" customWidth="1"/>
    <col min="12803" max="12803" width="13.85546875" customWidth="1"/>
    <col min="12804" max="12804" width="13.7109375" customWidth="1"/>
    <col min="12805" max="12805" width="15.5703125" customWidth="1"/>
    <col min="12806" max="12806" width="16.42578125" customWidth="1"/>
    <col min="12807" max="12807" width="12.85546875" customWidth="1"/>
    <col min="12808" max="12808" width="15" customWidth="1"/>
    <col min="12809" max="12809" width="14.7109375" customWidth="1"/>
    <col min="12810" max="12810" width="14.28515625" customWidth="1"/>
    <col min="12811" max="12811" width="18" customWidth="1"/>
    <col min="12812" max="12812" width="15.28515625" customWidth="1"/>
    <col min="12813" max="12813" width="13.42578125" customWidth="1"/>
    <col min="12814" max="12814" width="16" customWidth="1"/>
    <col min="12815" max="12815" width="18.42578125" customWidth="1"/>
    <col min="12816" max="12817" width="18.140625" customWidth="1"/>
    <col min="12818" max="12818" width="13.7109375" customWidth="1"/>
    <col min="13057" max="13057" width="41.85546875" customWidth="1"/>
    <col min="13058" max="13058" width="16.140625" customWidth="1"/>
    <col min="13059" max="13059" width="13.85546875" customWidth="1"/>
    <col min="13060" max="13060" width="13.7109375" customWidth="1"/>
    <col min="13061" max="13061" width="15.5703125" customWidth="1"/>
    <col min="13062" max="13062" width="16.42578125" customWidth="1"/>
    <col min="13063" max="13063" width="12.85546875" customWidth="1"/>
    <col min="13064" max="13064" width="15" customWidth="1"/>
    <col min="13065" max="13065" width="14.7109375" customWidth="1"/>
    <col min="13066" max="13066" width="14.28515625" customWidth="1"/>
    <col min="13067" max="13067" width="18" customWidth="1"/>
    <col min="13068" max="13068" width="15.28515625" customWidth="1"/>
    <col min="13069" max="13069" width="13.42578125" customWidth="1"/>
    <col min="13070" max="13070" width="16" customWidth="1"/>
    <col min="13071" max="13071" width="18.42578125" customWidth="1"/>
    <col min="13072" max="13073" width="18.140625" customWidth="1"/>
    <col min="13074" max="13074" width="13.7109375" customWidth="1"/>
    <col min="13313" max="13313" width="41.85546875" customWidth="1"/>
    <col min="13314" max="13314" width="16.140625" customWidth="1"/>
    <col min="13315" max="13315" width="13.85546875" customWidth="1"/>
    <col min="13316" max="13316" width="13.7109375" customWidth="1"/>
    <col min="13317" max="13317" width="15.5703125" customWidth="1"/>
    <col min="13318" max="13318" width="16.42578125" customWidth="1"/>
    <col min="13319" max="13319" width="12.85546875" customWidth="1"/>
    <col min="13320" max="13320" width="15" customWidth="1"/>
    <col min="13321" max="13321" width="14.7109375" customWidth="1"/>
    <col min="13322" max="13322" width="14.28515625" customWidth="1"/>
    <col min="13323" max="13323" width="18" customWidth="1"/>
    <col min="13324" max="13324" width="15.28515625" customWidth="1"/>
    <col min="13325" max="13325" width="13.42578125" customWidth="1"/>
    <col min="13326" max="13326" width="16" customWidth="1"/>
    <col min="13327" max="13327" width="18.42578125" customWidth="1"/>
    <col min="13328" max="13329" width="18.140625" customWidth="1"/>
    <col min="13330" max="13330" width="13.7109375" customWidth="1"/>
    <col min="13569" max="13569" width="41.85546875" customWidth="1"/>
    <col min="13570" max="13570" width="16.140625" customWidth="1"/>
    <col min="13571" max="13571" width="13.85546875" customWidth="1"/>
    <col min="13572" max="13572" width="13.7109375" customWidth="1"/>
    <col min="13573" max="13573" width="15.5703125" customWidth="1"/>
    <col min="13574" max="13574" width="16.42578125" customWidth="1"/>
    <col min="13575" max="13575" width="12.85546875" customWidth="1"/>
    <col min="13576" max="13576" width="15" customWidth="1"/>
    <col min="13577" max="13577" width="14.7109375" customWidth="1"/>
    <col min="13578" max="13578" width="14.28515625" customWidth="1"/>
    <col min="13579" max="13579" width="18" customWidth="1"/>
    <col min="13580" max="13580" width="15.28515625" customWidth="1"/>
    <col min="13581" max="13581" width="13.42578125" customWidth="1"/>
    <col min="13582" max="13582" width="16" customWidth="1"/>
    <col min="13583" max="13583" width="18.42578125" customWidth="1"/>
    <col min="13584" max="13585" width="18.140625" customWidth="1"/>
    <col min="13586" max="13586" width="13.7109375" customWidth="1"/>
    <col min="13825" max="13825" width="41.85546875" customWidth="1"/>
    <col min="13826" max="13826" width="16.140625" customWidth="1"/>
    <col min="13827" max="13827" width="13.85546875" customWidth="1"/>
    <col min="13828" max="13828" width="13.7109375" customWidth="1"/>
    <col min="13829" max="13829" width="15.5703125" customWidth="1"/>
    <col min="13830" max="13830" width="16.42578125" customWidth="1"/>
    <col min="13831" max="13831" width="12.85546875" customWidth="1"/>
    <col min="13832" max="13832" width="15" customWidth="1"/>
    <col min="13833" max="13833" width="14.7109375" customWidth="1"/>
    <col min="13834" max="13834" width="14.28515625" customWidth="1"/>
    <col min="13835" max="13835" width="18" customWidth="1"/>
    <col min="13836" max="13836" width="15.28515625" customWidth="1"/>
    <col min="13837" max="13837" width="13.42578125" customWidth="1"/>
    <col min="13838" max="13838" width="16" customWidth="1"/>
    <col min="13839" max="13839" width="18.42578125" customWidth="1"/>
    <col min="13840" max="13841" width="18.140625" customWidth="1"/>
    <col min="13842" max="13842" width="13.7109375" customWidth="1"/>
    <col min="14081" max="14081" width="41.85546875" customWidth="1"/>
    <col min="14082" max="14082" width="16.140625" customWidth="1"/>
    <col min="14083" max="14083" width="13.85546875" customWidth="1"/>
    <col min="14084" max="14084" width="13.7109375" customWidth="1"/>
    <col min="14085" max="14085" width="15.5703125" customWidth="1"/>
    <col min="14086" max="14086" width="16.42578125" customWidth="1"/>
    <col min="14087" max="14087" width="12.85546875" customWidth="1"/>
    <col min="14088" max="14088" width="15" customWidth="1"/>
    <col min="14089" max="14089" width="14.7109375" customWidth="1"/>
    <col min="14090" max="14090" width="14.28515625" customWidth="1"/>
    <col min="14091" max="14091" width="18" customWidth="1"/>
    <col min="14092" max="14092" width="15.28515625" customWidth="1"/>
    <col min="14093" max="14093" width="13.42578125" customWidth="1"/>
    <col min="14094" max="14094" width="16" customWidth="1"/>
    <col min="14095" max="14095" width="18.42578125" customWidth="1"/>
    <col min="14096" max="14097" width="18.140625" customWidth="1"/>
    <col min="14098" max="14098" width="13.7109375" customWidth="1"/>
    <col min="14337" max="14337" width="41.85546875" customWidth="1"/>
    <col min="14338" max="14338" width="16.140625" customWidth="1"/>
    <col min="14339" max="14339" width="13.85546875" customWidth="1"/>
    <col min="14340" max="14340" width="13.7109375" customWidth="1"/>
    <col min="14341" max="14341" width="15.5703125" customWidth="1"/>
    <col min="14342" max="14342" width="16.42578125" customWidth="1"/>
    <col min="14343" max="14343" width="12.85546875" customWidth="1"/>
    <col min="14344" max="14344" width="15" customWidth="1"/>
    <col min="14345" max="14345" width="14.7109375" customWidth="1"/>
    <col min="14346" max="14346" width="14.28515625" customWidth="1"/>
    <col min="14347" max="14347" width="18" customWidth="1"/>
    <col min="14348" max="14348" width="15.28515625" customWidth="1"/>
    <col min="14349" max="14349" width="13.42578125" customWidth="1"/>
    <col min="14350" max="14350" width="16" customWidth="1"/>
    <col min="14351" max="14351" width="18.42578125" customWidth="1"/>
    <col min="14352" max="14353" width="18.140625" customWidth="1"/>
    <col min="14354" max="14354" width="13.7109375" customWidth="1"/>
    <col min="14593" max="14593" width="41.85546875" customWidth="1"/>
    <col min="14594" max="14594" width="16.140625" customWidth="1"/>
    <col min="14595" max="14595" width="13.85546875" customWidth="1"/>
    <col min="14596" max="14596" width="13.7109375" customWidth="1"/>
    <col min="14597" max="14597" width="15.5703125" customWidth="1"/>
    <col min="14598" max="14598" width="16.42578125" customWidth="1"/>
    <col min="14599" max="14599" width="12.85546875" customWidth="1"/>
    <col min="14600" max="14600" width="15" customWidth="1"/>
    <col min="14601" max="14601" width="14.7109375" customWidth="1"/>
    <col min="14602" max="14602" width="14.28515625" customWidth="1"/>
    <col min="14603" max="14603" width="18" customWidth="1"/>
    <col min="14604" max="14604" width="15.28515625" customWidth="1"/>
    <col min="14605" max="14605" width="13.42578125" customWidth="1"/>
    <col min="14606" max="14606" width="16" customWidth="1"/>
    <col min="14607" max="14607" width="18.42578125" customWidth="1"/>
    <col min="14608" max="14609" width="18.140625" customWidth="1"/>
    <col min="14610" max="14610" width="13.7109375" customWidth="1"/>
    <col min="14849" max="14849" width="41.85546875" customWidth="1"/>
    <col min="14850" max="14850" width="16.140625" customWidth="1"/>
    <col min="14851" max="14851" width="13.85546875" customWidth="1"/>
    <col min="14852" max="14852" width="13.7109375" customWidth="1"/>
    <col min="14853" max="14853" width="15.5703125" customWidth="1"/>
    <col min="14854" max="14854" width="16.42578125" customWidth="1"/>
    <col min="14855" max="14855" width="12.85546875" customWidth="1"/>
    <col min="14856" max="14856" width="15" customWidth="1"/>
    <col min="14857" max="14857" width="14.7109375" customWidth="1"/>
    <col min="14858" max="14858" width="14.28515625" customWidth="1"/>
    <col min="14859" max="14859" width="18" customWidth="1"/>
    <col min="14860" max="14860" width="15.28515625" customWidth="1"/>
    <col min="14861" max="14861" width="13.42578125" customWidth="1"/>
    <col min="14862" max="14862" width="16" customWidth="1"/>
    <col min="14863" max="14863" width="18.42578125" customWidth="1"/>
    <col min="14864" max="14865" width="18.140625" customWidth="1"/>
    <col min="14866" max="14866" width="13.7109375" customWidth="1"/>
    <col min="15105" max="15105" width="41.85546875" customWidth="1"/>
    <col min="15106" max="15106" width="16.140625" customWidth="1"/>
    <col min="15107" max="15107" width="13.85546875" customWidth="1"/>
    <col min="15108" max="15108" width="13.7109375" customWidth="1"/>
    <col min="15109" max="15109" width="15.5703125" customWidth="1"/>
    <col min="15110" max="15110" width="16.42578125" customWidth="1"/>
    <col min="15111" max="15111" width="12.85546875" customWidth="1"/>
    <col min="15112" max="15112" width="15" customWidth="1"/>
    <col min="15113" max="15113" width="14.7109375" customWidth="1"/>
    <col min="15114" max="15114" width="14.28515625" customWidth="1"/>
    <col min="15115" max="15115" width="18" customWidth="1"/>
    <col min="15116" max="15116" width="15.28515625" customWidth="1"/>
    <col min="15117" max="15117" width="13.42578125" customWidth="1"/>
    <col min="15118" max="15118" width="16" customWidth="1"/>
    <col min="15119" max="15119" width="18.42578125" customWidth="1"/>
    <col min="15120" max="15121" width="18.140625" customWidth="1"/>
    <col min="15122" max="15122" width="13.7109375" customWidth="1"/>
    <col min="15361" max="15361" width="41.85546875" customWidth="1"/>
    <col min="15362" max="15362" width="16.140625" customWidth="1"/>
    <col min="15363" max="15363" width="13.85546875" customWidth="1"/>
    <col min="15364" max="15364" width="13.7109375" customWidth="1"/>
    <col min="15365" max="15365" width="15.5703125" customWidth="1"/>
    <col min="15366" max="15366" width="16.42578125" customWidth="1"/>
    <col min="15367" max="15367" width="12.85546875" customWidth="1"/>
    <col min="15368" max="15368" width="15" customWidth="1"/>
    <col min="15369" max="15369" width="14.7109375" customWidth="1"/>
    <col min="15370" max="15370" width="14.28515625" customWidth="1"/>
    <col min="15371" max="15371" width="18" customWidth="1"/>
    <col min="15372" max="15372" width="15.28515625" customWidth="1"/>
    <col min="15373" max="15373" width="13.42578125" customWidth="1"/>
    <col min="15374" max="15374" width="16" customWidth="1"/>
    <col min="15375" max="15375" width="18.42578125" customWidth="1"/>
    <col min="15376" max="15377" width="18.140625" customWidth="1"/>
    <col min="15378" max="15378" width="13.7109375" customWidth="1"/>
    <col min="15617" max="15617" width="41.85546875" customWidth="1"/>
    <col min="15618" max="15618" width="16.140625" customWidth="1"/>
    <col min="15619" max="15619" width="13.85546875" customWidth="1"/>
    <col min="15620" max="15620" width="13.7109375" customWidth="1"/>
    <col min="15621" max="15621" width="15.5703125" customWidth="1"/>
    <col min="15622" max="15622" width="16.42578125" customWidth="1"/>
    <col min="15623" max="15623" width="12.85546875" customWidth="1"/>
    <col min="15624" max="15624" width="15" customWidth="1"/>
    <col min="15625" max="15625" width="14.7109375" customWidth="1"/>
    <col min="15626" max="15626" width="14.28515625" customWidth="1"/>
    <col min="15627" max="15627" width="18" customWidth="1"/>
    <col min="15628" max="15628" width="15.28515625" customWidth="1"/>
    <col min="15629" max="15629" width="13.42578125" customWidth="1"/>
    <col min="15630" max="15630" width="16" customWidth="1"/>
    <col min="15631" max="15631" width="18.42578125" customWidth="1"/>
    <col min="15632" max="15633" width="18.140625" customWidth="1"/>
    <col min="15634" max="15634" width="13.7109375" customWidth="1"/>
    <col min="15873" max="15873" width="41.85546875" customWidth="1"/>
    <col min="15874" max="15874" width="16.140625" customWidth="1"/>
    <col min="15875" max="15875" width="13.85546875" customWidth="1"/>
    <col min="15876" max="15876" width="13.7109375" customWidth="1"/>
    <col min="15877" max="15877" width="15.5703125" customWidth="1"/>
    <col min="15878" max="15878" width="16.42578125" customWidth="1"/>
    <col min="15879" max="15879" width="12.85546875" customWidth="1"/>
    <col min="15880" max="15880" width="15" customWidth="1"/>
    <col min="15881" max="15881" width="14.7109375" customWidth="1"/>
    <col min="15882" max="15882" width="14.28515625" customWidth="1"/>
    <col min="15883" max="15883" width="18" customWidth="1"/>
    <col min="15884" max="15884" width="15.28515625" customWidth="1"/>
    <col min="15885" max="15885" width="13.42578125" customWidth="1"/>
    <col min="15886" max="15886" width="16" customWidth="1"/>
    <col min="15887" max="15887" width="18.42578125" customWidth="1"/>
    <col min="15888" max="15889" width="18.140625" customWidth="1"/>
    <col min="15890" max="15890" width="13.7109375" customWidth="1"/>
    <col min="16129" max="16129" width="41.85546875" customWidth="1"/>
    <col min="16130" max="16130" width="16.140625" customWidth="1"/>
    <col min="16131" max="16131" width="13.85546875" customWidth="1"/>
    <col min="16132" max="16132" width="13.7109375" customWidth="1"/>
    <col min="16133" max="16133" width="15.5703125" customWidth="1"/>
    <col min="16134" max="16134" width="16.42578125" customWidth="1"/>
    <col min="16135" max="16135" width="12.85546875" customWidth="1"/>
    <col min="16136" max="16136" width="15" customWidth="1"/>
    <col min="16137" max="16137" width="14.7109375" customWidth="1"/>
    <col min="16138" max="16138" width="14.28515625" customWidth="1"/>
    <col min="16139" max="16139" width="18" customWidth="1"/>
    <col min="16140" max="16140" width="15.28515625" customWidth="1"/>
    <col min="16141" max="16141" width="13.42578125" customWidth="1"/>
    <col min="16142" max="16142" width="16" customWidth="1"/>
    <col min="16143" max="16143" width="18.42578125" customWidth="1"/>
    <col min="16144" max="16145" width="18.140625" customWidth="1"/>
    <col min="16146" max="16146" width="13.7109375" customWidth="1"/>
  </cols>
  <sheetData>
    <row r="1" spans="1:17" ht="18" x14ac:dyDescent="0.25">
      <c r="A1" s="1" t="s">
        <v>0</v>
      </c>
      <c r="B1" s="2"/>
      <c r="C1" s="2"/>
    </row>
    <row r="2" spans="1:17" x14ac:dyDescent="0.25">
      <c r="A2" s="3" t="s">
        <v>1</v>
      </c>
    </row>
    <row r="4" spans="1:17" ht="198.75" thickBot="1" x14ac:dyDescent="0.3">
      <c r="A4" s="4" t="s">
        <v>2</v>
      </c>
      <c r="B4" s="5"/>
      <c r="C4" s="6" t="s">
        <v>3</v>
      </c>
      <c r="D4" s="7" t="s">
        <v>4</v>
      </c>
      <c r="E4" s="5"/>
      <c r="F4" s="5"/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6" t="s">
        <v>10</v>
      </c>
      <c r="M4" s="7" t="s">
        <v>11</v>
      </c>
      <c r="N4" s="7" t="s">
        <v>12</v>
      </c>
      <c r="O4" s="5"/>
      <c r="P4" s="5"/>
      <c r="Q4" s="8"/>
    </row>
    <row r="5" spans="1:17" x14ac:dyDescent="0.25">
      <c r="A5" s="9"/>
      <c r="B5" s="10" t="s">
        <v>13</v>
      </c>
      <c r="C5" s="11"/>
      <c r="D5" s="12"/>
      <c r="E5" s="10" t="s">
        <v>14</v>
      </c>
      <c r="F5" s="10" t="s">
        <v>15</v>
      </c>
      <c r="G5" s="12"/>
      <c r="H5" s="12"/>
      <c r="I5" s="12"/>
      <c r="J5" s="12"/>
      <c r="K5" s="12"/>
      <c r="L5" s="11"/>
      <c r="M5" s="12"/>
      <c r="N5" s="12"/>
      <c r="O5" s="10" t="s">
        <v>14</v>
      </c>
      <c r="P5" s="10" t="s">
        <v>16</v>
      </c>
      <c r="Q5" s="13" t="s">
        <v>17</v>
      </c>
    </row>
    <row r="6" spans="1:17" x14ac:dyDescent="0.25">
      <c r="A6" s="9"/>
      <c r="B6" s="14" t="s">
        <v>18</v>
      </c>
      <c r="C6" s="15">
        <v>1</v>
      </c>
      <c r="D6" s="16">
        <v>2</v>
      </c>
      <c r="E6" s="14" t="s">
        <v>19</v>
      </c>
      <c r="F6" s="14" t="s">
        <v>20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5">
        <v>8</v>
      </c>
      <c r="M6" s="16">
        <v>9</v>
      </c>
      <c r="N6" s="16">
        <v>10</v>
      </c>
      <c r="O6" s="14" t="s">
        <v>21</v>
      </c>
      <c r="P6" s="14" t="s">
        <v>22</v>
      </c>
      <c r="Q6" s="17" t="s">
        <v>23</v>
      </c>
    </row>
    <row r="7" spans="1:17" ht="15.75" thickBot="1" x14ac:dyDescent="0.3">
      <c r="A7" s="9"/>
      <c r="B7" s="14"/>
      <c r="C7" s="15"/>
      <c r="D7" s="16"/>
      <c r="E7" s="14" t="s">
        <v>24</v>
      </c>
      <c r="F7" s="14"/>
      <c r="G7" s="16"/>
      <c r="H7" s="16"/>
      <c r="I7" s="16"/>
      <c r="J7" s="16"/>
      <c r="K7" s="16"/>
      <c r="L7" s="15"/>
      <c r="M7" s="16"/>
      <c r="N7" s="16"/>
      <c r="O7" s="14">
        <v>2016</v>
      </c>
      <c r="P7" s="14" t="s">
        <v>25</v>
      </c>
      <c r="Q7" s="17">
        <v>2016</v>
      </c>
    </row>
    <row r="8" spans="1:17" x14ac:dyDescent="0.25">
      <c r="A8" s="18" t="s">
        <v>26</v>
      </c>
      <c r="B8" s="19"/>
      <c r="C8" s="20"/>
      <c r="D8" s="21"/>
      <c r="E8" s="19"/>
      <c r="F8" s="19"/>
      <c r="G8" s="21"/>
      <c r="H8" s="21"/>
      <c r="I8" s="21"/>
      <c r="J8" s="21"/>
      <c r="K8" s="21"/>
      <c r="L8" s="20"/>
      <c r="M8" s="21"/>
      <c r="N8" s="21"/>
      <c r="O8" s="19"/>
      <c r="P8" s="19"/>
      <c r="Q8" s="22"/>
    </row>
    <row r="9" spans="1:17" x14ac:dyDescent="0.25">
      <c r="A9" s="23" t="s">
        <v>27</v>
      </c>
      <c r="B9" s="347">
        <v>87939436332</v>
      </c>
      <c r="C9" s="348">
        <v>676000000</v>
      </c>
      <c r="D9" s="349">
        <v>-27468000</v>
      </c>
      <c r="E9" s="347">
        <v>648532000</v>
      </c>
      <c r="F9" s="347">
        <v>88587968332</v>
      </c>
      <c r="G9" s="349">
        <v>-37454000</v>
      </c>
      <c r="H9" s="349">
        <v>-360000000</v>
      </c>
      <c r="I9" s="349">
        <v>2416287385</v>
      </c>
      <c r="J9" s="349">
        <v>-6658393</v>
      </c>
      <c r="K9" s="349">
        <v>1561787456</v>
      </c>
      <c r="L9" s="349">
        <v>309032440</v>
      </c>
      <c r="M9" s="349">
        <v>80000000</v>
      </c>
      <c r="N9" s="350">
        <v>40000000</v>
      </c>
      <c r="O9" s="351">
        <v>4002994888</v>
      </c>
      <c r="P9" s="347">
        <v>4651526888</v>
      </c>
      <c r="Q9" s="348">
        <v>92590963220</v>
      </c>
    </row>
    <row r="10" spans="1:17" x14ac:dyDescent="0.25">
      <c r="A10" s="23" t="s">
        <v>28</v>
      </c>
      <c r="B10" s="347"/>
      <c r="C10" s="352"/>
      <c r="D10" s="353"/>
      <c r="E10" s="347"/>
      <c r="F10" s="347"/>
      <c r="G10" s="353"/>
      <c r="H10" s="353"/>
      <c r="I10" s="353"/>
      <c r="J10" s="353"/>
      <c r="K10" s="353"/>
      <c r="L10" s="352"/>
      <c r="M10" s="353"/>
      <c r="N10" s="353"/>
      <c r="O10" s="351"/>
      <c r="P10" s="347"/>
      <c r="Q10" s="348"/>
    </row>
    <row r="11" spans="1:17" x14ac:dyDescent="0.25">
      <c r="A11" s="25" t="s">
        <v>29</v>
      </c>
      <c r="B11" s="354">
        <v>87939436332</v>
      </c>
      <c r="C11" s="355">
        <v>676000000</v>
      </c>
      <c r="D11" s="356">
        <v>-27468000</v>
      </c>
      <c r="E11" s="357">
        <v>648532000</v>
      </c>
      <c r="F11" s="357">
        <v>88587968332</v>
      </c>
      <c r="G11" s="356">
        <v>-37454000</v>
      </c>
      <c r="H11" s="356">
        <v>-360000000</v>
      </c>
      <c r="I11" s="356">
        <v>2416287385</v>
      </c>
      <c r="J11" s="356">
        <v>-6658393</v>
      </c>
      <c r="K11" s="356">
        <v>1561787456</v>
      </c>
      <c r="L11" s="355">
        <v>309032440</v>
      </c>
      <c r="M11" s="356">
        <v>80000000</v>
      </c>
      <c r="N11" s="356">
        <v>40000000</v>
      </c>
      <c r="O11" s="358">
        <v>4002994888</v>
      </c>
      <c r="P11" s="357">
        <v>4651526888</v>
      </c>
      <c r="Q11" s="359">
        <v>92590963220</v>
      </c>
    </row>
    <row r="12" spans="1:17" x14ac:dyDescent="0.25">
      <c r="A12" s="25" t="s">
        <v>30</v>
      </c>
      <c r="B12" s="354">
        <v>588000000</v>
      </c>
      <c r="C12" s="355"/>
      <c r="D12" s="356"/>
      <c r="E12" s="357">
        <v>0</v>
      </c>
      <c r="F12" s="357">
        <v>588000000</v>
      </c>
      <c r="G12" s="356"/>
      <c r="H12" s="356"/>
      <c r="I12" s="356"/>
      <c r="J12" s="356"/>
      <c r="K12" s="356"/>
      <c r="L12" s="355">
        <v>1890525</v>
      </c>
      <c r="M12" s="356"/>
      <c r="N12" s="356"/>
      <c r="O12" s="358">
        <v>1890525</v>
      </c>
      <c r="P12" s="357">
        <v>1890525</v>
      </c>
      <c r="Q12" s="359">
        <v>589890525</v>
      </c>
    </row>
    <row r="13" spans="1:17" x14ac:dyDescent="0.25">
      <c r="A13" s="25" t="s">
        <v>31</v>
      </c>
      <c r="B13" s="354">
        <v>87035928332</v>
      </c>
      <c r="C13" s="355">
        <v>676000000</v>
      </c>
      <c r="D13" s="356">
        <v>-23494000</v>
      </c>
      <c r="E13" s="357">
        <v>652506000</v>
      </c>
      <c r="F13" s="357">
        <v>87688434332</v>
      </c>
      <c r="G13" s="356">
        <v>-37454000</v>
      </c>
      <c r="H13" s="356">
        <v>-360000000</v>
      </c>
      <c r="I13" s="356">
        <v>2416287385</v>
      </c>
      <c r="J13" s="356">
        <v>-6658393</v>
      </c>
      <c r="K13" s="356">
        <v>1561787456</v>
      </c>
      <c r="L13" s="355">
        <v>307141615</v>
      </c>
      <c r="M13" s="356">
        <v>80000000</v>
      </c>
      <c r="N13" s="356">
        <v>40000000</v>
      </c>
      <c r="O13" s="358">
        <v>4001104063</v>
      </c>
      <c r="P13" s="357">
        <v>4653610063</v>
      </c>
      <c r="Q13" s="359">
        <v>91689538395</v>
      </c>
    </row>
    <row r="14" spans="1:17" x14ac:dyDescent="0.25">
      <c r="A14" s="26" t="s">
        <v>32</v>
      </c>
      <c r="B14" s="354">
        <v>315508000</v>
      </c>
      <c r="C14" s="355"/>
      <c r="D14" s="356">
        <v>-3974000</v>
      </c>
      <c r="E14" s="357">
        <v>-3974000</v>
      </c>
      <c r="F14" s="357">
        <v>311534000</v>
      </c>
      <c r="G14" s="356"/>
      <c r="H14" s="356"/>
      <c r="I14" s="356"/>
      <c r="J14" s="356"/>
      <c r="K14" s="356"/>
      <c r="L14" s="355">
        <v>300</v>
      </c>
      <c r="M14" s="356"/>
      <c r="N14" s="356"/>
      <c r="O14" s="358">
        <v>300</v>
      </c>
      <c r="P14" s="357">
        <v>-3973700</v>
      </c>
      <c r="Q14" s="359">
        <v>311534300</v>
      </c>
    </row>
    <row r="15" spans="1:17" x14ac:dyDescent="0.25">
      <c r="A15" s="24" t="s">
        <v>33</v>
      </c>
      <c r="B15" s="347"/>
      <c r="C15" s="360"/>
      <c r="D15" s="349"/>
      <c r="E15" s="357"/>
      <c r="F15" s="357"/>
      <c r="G15" s="349"/>
      <c r="H15" s="349"/>
      <c r="I15" s="349"/>
      <c r="J15" s="349"/>
      <c r="K15" s="349"/>
      <c r="L15" s="360"/>
      <c r="M15" s="349"/>
      <c r="N15" s="349"/>
      <c r="O15" s="358"/>
      <c r="P15" s="357"/>
      <c r="Q15" s="359"/>
    </row>
    <row r="16" spans="1:17" x14ac:dyDescent="0.25">
      <c r="A16" s="25" t="s">
        <v>34</v>
      </c>
      <c r="B16" s="354">
        <v>59656701875</v>
      </c>
      <c r="C16" s="355"/>
      <c r="D16" s="356"/>
      <c r="E16" s="357">
        <v>0</v>
      </c>
      <c r="F16" s="357">
        <v>59656701875</v>
      </c>
      <c r="G16" s="356">
        <v>-27951000</v>
      </c>
      <c r="H16" s="356"/>
      <c r="I16" s="356">
        <v>1790006756</v>
      </c>
      <c r="J16" s="356">
        <v>-4968951</v>
      </c>
      <c r="K16" s="356">
        <v>1112080710</v>
      </c>
      <c r="L16" s="355"/>
      <c r="M16" s="356">
        <v>59259260</v>
      </c>
      <c r="N16" s="356">
        <v>29629629</v>
      </c>
      <c r="O16" s="358">
        <v>2958056404</v>
      </c>
      <c r="P16" s="357">
        <v>2958056404</v>
      </c>
      <c r="Q16" s="359">
        <v>62614758279</v>
      </c>
    </row>
    <row r="17" spans="1:17" x14ac:dyDescent="0.25">
      <c r="A17" s="25" t="s">
        <v>35</v>
      </c>
      <c r="B17" s="354">
        <v>58926574006</v>
      </c>
      <c r="C17" s="355"/>
      <c r="D17" s="356"/>
      <c r="E17" s="357">
        <v>0</v>
      </c>
      <c r="F17" s="357">
        <v>58926574006</v>
      </c>
      <c r="G17" s="356"/>
      <c r="H17" s="356"/>
      <c r="I17" s="356">
        <v>1767833220</v>
      </c>
      <c r="J17" s="356"/>
      <c r="K17" s="356">
        <v>1112080710</v>
      </c>
      <c r="L17" s="355"/>
      <c r="M17" s="356">
        <v>59259260</v>
      </c>
      <c r="N17" s="356">
        <v>29629629</v>
      </c>
      <c r="O17" s="358">
        <v>2968802819</v>
      </c>
      <c r="P17" s="357">
        <v>2968802819</v>
      </c>
      <c r="Q17" s="359">
        <v>61895376825</v>
      </c>
    </row>
    <row r="18" spans="1:17" x14ac:dyDescent="0.25">
      <c r="A18" s="25" t="s">
        <v>36</v>
      </c>
      <c r="B18" s="354">
        <v>730127869</v>
      </c>
      <c r="C18" s="355"/>
      <c r="D18" s="356"/>
      <c r="E18" s="357">
        <v>0</v>
      </c>
      <c r="F18" s="357">
        <v>730127869</v>
      </c>
      <c r="G18" s="356">
        <v>-27951000</v>
      </c>
      <c r="H18" s="356"/>
      <c r="I18" s="356">
        <v>22173536</v>
      </c>
      <c r="J18" s="356">
        <v>-4968951</v>
      </c>
      <c r="K18" s="356"/>
      <c r="L18" s="355"/>
      <c r="M18" s="356"/>
      <c r="N18" s="356"/>
      <c r="O18" s="358">
        <v>-10746415</v>
      </c>
      <c r="P18" s="357">
        <v>-10746415</v>
      </c>
      <c r="Q18" s="359">
        <v>719381454</v>
      </c>
    </row>
    <row r="19" spans="1:17" x14ac:dyDescent="0.25">
      <c r="A19" s="25" t="s">
        <v>37</v>
      </c>
      <c r="B19" s="354">
        <v>20283492698</v>
      </c>
      <c r="C19" s="355"/>
      <c r="D19" s="356"/>
      <c r="E19" s="357">
        <v>0</v>
      </c>
      <c r="F19" s="357">
        <v>20283492698</v>
      </c>
      <c r="G19" s="356">
        <v>-9503000</v>
      </c>
      <c r="H19" s="356"/>
      <c r="I19" s="356">
        <v>608602297</v>
      </c>
      <c r="J19" s="356">
        <v>-1689442</v>
      </c>
      <c r="K19" s="356">
        <v>378107441</v>
      </c>
      <c r="L19" s="355"/>
      <c r="M19" s="356">
        <v>20148148</v>
      </c>
      <c r="N19" s="356">
        <v>10074074</v>
      </c>
      <c r="O19" s="358">
        <v>1005739518</v>
      </c>
      <c r="P19" s="357">
        <v>1005739518</v>
      </c>
      <c r="Q19" s="359">
        <v>21289232216</v>
      </c>
    </row>
    <row r="20" spans="1:17" x14ac:dyDescent="0.25">
      <c r="A20" s="25" t="s">
        <v>38</v>
      </c>
      <c r="B20" s="354">
        <v>590424759</v>
      </c>
      <c r="C20" s="355"/>
      <c r="D20" s="356"/>
      <c r="E20" s="357">
        <v>0</v>
      </c>
      <c r="F20" s="357">
        <v>590424759</v>
      </c>
      <c r="G20" s="356"/>
      <c r="H20" s="356"/>
      <c r="I20" s="356">
        <v>17678332</v>
      </c>
      <c r="J20" s="356"/>
      <c r="K20" s="356">
        <v>11120807</v>
      </c>
      <c r="L20" s="355">
        <v>309032440</v>
      </c>
      <c r="M20" s="356">
        <v>592592</v>
      </c>
      <c r="N20" s="356">
        <v>296297</v>
      </c>
      <c r="O20" s="358">
        <v>338720468</v>
      </c>
      <c r="P20" s="357">
        <v>338720468</v>
      </c>
      <c r="Q20" s="359">
        <v>929145227</v>
      </c>
    </row>
    <row r="21" spans="1:17" x14ac:dyDescent="0.25">
      <c r="A21" s="25" t="s">
        <v>39</v>
      </c>
      <c r="B21" s="354">
        <v>5861553000</v>
      </c>
      <c r="C21" s="355">
        <v>486494000</v>
      </c>
      <c r="D21" s="356">
        <v>-23494000</v>
      </c>
      <c r="E21" s="357">
        <v>463000000</v>
      </c>
      <c r="F21" s="357">
        <v>6324553000</v>
      </c>
      <c r="G21" s="356"/>
      <c r="H21" s="356">
        <v>-285418000</v>
      </c>
      <c r="I21" s="356"/>
      <c r="J21" s="356"/>
      <c r="K21" s="356">
        <v>48724524</v>
      </c>
      <c r="L21" s="355"/>
      <c r="M21" s="356"/>
      <c r="N21" s="356"/>
      <c r="O21" s="358">
        <v>-236693476</v>
      </c>
      <c r="P21" s="357">
        <v>226306524</v>
      </c>
      <c r="Q21" s="359">
        <v>6087859524</v>
      </c>
    </row>
    <row r="22" spans="1:17" x14ac:dyDescent="0.25">
      <c r="A22" s="25" t="s">
        <v>40</v>
      </c>
      <c r="B22" s="354">
        <v>211946</v>
      </c>
      <c r="C22" s="355"/>
      <c r="D22" s="356"/>
      <c r="E22" s="357">
        <v>0</v>
      </c>
      <c r="F22" s="357">
        <v>211946</v>
      </c>
      <c r="G22" s="356"/>
      <c r="H22" s="356"/>
      <c r="I22" s="356"/>
      <c r="J22" s="356">
        <v>-4</v>
      </c>
      <c r="K22" s="356">
        <v>5811</v>
      </c>
      <c r="L22" s="355"/>
      <c r="M22" s="356"/>
      <c r="N22" s="356"/>
      <c r="O22" s="358">
        <v>5807</v>
      </c>
      <c r="P22" s="357">
        <v>5807</v>
      </c>
      <c r="Q22" s="359">
        <v>217753</v>
      </c>
    </row>
    <row r="23" spans="1:17" x14ac:dyDescent="0.25">
      <c r="A23" s="25" t="s">
        <v>41</v>
      </c>
      <c r="B23" s="354">
        <v>1247264000</v>
      </c>
      <c r="C23" s="355">
        <v>189506000</v>
      </c>
      <c r="D23" s="356">
        <v>-3974000</v>
      </c>
      <c r="E23" s="357">
        <v>185532000</v>
      </c>
      <c r="F23" s="357">
        <v>1432796000</v>
      </c>
      <c r="G23" s="356"/>
      <c r="H23" s="356">
        <v>-74582000</v>
      </c>
      <c r="I23" s="356"/>
      <c r="J23" s="356"/>
      <c r="K23" s="356">
        <v>11753974</v>
      </c>
      <c r="L23" s="355"/>
      <c r="M23" s="356"/>
      <c r="N23" s="356"/>
      <c r="O23" s="358">
        <v>-62828026</v>
      </c>
      <c r="P23" s="357">
        <v>122703974</v>
      </c>
      <c r="Q23" s="359">
        <v>1369967974</v>
      </c>
    </row>
    <row r="26" spans="1:17" x14ac:dyDescent="0.25">
      <c r="I26" s="27"/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44" orientation="landscape" r:id="rId1"/>
  <headerFooter alignWithMargins="0">
    <oddHeader>&amp;RKapitola C.II.1 a C.II.2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workbookViewId="0">
      <selection activeCell="I13" sqref="I13"/>
    </sheetView>
  </sheetViews>
  <sheetFormatPr defaultRowHeight="18" x14ac:dyDescent="0.25"/>
  <cols>
    <col min="1" max="1" width="24" style="87" customWidth="1"/>
    <col min="2" max="14" width="12.28515625" style="85" customWidth="1"/>
    <col min="15" max="28" width="12.28515625" style="86" customWidth="1"/>
    <col min="29" max="256" width="9.140625" style="33"/>
    <col min="257" max="257" width="24" style="33" customWidth="1"/>
    <col min="258" max="284" width="12.28515625" style="33" customWidth="1"/>
    <col min="285" max="512" width="9.140625" style="33"/>
    <col min="513" max="513" width="24" style="33" customWidth="1"/>
    <col min="514" max="540" width="12.28515625" style="33" customWidth="1"/>
    <col min="541" max="768" width="9.140625" style="33"/>
    <col min="769" max="769" width="24" style="33" customWidth="1"/>
    <col min="770" max="796" width="12.28515625" style="33" customWidth="1"/>
    <col min="797" max="1024" width="9.140625" style="33"/>
    <col min="1025" max="1025" width="24" style="33" customWidth="1"/>
    <col min="1026" max="1052" width="12.28515625" style="33" customWidth="1"/>
    <col min="1053" max="1280" width="9.140625" style="33"/>
    <col min="1281" max="1281" width="24" style="33" customWidth="1"/>
    <col min="1282" max="1308" width="12.28515625" style="33" customWidth="1"/>
    <col min="1309" max="1536" width="9.140625" style="33"/>
    <col min="1537" max="1537" width="24" style="33" customWidth="1"/>
    <col min="1538" max="1564" width="12.28515625" style="33" customWidth="1"/>
    <col min="1565" max="1792" width="9.140625" style="33"/>
    <col min="1793" max="1793" width="24" style="33" customWidth="1"/>
    <col min="1794" max="1820" width="12.28515625" style="33" customWidth="1"/>
    <col min="1821" max="2048" width="9.140625" style="33"/>
    <col min="2049" max="2049" width="24" style="33" customWidth="1"/>
    <col min="2050" max="2076" width="12.28515625" style="33" customWidth="1"/>
    <col min="2077" max="2304" width="9.140625" style="33"/>
    <col min="2305" max="2305" width="24" style="33" customWidth="1"/>
    <col min="2306" max="2332" width="12.28515625" style="33" customWidth="1"/>
    <col min="2333" max="2560" width="9.140625" style="33"/>
    <col min="2561" max="2561" width="24" style="33" customWidth="1"/>
    <col min="2562" max="2588" width="12.28515625" style="33" customWidth="1"/>
    <col min="2589" max="2816" width="9.140625" style="33"/>
    <col min="2817" max="2817" width="24" style="33" customWidth="1"/>
    <col min="2818" max="2844" width="12.28515625" style="33" customWidth="1"/>
    <col min="2845" max="3072" width="9.140625" style="33"/>
    <col min="3073" max="3073" width="24" style="33" customWidth="1"/>
    <col min="3074" max="3100" width="12.28515625" style="33" customWidth="1"/>
    <col min="3101" max="3328" width="9.140625" style="33"/>
    <col min="3329" max="3329" width="24" style="33" customWidth="1"/>
    <col min="3330" max="3356" width="12.28515625" style="33" customWidth="1"/>
    <col min="3357" max="3584" width="9.140625" style="33"/>
    <col min="3585" max="3585" width="24" style="33" customWidth="1"/>
    <col min="3586" max="3612" width="12.28515625" style="33" customWidth="1"/>
    <col min="3613" max="3840" width="9.140625" style="33"/>
    <col min="3841" max="3841" width="24" style="33" customWidth="1"/>
    <col min="3842" max="3868" width="12.28515625" style="33" customWidth="1"/>
    <col min="3869" max="4096" width="9.140625" style="33"/>
    <col min="4097" max="4097" width="24" style="33" customWidth="1"/>
    <col min="4098" max="4124" width="12.28515625" style="33" customWidth="1"/>
    <col min="4125" max="4352" width="9.140625" style="33"/>
    <col min="4353" max="4353" width="24" style="33" customWidth="1"/>
    <col min="4354" max="4380" width="12.28515625" style="33" customWidth="1"/>
    <col min="4381" max="4608" width="9.140625" style="33"/>
    <col min="4609" max="4609" width="24" style="33" customWidth="1"/>
    <col min="4610" max="4636" width="12.28515625" style="33" customWidth="1"/>
    <col min="4637" max="4864" width="9.140625" style="33"/>
    <col min="4865" max="4865" width="24" style="33" customWidth="1"/>
    <col min="4866" max="4892" width="12.28515625" style="33" customWidth="1"/>
    <col min="4893" max="5120" width="9.140625" style="33"/>
    <col min="5121" max="5121" width="24" style="33" customWidth="1"/>
    <col min="5122" max="5148" width="12.28515625" style="33" customWidth="1"/>
    <col min="5149" max="5376" width="9.140625" style="33"/>
    <col min="5377" max="5377" width="24" style="33" customWidth="1"/>
    <col min="5378" max="5404" width="12.28515625" style="33" customWidth="1"/>
    <col min="5405" max="5632" width="9.140625" style="33"/>
    <col min="5633" max="5633" width="24" style="33" customWidth="1"/>
    <col min="5634" max="5660" width="12.28515625" style="33" customWidth="1"/>
    <col min="5661" max="5888" width="9.140625" style="33"/>
    <col min="5889" max="5889" width="24" style="33" customWidth="1"/>
    <col min="5890" max="5916" width="12.28515625" style="33" customWidth="1"/>
    <col min="5917" max="6144" width="9.140625" style="33"/>
    <col min="6145" max="6145" width="24" style="33" customWidth="1"/>
    <col min="6146" max="6172" width="12.28515625" style="33" customWidth="1"/>
    <col min="6173" max="6400" width="9.140625" style="33"/>
    <col min="6401" max="6401" width="24" style="33" customWidth="1"/>
    <col min="6402" max="6428" width="12.28515625" style="33" customWidth="1"/>
    <col min="6429" max="6656" width="9.140625" style="33"/>
    <col min="6657" max="6657" width="24" style="33" customWidth="1"/>
    <col min="6658" max="6684" width="12.28515625" style="33" customWidth="1"/>
    <col min="6685" max="6912" width="9.140625" style="33"/>
    <col min="6913" max="6913" width="24" style="33" customWidth="1"/>
    <col min="6914" max="6940" width="12.28515625" style="33" customWidth="1"/>
    <col min="6941" max="7168" width="9.140625" style="33"/>
    <col min="7169" max="7169" width="24" style="33" customWidth="1"/>
    <col min="7170" max="7196" width="12.28515625" style="33" customWidth="1"/>
    <col min="7197" max="7424" width="9.140625" style="33"/>
    <col min="7425" max="7425" width="24" style="33" customWidth="1"/>
    <col min="7426" max="7452" width="12.28515625" style="33" customWidth="1"/>
    <col min="7453" max="7680" width="9.140625" style="33"/>
    <col min="7681" max="7681" width="24" style="33" customWidth="1"/>
    <col min="7682" max="7708" width="12.28515625" style="33" customWidth="1"/>
    <col min="7709" max="7936" width="9.140625" style="33"/>
    <col min="7937" max="7937" width="24" style="33" customWidth="1"/>
    <col min="7938" max="7964" width="12.28515625" style="33" customWidth="1"/>
    <col min="7965" max="8192" width="9.140625" style="33"/>
    <col min="8193" max="8193" width="24" style="33" customWidth="1"/>
    <col min="8194" max="8220" width="12.28515625" style="33" customWidth="1"/>
    <col min="8221" max="8448" width="9.140625" style="33"/>
    <col min="8449" max="8449" width="24" style="33" customWidth="1"/>
    <col min="8450" max="8476" width="12.28515625" style="33" customWidth="1"/>
    <col min="8477" max="8704" width="9.140625" style="33"/>
    <col min="8705" max="8705" width="24" style="33" customWidth="1"/>
    <col min="8706" max="8732" width="12.28515625" style="33" customWidth="1"/>
    <col min="8733" max="8960" width="9.140625" style="33"/>
    <col min="8961" max="8961" width="24" style="33" customWidth="1"/>
    <col min="8962" max="8988" width="12.28515625" style="33" customWidth="1"/>
    <col min="8989" max="9216" width="9.140625" style="33"/>
    <col min="9217" max="9217" width="24" style="33" customWidth="1"/>
    <col min="9218" max="9244" width="12.28515625" style="33" customWidth="1"/>
    <col min="9245" max="9472" width="9.140625" style="33"/>
    <col min="9473" max="9473" width="24" style="33" customWidth="1"/>
    <col min="9474" max="9500" width="12.28515625" style="33" customWidth="1"/>
    <col min="9501" max="9728" width="9.140625" style="33"/>
    <col min="9729" max="9729" width="24" style="33" customWidth="1"/>
    <col min="9730" max="9756" width="12.28515625" style="33" customWidth="1"/>
    <col min="9757" max="9984" width="9.140625" style="33"/>
    <col min="9985" max="9985" width="24" style="33" customWidth="1"/>
    <col min="9986" max="10012" width="12.28515625" style="33" customWidth="1"/>
    <col min="10013" max="10240" width="9.140625" style="33"/>
    <col min="10241" max="10241" width="24" style="33" customWidth="1"/>
    <col min="10242" max="10268" width="12.28515625" style="33" customWidth="1"/>
    <col min="10269" max="10496" width="9.140625" style="33"/>
    <col min="10497" max="10497" width="24" style="33" customWidth="1"/>
    <col min="10498" max="10524" width="12.28515625" style="33" customWidth="1"/>
    <col min="10525" max="10752" width="9.140625" style="33"/>
    <col min="10753" max="10753" width="24" style="33" customWidth="1"/>
    <col min="10754" max="10780" width="12.28515625" style="33" customWidth="1"/>
    <col min="10781" max="11008" width="9.140625" style="33"/>
    <col min="11009" max="11009" width="24" style="33" customWidth="1"/>
    <col min="11010" max="11036" width="12.28515625" style="33" customWidth="1"/>
    <col min="11037" max="11264" width="9.140625" style="33"/>
    <col min="11265" max="11265" width="24" style="33" customWidth="1"/>
    <col min="11266" max="11292" width="12.28515625" style="33" customWidth="1"/>
    <col min="11293" max="11520" width="9.140625" style="33"/>
    <col min="11521" max="11521" width="24" style="33" customWidth="1"/>
    <col min="11522" max="11548" width="12.28515625" style="33" customWidth="1"/>
    <col min="11549" max="11776" width="9.140625" style="33"/>
    <col min="11777" max="11777" width="24" style="33" customWidth="1"/>
    <col min="11778" max="11804" width="12.28515625" style="33" customWidth="1"/>
    <col min="11805" max="12032" width="9.140625" style="33"/>
    <col min="12033" max="12033" width="24" style="33" customWidth="1"/>
    <col min="12034" max="12060" width="12.28515625" style="33" customWidth="1"/>
    <col min="12061" max="12288" width="9.140625" style="33"/>
    <col min="12289" max="12289" width="24" style="33" customWidth="1"/>
    <col min="12290" max="12316" width="12.28515625" style="33" customWidth="1"/>
    <col min="12317" max="12544" width="9.140625" style="33"/>
    <col min="12545" max="12545" width="24" style="33" customWidth="1"/>
    <col min="12546" max="12572" width="12.28515625" style="33" customWidth="1"/>
    <col min="12573" max="12800" width="9.140625" style="33"/>
    <col min="12801" max="12801" width="24" style="33" customWidth="1"/>
    <col min="12802" max="12828" width="12.28515625" style="33" customWidth="1"/>
    <col min="12829" max="13056" width="9.140625" style="33"/>
    <col min="13057" max="13057" width="24" style="33" customWidth="1"/>
    <col min="13058" max="13084" width="12.28515625" style="33" customWidth="1"/>
    <col min="13085" max="13312" width="9.140625" style="33"/>
    <col min="13313" max="13313" width="24" style="33" customWidth="1"/>
    <col min="13314" max="13340" width="12.28515625" style="33" customWidth="1"/>
    <col min="13341" max="13568" width="9.140625" style="33"/>
    <col min="13569" max="13569" width="24" style="33" customWidth="1"/>
    <col min="13570" max="13596" width="12.28515625" style="33" customWidth="1"/>
    <col min="13597" max="13824" width="9.140625" style="33"/>
    <col min="13825" max="13825" width="24" style="33" customWidth="1"/>
    <col min="13826" max="13852" width="12.28515625" style="33" customWidth="1"/>
    <col min="13853" max="14080" width="9.140625" style="33"/>
    <col min="14081" max="14081" width="24" style="33" customWidth="1"/>
    <col min="14082" max="14108" width="12.28515625" style="33" customWidth="1"/>
    <col min="14109" max="14336" width="9.140625" style="33"/>
    <col min="14337" max="14337" width="24" style="33" customWidth="1"/>
    <col min="14338" max="14364" width="12.28515625" style="33" customWidth="1"/>
    <col min="14365" max="14592" width="9.140625" style="33"/>
    <col min="14593" max="14593" width="24" style="33" customWidth="1"/>
    <col min="14594" max="14620" width="12.28515625" style="33" customWidth="1"/>
    <col min="14621" max="14848" width="9.140625" style="33"/>
    <col min="14849" max="14849" width="24" style="33" customWidth="1"/>
    <col min="14850" max="14876" width="12.28515625" style="33" customWidth="1"/>
    <col min="14877" max="15104" width="9.140625" style="33"/>
    <col min="15105" max="15105" width="24" style="33" customWidth="1"/>
    <col min="15106" max="15132" width="12.28515625" style="33" customWidth="1"/>
    <col min="15133" max="15360" width="9.140625" style="33"/>
    <col min="15361" max="15361" width="24" style="33" customWidth="1"/>
    <col min="15362" max="15388" width="12.28515625" style="33" customWidth="1"/>
    <col min="15389" max="15616" width="9.140625" style="33"/>
    <col min="15617" max="15617" width="24" style="33" customWidth="1"/>
    <col min="15618" max="15644" width="12.28515625" style="33" customWidth="1"/>
    <col min="15645" max="15872" width="9.140625" style="33"/>
    <col min="15873" max="15873" width="24" style="33" customWidth="1"/>
    <col min="15874" max="15900" width="12.28515625" style="33" customWidth="1"/>
    <col min="15901" max="16128" width="9.140625" style="33"/>
    <col min="16129" max="16129" width="24" style="33" customWidth="1"/>
    <col min="16130" max="16156" width="12.28515625" style="33" customWidth="1"/>
    <col min="16157" max="16384" width="9.140625" style="33"/>
  </cols>
  <sheetData>
    <row r="1" spans="1:33" s="28" customFormat="1" ht="22.5" customHeight="1" x14ac:dyDescent="0.25">
      <c r="A1" s="372" t="s">
        <v>42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33" ht="22.5" customHeight="1" x14ac:dyDescent="0.25">
      <c r="A2" s="29"/>
      <c r="B2" s="30"/>
      <c r="C2" s="30"/>
      <c r="D2" s="31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2"/>
      <c r="R2" s="32"/>
      <c r="S2" s="373"/>
      <c r="T2" s="373"/>
      <c r="U2" s="31"/>
      <c r="V2" s="31"/>
      <c r="W2" s="31"/>
      <c r="X2" s="31"/>
      <c r="Y2" s="31"/>
      <c r="Z2" s="31"/>
      <c r="AA2" s="31"/>
      <c r="AB2" s="31"/>
    </row>
    <row r="3" spans="1:33" s="38" customFormat="1" ht="12.75" customHeight="1" x14ac:dyDescent="0.2">
      <c r="A3" s="34"/>
      <c r="B3" s="35"/>
      <c r="C3" s="35"/>
      <c r="D3" s="35"/>
      <c r="E3" s="36" t="s">
        <v>43</v>
      </c>
      <c r="F3" s="36" t="s">
        <v>43</v>
      </c>
      <c r="G3" s="36" t="s">
        <v>43</v>
      </c>
      <c r="H3" s="36" t="s">
        <v>43</v>
      </c>
      <c r="I3" s="36" t="s">
        <v>43</v>
      </c>
      <c r="J3" s="36" t="s">
        <v>43</v>
      </c>
      <c r="K3" s="36" t="s">
        <v>43</v>
      </c>
      <c r="L3" s="36" t="s">
        <v>43</v>
      </c>
      <c r="M3" s="36" t="s">
        <v>43</v>
      </c>
      <c r="N3" s="36" t="s">
        <v>43</v>
      </c>
      <c r="O3" s="37" t="s">
        <v>43</v>
      </c>
      <c r="P3" s="37" t="s">
        <v>43</v>
      </c>
      <c r="Q3" s="37" t="s">
        <v>43</v>
      </c>
      <c r="R3" s="37" t="s">
        <v>43</v>
      </c>
      <c r="S3" s="37" t="s">
        <v>43</v>
      </c>
      <c r="T3" s="37" t="s">
        <v>43</v>
      </c>
      <c r="U3" s="366" t="s">
        <v>44</v>
      </c>
      <c r="V3" s="367"/>
      <c r="W3" s="366" t="s">
        <v>44</v>
      </c>
      <c r="X3" s="367"/>
      <c r="Y3" s="366" t="s">
        <v>45</v>
      </c>
      <c r="Z3" s="367"/>
      <c r="AA3" s="366" t="s">
        <v>45</v>
      </c>
      <c r="AB3" s="368"/>
    </row>
    <row r="4" spans="1:33" s="38" customFormat="1" ht="12.75" customHeight="1" x14ac:dyDescent="0.2">
      <c r="A4" s="39"/>
      <c r="B4" s="40" t="s">
        <v>43</v>
      </c>
      <c r="C4" s="40" t="s">
        <v>43</v>
      </c>
      <c r="D4" s="40" t="s">
        <v>43</v>
      </c>
      <c r="E4" s="41" t="s">
        <v>46</v>
      </c>
      <c r="F4" s="41" t="s">
        <v>47</v>
      </c>
      <c r="G4" s="41" t="s">
        <v>46</v>
      </c>
      <c r="H4" s="41" t="s">
        <v>47</v>
      </c>
      <c r="I4" s="41" t="s">
        <v>46</v>
      </c>
      <c r="J4" s="41" t="s">
        <v>47</v>
      </c>
      <c r="K4" s="41" t="s">
        <v>46</v>
      </c>
      <c r="L4" s="41" t="s">
        <v>47</v>
      </c>
      <c r="M4" s="41" t="s">
        <v>46</v>
      </c>
      <c r="N4" s="41" t="s">
        <v>47</v>
      </c>
      <c r="O4" s="42" t="s">
        <v>46</v>
      </c>
      <c r="P4" s="42" t="s">
        <v>47</v>
      </c>
      <c r="Q4" s="42" t="s">
        <v>46</v>
      </c>
      <c r="R4" s="42" t="s">
        <v>47</v>
      </c>
      <c r="S4" s="42" t="s">
        <v>46</v>
      </c>
      <c r="T4" s="42" t="s">
        <v>47</v>
      </c>
      <c r="U4" s="369" t="s">
        <v>48</v>
      </c>
      <c r="V4" s="370"/>
      <c r="W4" s="369" t="s">
        <v>48</v>
      </c>
      <c r="X4" s="370"/>
      <c r="Y4" s="369" t="s">
        <v>49</v>
      </c>
      <c r="Z4" s="370"/>
      <c r="AA4" s="369" t="s">
        <v>49</v>
      </c>
      <c r="AB4" s="371"/>
    </row>
    <row r="5" spans="1:33" s="38" customFormat="1" ht="12.75" customHeight="1" thickBot="1" x14ac:dyDescent="0.25">
      <c r="A5" s="361" t="s">
        <v>50</v>
      </c>
      <c r="B5" s="43"/>
      <c r="C5" s="43"/>
      <c r="D5" s="43"/>
      <c r="E5" s="44"/>
      <c r="F5" s="44" t="s">
        <v>51</v>
      </c>
      <c r="G5" s="44"/>
      <c r="H5" s="44" t="s">
        <v>51</v>
      </c>
      <c r="I5" s="44"/>
      <c r="J5" s="44" t="s">
        <v>52</v>
      </c>
      <c r="K5" s="44"/>
      <c r="L5" s="44" t="s">
        <v>52</v>
      </c>
      <c r="M5" s="44"/>
      <c r="N5" s="44" t="s">
        <v>52</v>
      </c>
      <c r="O5" s="45"/>
      <c r="P5" s="45" t="s">
        <v>52</v>
      </c>
      <c r="Q5" s="45"/>
      <c r="R5" s="45" t="s">
        <v>52</v>
      </c>
      <c r="S5" s="45"/>
      <c r="T5" s="45" t="s">
        <v>52</v>
      </c>
      <c r="U5" s="363" t="s">
        <v>46</v>
      </c>
      <c r="V5" s="364"/>
      <c r="W5" s="363" t="s">
        <v>53</v>
      </c>
      <c r="X5" s="364"/>
      <c r="Y5" s="363" t="s">
        <v>46</v>
      </c>
      <c r="Z5" s="364"/>
      <c r="AA5" s="363" t="s">
        <v>53</v>
      </c>
      <c r="AB5" s="365"/>
    </row>
    <row r="6" spans="1:33" s="51" customFormat="1" ht="17.25" customHeight="1" thickBot="1" x14ac:dyDescent="0.3">
      <c r="A6" s="362"/>
      <c r="B6" s="46" t="s">
        <v>54</v>
      </c>
      <c r="C6" s="47" t="s">
        <v>55</v>
      </c>
      <c r="D6" s="47" t="s">
        <v>56</v>
      </c>
      <c r="E6" s="48" t="s">
        <v>57</v>
      </c>
      <c r="F6" s="48" t="s">
        <v>57</v>
      </c>
      <c r="G6" s="48" t="s">
        <v>58</v>
      </c>
      <c r="H6" s="48" t="s">
        <v>58</v>
      </c>
      <c r="I6" s="48" t="s">
        <v>59</v>
      </c>
      <c r="J6" s="48" t="s">
        <v>59</v>
      </c>
      <c r="K6" s="48" t="s">
        <v>60</v>
      </c>
      <c r="L6" s="48" t="s">
        <v>60</v>
      </c>
      <c r="M6" s="48" t="s">
        <v>61</v>
      </c>
      <c r="N6" s="48" t="s">
        <v>61</v>
      </c>
      <c r="O6" s="49" t="s">
        <v>62</v>
      </c>
      <c r="P6" s="49" t="s">
        <v>62</v>
      </c>
      <c r="Q6" s="49" t="s">
        <v>63</v>
      </c>
      <c r="R6" s="49" t="s">
        <v>63</v>
      </c>
      <c r="S6" s="49" t="s">
        <v>64</v>
      </c>
      <c r="T6" s="49" t="s">
        <v>64</v>
      </c>
      <c r="U6" s="47" t="s">
        <v>65</v>
      </c>
      <c r="V6" s="48" t="s">
        <v>66</v>
      </c>
      <c r="W6" s="47" t="s">
        <v>65</v>
      </c>
      <c r="X6" s="48" t="s">
        <v>66</v>
      </c>
      <c r="Y6" s="47" t="s">
        <v>65</v>
      </c>
      <c r="Z6" s="48" t="s">
        <v>66</v>
      </c>
      <c r="AA6" s="47" t="s">
        <v>65</v>
      </c>
      <c r="AB6" s="50" t="s">
        <v>66</v>
      </c>
    </row>
    <row r="7" spans="1:33" s="28" customFormat="1" ht="21" customHeight="1" x14ac:dyDescent="0.25">
      <c r="A7" s="52" t="s">
        <v>67</v>
      </c>
      <c r="B7" s="53">
        <v>27727</v>
      </c>
      <c r="C7" s="53">
        <v>28393</v>
      </c>
      <c r="D7" s="53">
        <v>29273.5</v>
      </c>
      <c r="E7" s="53">
        <v>30806</v>
      </c>
      <c r="F7" s="53">
        <v>30806</v>
      </c>
      <c r="G7" s="53">
        <v>32788.5</v>
      </c>
      <c r="H7" s="53">
        <v>32788.5</v>
      </c>
      <c r="I7" s="53">
        <v>34480</v>
      </c>
      <c r="J7" s="53">
        <v>34480</v>
      </c>
      <c r="K7" s="53">
        <v>35936.5</v>
      </c>
      <c r="L7" s="53">
        <v>35936.5</v>
      </c>
      <c r="M7" s="53">
        <v>37042.5</v>
      </c>
      <c r="N7" s="53">
        <v>37042.5</v>
      </c>
      <c r="O7" s="54">
        <v>38415</v>
      </c>
      <c r="P7" s="54">
        <v>38415</v>
      </c>
      <c r="Q7" s="54">
        <v>39239</v>
      </c>
      <c r="R7" s="54">
        <v>39239</v>
      </c>
      <c r="S7" s="54">
        <v>39518</v>
      </c>
      <c r="T7" s="54">
        <v>39518</v>
      </c>
      <c r="U7" s="53">
        <f>Q7-O7</f>
        <v>824</v>
      </c>
      <c r="V7" s="55">
        <f>100*(Q7/O7)</f>
        <v>102.14499544448783</v>
      </c>
      <c r="W7" s="53">
        <f>R7-P7</f>
        <v>824</v>
      </c>
      <c r="X7" s="55">
        <f>100*(R7/P7)</f>
        <v>102.14499544448783</v>
      </c>
      <c r="Y7" s="53">
        <f>S7-Q7</f>
        <v>279</v>
      </c>
      <c r="Z7" s="55">
        <f>100*(S7/Q7)</f>
        <v>100.71102729427355</v>
      </c>
      <c r="AA7" s="53">
        <f>T7-R7</f>
        <v>279</v>
      </c>
      <c r="AB7" s="56">
        <f>100*(T7/R7)</f>
        <v>100.71102729427355</v>
      </c>
      <c r="AD7" s="57"/>
      <c r="AE7" s="57"/>
      <c r="AF7" s="57"/>
      <c r="AG7" s="57"/>
    </row>
    <row r="8" spans="1:33" s="28" customFormat="1" ht="21" customHeight="1" x14ac:dyDescent="0.25">
      <c r="A8" s="58" t="s">
        <v>68</v>
      </c>
      <c r="B8" s="59">
        <v>88544</v>
      </c>
      <c r="C8" s="59">
        <v>84676.25</v>
      </c>
      <c r="D8" s="59">
        <v>82206.5</v>
      </c>
      <c r="E8" s="59">
        <v>79494.25</v>
      </c>
      <c r="F8" s="59">
        <v>79494.25</v>
      </c>
      <c r="G8" s="59">
        <v>78287.25</v>
      </c>
      <c r="H8" s="59">
        <v>78287.25</v>
      </c>
      <c r="I8" s="59">
        <v>79359.5</v>
      </c>
      <c r="J8" s="59">
        <v>79359.5</v>
      </c>
      <c r="K8" s="59">
        <v>81172.25</v>
      </c>
      <c r="L8" s="59">
        <v>81172.25</v>
      </c>
      <c r="M8" s="59">
        <v>84373.25</v>
      </c>
      <c r="N8" s="59">
        <v>84373.25</v>
      </c>
      <c r="O8" s="60">
        <v>87992.75</v>
      </c>
      <c r="P8" s="60">
        <v>87992.75</v>
      </c>
      <c r="Q8" s="60">
        <v>92633.25</v>
      </c>
      <c r="R8" s="60">
        <v>92633.25</v>
      </c>
      <c r="S8" s="60">
        <v>97576.75</v>
      </c>
      <c r="T8" s="60">
        <v>97576.75</v>
      </c>
      <c r="U8" s="59">
        <f t="shared" ref="U8:U71" si="0">Q8-O8</f>
        <v>4640.5</v>
      </c>
      <c r="V8" s="61">
        <f t="shared" ref="V8:V71" si="1">100*(Q8/O8)</f>
        <v>105.27372993797786</v>
      </c>
      <c r="W8" s="59">
        <f t="shared" ref="W8:W71" si="2">R8-P8</f>
        <v>4640.5</v>
      </c>
      <c r="X8" s="61">
        <f t="shared" ref="X8:X71" si="3">100*(R8/P8)</f>
        <v>105.27372993797786</v>
      </c>
      <c r="Y8" s="59">
        <f>S8-Q8</f>
        <v>4943.5</v>
      </c>
      <c r="Z8" s="61">
        <f>100*(S8/Q8)</f>
        <v>105.33663668283258</v>
      </c>
      <c r="AA8" s="59">
        <f t="shared" ref="AA8:AA71" si="4">T8-R8</f>
        <v>4943.5</v>
      </c>
      <c r="AB8" s="62">
        <f t="shared" ref="AB8:AB71" si="5">100*(T8/R8)</f>
        <v>105.33663668283258</v>
      </c>
      <c r="AD8" s="57"/>
      <c r="AE8" s="57"/>
      <c r="AF8" s="57"/>
      <c r="AG8" s="57"/>
    </row>
    <row r="9" spans="1:33" s="28" customFormat="1" ht="21" customHeight="1" x14ac:dyDescent="0.25">
      <c r="A9" s="58" t="s">
        <v>69</v>
      </c>
      <c r="B9" s="59">
        <v>46467</v>
      </c>
      <c r="C9" s="59">
        <v>46175</v>
      </c>
      <c r="D9" s="59">
        <v>45139</v>
      </c>
      <c r="E9" s="59">
        <v>44073</v>
      </c>
      <c r="F9" s="59">
        <v>44798</v>
      </c>
      <c r="G9" s="59">
        <v>43388</v>
      </c>
      <c r="H9" s="59">
        <v>44091</v>
      </c>
      <c r="I9" s="59">
        <v>41845</v>
      </c>
      <c r="J9" s="59">
        <v>42959</v>
      </c>
      <c r="K9" s="59">
        <v>40716</v>
      </c>
      <c r="L9" s="59">
        <v>41786</v>
      </c>
      <c r="M9" s="59">
        <v>39303</v>
      </c>
      <c r="N9" s="59">
        <v>40348</v>
      </c>
      <c r="O9" s="60">
        <v>38271</v>
      </c>
      <c r="P9" s="60">
        <v>39240</v>
      </c>
      <c r="Q9" s="60">
        <v>37963</v>
      </c>
      <c r="R9" s="60">
        <v>38806</v>
      </c>
      <c r="S9" s="60">
        <v>38113</v>
      </c>
      <c r="T9" s="60">
        <v>38872</v>
      </c>
      <c r="U9" s="59">
        <f t="shared" si="0"/>
        <v>-308</v>
      </c>
      <c r="V9" s="61">
        <f t="shared" si="1"/>
        <v>99.195213085626193</v>
      </c>
      <c r="W9" s="59">
        <f t="shared" si="2"/>
        <v>-434</v>
      </c>
      <c r="X9" s="61">
        <f t="shared" si="3"/>
        <v>98.893985728848108</v>
      </c>
      <c r="Y9" s="59">
        <f t="shared" ref="Y9:Y72" si="6">S9-Q9</f>
        <v>150</v>
      </c>
      <c r="Z9" s="61">
        <f t="shared" ref="Z9:Z72" si="7">100*(S9/Q9)</f>
        <v>100.39512156573507</v>
      </c>
      <c r="AA9" s="59">
        <f t="shared" si="4"/>
        <v>66</v>
      </c>
      <c r="AB9" s="62">
        <f t="shared" si="5"/>
        <v>100.17007679224864</v>
      </c>
      <c r="AD9" s="57"/>
      <c r="AE9" s="57"/>
      <c r="AF9" s="57"/>
      <c r="AG9" s="57"/>
    </row>
    <row r="10" spans="1:33" s="28" customFormat="1" ht="21" customHeight="1" x14ac:dyDescent="0.25">
      <c r="A10" s="58" t="s">
        <v>70</v>
      </c>
      <c r="B10" s="59">
        <v>2220</v>
      </c>
      <c r="C10" s="59">
        <v>2267</v>
      </c>
      <c r="D10" s="59">
        <v>2371</v>
      </c>
      <c r="E10" s="59">
        <v>2397</v>
      </c>
      <c r="F10" s="59">
        <v>2397</v>
      </c>
      <c r="G10" s="59">
        <v>2411</v>
      </c>
      <c r="H10" s="59">
        <v>2411</v>
      </c>
      <c r="I10" s="59">
        <v>2638</v>
      </c>
      <c r="J10" s="59">
        <v>2638</v>
      </c>
      <c r="K10" s="59">
        <v>2612</v>
      </c>
      <c r="L10" s="59">
        <v>2612</v>
      </c>
      <c r="M10" s="59">
        <v>2617</v>
      </c>
      <c r="N10" s="59">
        <v>2617</v>
      </c>
      <c r="O10" s="60">
        <v>2687</v>
      </c>
      <c r="P10" s="60">
        <v>2687</v>
      </c>
      <c r="Q10" s="60">
        <v>2637</v>
      </c>
      <c r="R10" s="60">
        <v>2637</v>
      </c>
      <c r="S10" s="60">
        <v>2463</v>
      </c>
      <c r="T10" s="60">
        <v>2463</v>
      </c>
      <c r="U10" s="59">
        <f t="shared" si="0"/>
        <v>-50</v>
      </c>
      <c r="V10" s="61">
        <f t="shared" si="1"/>
        <v>98.139188686267204</v>
      </c>
      <c r="W10" s="59">
        <f t="shared" si="2"/>
        <v>-50</v>
      </c>
      <c r="X10" s="61">
        <f t="shared" si="3"/>
        <v>98.139188686267204</v>
      </c>
      <c r="Y10" s="59">
        <f t="shared" si="6"/>
        <v>-174</v>
      </c>
      <c r="Z10" s="61">
        <f t="shared" si="7"/>
        <v>93.401592718998856</v>
      </c>
      <c r="AA10" s="59">
        <f t="shared" si="4"/>
        <v>-174</v>
      </c>
      <c r="AB10" s="62">
        <f t="shared" si="5"/>
        <v>93.401592718998856</v>
      </c>
      <c r="AD10" s="57"/>
      <c r="AE10" s="57"/>
      <c r="AF10" s="57"/>
      <c r="AG10" s="57"/>
    </row>
    <row r="11" spans="1:33" s="28" customFormat="1" ht="21" customHeight="1" thickBot="1" x14ac:dyDescent="0.3">
      <c r="A11" s="63" t="s">
        <v>71</v>
      </c>
      <c r="B11" s="64">
        <v>102</v>
      </c>
      <c r="C11" s="64">
        <v>107</v>
      </c>
      <c r="D11" s="64">
        <v>107</v>
      </c>
      <c r="E11" s="64">
        <v>102</v>
      </c>
      <c r="F11" s="64">
        <v>102</v>
      </c>
      <c r="G11" s="64">
        <v>102</v>
      </c>
      <c r="H11" s="64">
        <v>102</v>
      </c>
      <c r="I11" s="64">
        <v>113</v>
      </c>
      <c r="J11" s="64">
        <v>113</v>
      </c>
      <c r="K11" s="64">
        <v>119</v>
      </c>
      <c r="L11" s="64">
        <v>119</v>
      </c>
      <c r="M11" s="64">
        <v>119</v>
      </c>
      <c r="N11" s="64">
        <v>119</v>
      </c>
      <c r="O11" s="65">
        <v>125</v>
      </c>
      <c r="P11" s="65">
        <v>125</v>
      </c>
      <c r="Q11" s="65">
        <v>125</v>
      </c>
      <c r="R11" s="65">
        <v>125</v>
      </c>
      <c r="S11" s="65">
        <v>125</v>
      </c>
      <c r="T11" s="65">
        <v>125</v>
      </c>
      <c r="U11" s="64">
        <f t="shared" si="0"/>
        <v>0</v>
      </c>
      <c r="V11" s="66">
        <f t="shared" si="1"/>
        <v>100</v>
      </c>
      <c r="W11" s="64">
        <f t="shared" si="2"/>
        <v>0</v>
      </c>
      <c r="X11" s="66">
        <f t="shared" si="3"/>
        <v>100</v>
      </c>
      <c r="Y11" s="64">
        <f t="shared" si="6"/>
        <v>0</v>
      </c>
      <c r="Z11" s="66">
        <f t="shared" si="7"/>
        <v>100</v>
      </c>
      <c r="AA11" s="64">
        <f t="shared" si="4"/>
        <v>0</v>
      </c>
      <c r="AB11" s="67">
        <f t="shared" si="5"/>
        <v>100</v>
      </c>
      <c r="AD11" s="57"/>
      <c r="AE11" s="57"/>
      <c r="AF11" s="57"/>
      <c r="AG11" s="57"/>
    </row>
    <row r="12" spans="1:33" s="28" customFormat="1" ht="21" customHeight="1" thickBot="1" x14ac:dyDescent="0.3">
      <c r="A12" s="68" t="s">
        <v>72</v>
      </c>
      <c r="B12" s="69">
        <v>165060</v>
      </c>
      <c r="C12" s="69">
        <f>SUM(C7:C11)</f>
        <v>161618.25</v>
      </c>
      <c r="D12" s="69">
        <f>SUM(D7:D11)</f>
        <v>159097</v>
      </c>
      <c r="E12" s="69">
        <v>156872.25</v>
      </c>
      <c r="F12" s="69">
        <v>157597.25</v>
      </c>
      <c r="G12" s="69">
        <v>156976.75</v>
      </c>
      <c r="H12" s="69">
        <v>157679.75</v>
      </c>
      <c r="I12" s="69">
        <v>158435.5</v>
      </c>
      <c r="J12" s="69">
        <v>159549.5</v>
      </c>
      <c r="K12" s="69">
        <v>160555.75</v>
      </c>
      <c r="L12" s="69">
        <v>161625.75</v>
      </c>
      <c r="M12" s="69">
        <v>163454.75</v>
      </c>
      <c r="N12" s="69">
        <v>164499.75</v>
      </c>
      <c r="O12" s="70">
        <v>167490.75</v>
      </c>
      <c r="P12" s="70">
        <v>168459.75</v>
      </c>
      <c r="Q12" s="70">
        <v>172597.25</v>
      </c>
      <c r="R12" s="70">
        <v>173440.25</v>
      </c>
      <c r="S12" s="70">
        <v>177795.75</v>
      </c>
      <c r="T12" s="70">
        <v>178554.75</v>
      </c>
      <c r="U12" s="69">
        <f t="shared" si="0"/>
        <v>5106.5</v>
      </c>
      <c r="V12" s="71">
        <f t="shared" si="1"/>
        <v>103.04882508437032</v>
      </c>
      <c r="W12" s="69">
        <f t="shared" si="2"/>
        <v>4980.5</v>
      </c>
      <c r="X12" s="71">
        <f t="shared" si="3"/>
        <v>102.95649257463577</v>
      </c>
      <c r="Y12" s="69">
        <f t="shared" si="6"/>
        <v>5198.5</v>
      </c>
      <c r="Z12" s="71">
        <f t="shared" si="7"/>
        <v>103.01192516103241</v>
      </c>
      <c r="AA12" s="69">
        <f t="shared" si="4"/>
        <v>5114.5</v>
      </c>
      <c r="AB12" s="72">
        <f t="shared" si="5"/>
        <v>102.94885414429464</v>
      </c>
      <c r="AD12" s="57"/>
      <c r="AE12" s="57"/>
      <c r="AF12" s="57"/>
      <c r="AG12" s="57"/>
    </row>
    <row r="13" spans="1:33" s="28" customFormat="1" ht="21" customHeight="1" x14ac:dyDescent="0.25">
      <c r="A13" s="52" t="s">
        <v>67</v>
      </c>
      <c r="B13" s="73">
        <v>30548</v>
      </c>
      <c r="C13" s="73">
        <v>31312.5</v>
      </c>
      <c r="D13" s="73">
        <v>32461.5</v>
      </c>
      <c r="E13" s="73">
        <v>34185</v>
      </c>
      <c r="F13" s="73">
        <v>34185</v>
      </c>
      <c r="G13" s="73">
        <v>36189</v>
      </c>
      <c r="H13" s="73">
        <v>36189</v>
      </c>
      <c r="I13" s="73">
        <v>38309</v>
      </c>
      <c r="J13" s="73">
        <v>38309</v>
      </c>
      <c r="K13" s="73">
        <v>41267</v>
      </c>
      <c r="L13" s="73">
        <v>41267</v>
      </c>
      <c r="M13" s="73">
        <v>43735.5</v>
      </c>
      <c r="N13" s="73">
        <v>43735.5</v>
      </c>
      <c r="O13" s="74">
        <v>45614</v>
      </c>
      <c r="P13" s="74">
        <v>45614</v>
      </c>
      <c r="Q13" s="74">
        <v>46788</v>
      </c>
      <c r="R13" s="74">
        <v>46788</v>
      </c>
      <c r="S13" s="74">
        <v>47665</v>
      </c>
      <c r="T13" s="74">
        <v>47665</v>
      </c>
      <c r="U13" s="73">
        <f t="shared" si="0"/>
        <v>1174</v>
      </c>
      <c r="V13" s="75">
        <f t="shared" si="1"/>
        <v>102.57377121059324</v>
      </c>
      <c r="W13" s="73">
        <f t="shared" si="2"/>
        <v>1174</v>
      </c>
      <c r="X13" s="75">
        <f t="shared" si="3"/>
        <v>102.57377121059324</v>
      </c>
      <c r="Y13" s="73">
        <f t="shared" si="6"/>
        <v>877</v>
      </c>
      <c r="Z13" s="75">
        <f t="shared" si="7"/>
        <v>101.87441224245532</v>
      </c>
      <c r="AA13" s="73">
        <f t="shared" si="4"/>
        <v>877</v>
      </c>
      <c r="AB13" s="76">
        <f t="shared" si="5"/>
        <v>101.87441224245532</v>
      </c>
      <c r="AD13" s="57"/>
      <c r="AE13" s="57"/>
      <c r="AF13" s="57"/>
      <c r="AG13" s="57"/>
    </row>
    <row r="14" spans="1:33" s="28" customFormat="1" ht="21" customHeight="1" x14ac:dyDescent="0.25">
      <c r="A14" s="58" t="s">
        <v>68</v>
      </c>
      <c r="B14" s="59">
        <v>105784</v>
      </c>
      <c r="C14" s="59">
        <v>102283.75</v>
      </c>
      <c r="D14" s="59">
        <v>100039.5</v>
      </c>
      <c r="E14" s="59">
        <v>98218.25</v>
      </c>
      <c r="F14" s="59">
        <v>98218.25</v>
      </c>
      <c r="G14" s="59">
        <v>97495.5</v>
      </c>
      <c r="H14" s="59">
        <v>97495.5</v>
      </c>
      <c r="I14" s="59">
        <v>98257.5</v>
      </c>
      <c r="J14" s="59">
        <v>98257.5</v>
      </c>
      <c r="K14" s="59">
        <v>100607</v>
      </c>
      <c r="L14" s="59">
        <v>100607</v>
      </c>
      <c r="M14" s="59">
        <v>103868.75</v>
      </c>
      <c r="N14" s="59">
        <v>103868.75</v>
      </c>
      <c r="O14" s="60">
        <v>107827.25</v>
      </c>
      <c r="P14" s="60">
        <v>107827.25</v>
      </c>
      <c r="Q14" s="60">
        <v>113003.75</v>
      </c>
      <c r="R14" s="60">
        <v>113003.75</v>
      </c>
      <c r="S14" s="60">
        <v>118318.75</v>
      </c>
      <c r="T14" s="60">
        <v>118318.75</v>
      </c>
      <c r="U14" s="59">
        <f t="shared" si="0"/>
        <v>5176.5</v>
      </c>
      <c r="V14" s="61">
        <f t="shared" si="1"/>
        <v>104.80073450820642</v>
      </c>
      <c r="W14" s="59">
        <f t="shared" si="2"/>
        <v>5176.5</v>
      </c>
      <c r="X14" s="61">
        <f t="shared" si="3"/>
        <v>104.80073450820642</v>
      </c>
      <c r="Y14" s="59">
        <f t="shared" si="6"/>
        <v>5315</v>
      </c>
      <c r="Z14" s="61">
        <f t="shared" si="7"/>
        <v>104.70338373726536</v>
      </c>
      <c r="AA14" s="59">
        <f t="shared" si="4"/>
        <v>5315</v>
      </c>
      <c r="AB14" s="62">
        <f t="shared" si="5"/>
        <v>104.70338373726536</v>
      </c>
      <c r="AD14" s="57"/>
      <c r="AE14" s="57"/>
      <c r="AF14" s="57"/>
      <c r="AG14" s="57"/>
    </row>
    <row r="15" spans="1:33" s="28" customFormat="1" ht="21" customHeight="1" x14ac:dyDescent="0.25">
      <c r="A15" s="58" t="s">
        <v>69</v>
      </c>
      <c r="B15" s="59">
        <v>36668</v>
      </c>
      <c r="C15" s="59">
        <v>36782</v>
      </c>
      <c r="D15" s="59">
        <v>36330</v>
      </c>
      <c r="E15" s="59">
        <v>36053</v>
      </c>
      <c r="F15" s="59">
        <v>37015</v>
      </c>
      <c r="G15" s="59">
        <v>35541</v>
      </c>
      <c r="H15" s="59">
        <v>36542</v>
      </c>
      <c r="I15" s="59">
        <v>34282</v>
      </c>
      <c r="J15" s="59">
        <v>36007</v>
      </c>
      <c r="K15" s="59">
        <v>32432</v>
      </c>
      <c r="L15" s="59">
        <v>34035</v>
      </c>
      <c r="M15" s="59">
        <v>30748</v>
      </c>
      <c r="N15" s="59">
        <v>32164</v>
      </c>
      <c r="O15" s="60">
        <v>29615</v>
      </c>
      <c r="P15" s="60">
        <v>30927</v>
      </c>
      <c r="Q15" s="60">
        <v>28908</v>
      </c>
      <c r="R15" s="60">
        <v>30081</v>
      </c>
      <c r="S15" s="60">
        <v>28387</v>
      </c>
      <c r="T15" s="60">
        <v>29441</v>
      </c>
      <c r="U15" s="59">
        <f t="shared" si="0"/>
        <v>-707</v>
      </c>
      <c r="V15" s="61">
        <f t="shared" si="1"/>
        <v>97.612696268782713</v>
      </c>
      <c r="W15" s="59">
        <f t="shared" si="2"/>
        <v>-846</v>
      </c>
      <c r="X15" s="61">
        <f t="shared" si="3"/>
        <v>97.264526142205838</v>
      </c>
      <c r="Y15" s="59">
        <f t="shared" si="6"/>
        <v>-521</v>
      </c>
      <c r="Z15" s="61">
        <f t="shared" si="7"/>
        <v>98.197730731977302</v>
      </c>
      <c r="AA15" s="59">
        <f t="shared" si="4"/>
        <v>-640</v>
      </c>
      <c r="AB15" s="62">
        <f t="shared" si="5"/>
        <v>97.87241115654399</v>
      </c>
      <c r="AD15" s="57"/>
      <c r="AE15" s="57"/>
      <c r="AF15" s="57"/>
      <c r="AG15" s="57"/>
    </row>
    <row r="16" spans="1:33" s="28" customFormat="1" ht="21" customHeight="1" x14ac:dyDescent="0.25">
      <c r="A16" s="58" t="s">
        <v>70</v>
      </c>
      <c r="B16" s="59">
        <v>1377</v>
      </c>
      <c r="C16" s="59">
        <v>1260</v>
      </c>
      <c r="D16" s="59">
        <v>1167</v>
      </c>
      <c r="E16" s="59">
        <v>1117</v>
      </c>
      <c r="F16" s="59">
        <v>1117</v>
      </c>
      <c r="G16" s="59">
        <v>1220</v>
      </c>
      <c r="H16" s="59">
        <v>1220</v>
      </c>
      <c r="I16" s="59">
        <v>1263</v>
      </c>
      <c r="J16" s="59">
        <v>1263</v>
      </c>
      <c r="K16" s="59">
        <v>1244</v>
      </c>
      <c r="L16" s="59">
        <v>1244</v>
      </c>
      <c r="M16" s="59">
        <v>1323</v>
      </c>
      <c r="N16" s="59">
        <v>1323</v>
      </c>
      <c r="O16" s="60">
        <v>1243</v>
      </c>
      <c r="P16" s="60">
        <v>1243</v>
      </c>
      <c r="Q16" s="60">
        <v>1127</v>
      </c>
      <c r="R16" s="60">
        <v>1127</v>
      </c>
      <c r="S16" s="60">
        <v>953</v>
      </c>
      <c r="T16" s="60">
        <v>953</v>
      </c>
      <c r="U16" s="59">
        <f t="shared" si="0"/>
        <v>-116</v>
      </c>
      <c r="V16" s="61">
        <f t="shared" si="1"/>
        <v>90.667739340305715</v>
      </c>
      <c r="W16" s="59">
        <f t="shared" si="2"/>
        <v>-116</v>
      </c>
      <c r="X16" s="61">
        <f t="shared" si="3"/>
        <v>90.667739340305715</v>
      </c>
      <c r="Y16" s="59">
        <f t="shared" si="6"/>
        <v>-174</v>
      </c>
      <c r="Z16" s="61">
        <f t="shared" si="7"/>
        <v>84.560780834072759</v>
      </c>
      <c r="AA16" s="59">
        <f t="shared" si="4"/>
        <v>-174</v>
      </c>
      <c r="AB16" s="62">
        <f t="shared" si="5"/>
        <v>84.560780834072759</v>
      </c>
      <c r="AD16" s="57"/>
      <c r="AE16" s="57"/>
      <c r="AF16" s="57"/>
      <c r="AG16" s="57"/>
    </row>
    <row r="17" spans="1:33" s="28" customFormat="1" ht="21" customHeight="1" thickBot="1" x14ac:dyDescent="0.3">
      <c r="A17" s="63" t="s">
        <v>71</v>
      </c>
      <c r="B17" s="64">
        <v>503</v>
      </c>
      <c r="C17" s="64">
        <v>492</v>
      </c>
      <c r="D17" s="64">
        <v>534</v>
      </c>
      <c r="E17" s="64">
        <v>508</v>
      </c>
      <c r="F17" s="64">
        <v>508</v>
      </c>
      <c r="G17" s="64">
        <v>522</v>
      </c>
      <c r="H17" s="64">
        <v>522</v>
      </c>
      <c r="I17" s="64">
        <v>524</v>
      </c>
      <c r="J17" s="64">
        <v>524</v>
      </c>
      <c r="K17" s="64">
        <v>524</v>
      </c>
      <c r="L17" s="64">
        <v>524</v>
      </c>
      <c r="M17" s="64">
        <v>524</v>
      </c>
      <c r="N17" s="64">
        <v>524</v>
      </c>
      <c r="O17" s="65">
        <v>524</v>
      </c>
      <c r="P17" s="65">
        <v>524</v>
      </c>
      <c r="Q17" s="65">
        <v>524</v>
      </c>
      <c r="R17" s="65">
        <v>524</v>
      </c>
      <c r="S17" s="65">
        <v>524</v>
      </c>
      <c r="T17" s="65">
        <v>524</v>
      </c>
      <c r="U17" s="64">
        <f t="shared" si="0"/>
        <v>0</v>
      </c>
      <c r="V17" s="66">
        <f t="shared" si="1"/>
        <v>100</v>
      </c>
      <c r="W17" s="64">
        <f t="shared" si="2"/>
        <v>0</v>
      </c>
      <c r="X17" s="66">
        <f t="shared" si="3"/>
        <v>100</v>
      </c>
      <c r="Y17" s="64">
        <f t="shared" si="6"/>
        <v>0</v>
      </c>
      <c r="Z17" s="66">
        <f t="shared" si="7"/>
        <v>100</v>
      </c>
      <c r="AA17" s="64">
        <f t="shared" si="4"/>
        <v>0</v>
      </c>
      <c r="AB17" s="67">
        <f t="shared" si="5"/>
        <v>100</v>
      </c>
      <c r="AD17" s="57"/>
      <c r="AE17" s="57"/>
      <c r="AF17" s="57"/>
      <c r="AG17" s="57"/>
    </row>
    <row r="18" spans="1:33" s="28" customFormat="1" ht="21" customHeight="1" thickBot="1" x14ac:dyDescent="0.3">
      <c r="A18" s="68" t="s">
        <v>73</v>
      </c>
      <c r="B18" s="69">
        <v>174880</v>
      </c>
      <c r="C18" s="69">
        <f>SUM(C13:C17)</f>
        <v>172130.25</v>
      </c>
      <c r="D18" s="69">
        <f>SUM(D13:D17)</f>
        <v>170532</v>
      </c>
      <c r="E18" s="69">
        <v>170081.25</v>
      </c>
      <c r="F18" s="69">
        <v>171043.25</v>
      </c>
      <c r="G18" s="69">
        <v>170967.5</v>
      </c>
      <c r="H18" s="69">
        <v>171968.5</v>
      </c>
      <c r="I18" s="69">
        <v>172635.5</v>
      </c>
      <c r="J18" s="69">
        <v>174360.5</v>
      </c>
      <c r="K18" s="69">
        <v>176074</v>
      </c>
      <c r="L18" s="69">
        <v>177677</v>
      </c>
      <c r="M18" s="69">
        <v>180199.25</v>
      </c>
      <c r="N18" s="69">
        <v>181615.25</v>
      </c>
      <c r="O18" s="70">
        <v>184823.25</v>
      </c>
      <c r="P18" s="70">
        <v>186135.25</v>
      </c>
      <c r="Q18" s="70">
        <v>190350.75</v>
      </c>
      <c r="R18" s="70">
        <v>191523.75</v>
      </c>
      <c r="S18" s="70">
        <v>195847.75</v>
      </c>
      <c r="T18" s="70">
        <v>196901.75</v>
      </c>
      <c r="U18" s="69">
        <f t="shared" si="0"/>
        <v>5527.5</v>
      </c>
      <c r="V18" s="71">
        <f t="shared" si="1"/>
        <v>102.9906951641636</v>
      </c>
      <c r="W18" s="69">
        <f t="shared" si="2"/>
        <v>5388.5</v>
      </c>
      <c r="X18" s="71">
        <f t="shared" si="3"/>
        <v>102.89493795506223</v>
      </c>
      <c r="Y18" s="69">
        <f t="shared" si="6"/>
        <v>5497</v>
      </c>
      <c r="Z18" s="71">
        <f t="shared" si="7"/>
        <v>102.88782681444648</v>
      </c>
      <c r="AA18" s="69">
        <f t="shared" si="4"/>
        <v>5378</v>
      </c>
      <c r="AB18" s="72">
        <f t="shared" si="5"/>
        <v>102.80800683988278</v>
      </c>
      <c r="AD18" s="57"/>
      <c r="AE18" s="57"/>
      <c r="AF18" s="57"/>
      <c r="AG18" s="57"/>
    </row>
    <row r="19" spans="1:33" s="28" customFormat="1" ht="21" customHeight="1" x14ac:dyDescent="0.25">
      <c r="A19" s="52" t="s">
        <v>67</v>
      </c>
      <c r="B19" s="73">
        <v>17356</v>
      </c>
      <c r="C19" s="73">
        <v>17584.5</v>
      </c>
      <c r="D19" s="73">
        <v>17989</v>
      </c>
      <c r="E19" s="73">
        <v>18904</v>
      </c>
      <c r="F19" s="73">
        <v>18904</v>
      </c>
      <c r="G19" s="73">
        <v>20114</v>
      </c>
      <c r="H19" s="73">
        <v>20114</v>
      </c>
      <c r="I19" s="73">
        <v>20895.5</v>
      </c>
      <c r="J19" s="73">
        <v>20895.5</v>
      </c>
      <c r="K19" s="73">
        <v>21629</v>
      </c>
      <c r="L19" s="73">
        <v>21629</v>
      </c>
      <c r="M19" s="73">
        <v>22393.5</v>
      </c>
      <c r="N19" s="73">
        <v>22393.5</v>
      </c>
      <c r="O19" s="74">
        <v>22990.5</v>
      </c>
      <c r="P19" s="74">
        <v>22990.5</v>
      </c>
      <c r="Q19" s="74">
        <v>22974.5</v>
      </c>
      <c r="R19" s="74">
        <v>22974.5</v>
      </c>
      <c r="S19" s="74">
        <v>22825</v>
      </c>
      <c r="T19" s="74">
        <v>22825</v>
      </c>
      <c r="U19" s="73">
        <f t="shared" si="0"/>
        <v>-16</v>
      </c>
      <c r="V19" s="75">
        <f t="shared" si="1"/>
        <v>99.930406037276271</v>
      </c>
      <c r="W19" s="73">
        <f t="shared" si="2"/>
        <v>-16</v>
      </c>
      <c r="X19" s="75">
        <f t="shared" si="3"/>
        <v>99.930406037276271</v>
      </c>
      <c r="Y19" s="73">
        <f t="shared" si="6"/>
        <v>-149.5</v>
      </c>
      <c r="Z19" s="75">
        <f t="shared" si="7"/>
        <v>99.34927854795535</v>
      </c>
      <c r="AA19" s="73">
        <f t="shared" si="4"/>
        <v>-149.5</v>
      </c>
      <c r="AB19" s="76">
        <f t="shared" si="5"/>
        <v>99.34927854795535</v>
      </c>
      <c r="AD19" s="57"/>
      <c r="AE19" s="57"/>
      <c r="AF19" s="57"/>
      <c r="AG19" s="57"/>
    </row>
    <row r="20" spans="1:33" s="28" customFormat="1" ht="21" customHeight="1" x14ac:dyDescent="0.25">
      <c r="A20" s="58" t="s">
        <v>68</v>
      </c>
      <c r="B20" s="59">
        <v>58873</v>
      </c>
      <c r="C20" s="59">
        <v>56361</v>
      </c>
      <c r="D20" s="59">
        <v>54490.5</v>
      </c>
      <c r="E20" s="59">
        <v>52623.25</v>
      </c>
      <c r="F20" s="59">
        <v>52623.25</v>
      </c>
      <c r="G20" s="59">
        <v>51052.5</v>
      </c>
      <c r="H20" s="59">
        <v>51052.5</v>
      </c>
      <c r="I20" s="59">
        <v>50698</v>
      </c>
      <c r="J20" s="59">
        <v>50698</v>
      </c>
      <c r="K20" s="59">
        <v>50768.75</v>
      </c>
      <c r="L20" s="59">
        <v>50768.75</v>
      </c>
      <c r="M20" s="59">
        <v>51392.75</v>
      </c>
      <c r="N20" s="59">
        <v>51392.75</v>
      </c>
      <c r="O20" s="60">
        <v>52540.25</v>
      </c>
      <c r="P20" s="60">
        <v>52540.25</v>
      </c>
      <c r="Q20" s="60">
        <v>53714.75</v>
      </c>
      <c r="R20" s="60">
        <v>53714.75</v>
      </c>
      <c r="S20" s="60">
        <v>55006.75</v>
      </c>
      <c r="T20" s="60">
        <v>55006.75</v>
      </c>
      <c r="U20" s="59">
        <f t="shared" si="0"/>
        <v>1174.5</v>
      </c>
      <c r="V20" s="61">
        <f t="shared" si="1"/>
        <v>102.23542902822122</v>
      </c>
      <c r="W20" s="59">
        <f t="shared" si="2"/>
        <v>1174.5</v>
      </c>
      <c r="X20" s="61">
        <f t="shared" si="3"/>
        <v>102.23542902822122</v>
      </c>
      <c r="Y20" s="59">
        <f t="shared" si="6"/>
        <v>1292</v>
      </c>
      <c r="Z20" s="61">
        <f t="shared" si="7"/>
        <v>102.40529835845832</v>
      </c>
      <c r="AA20" s="59">
        <f t="shared" si="4"/>
        <v>1292</v>
      </c>
      <c r="AB20" s="62">
        <f t="shared" si="5"/>
        <v>102.40529835845832</v>
      </c>
      <c r="AD20" s="57"/>
      <c r="AE20" s="57"/>
      <c r="AF20" s="57"/>
      <c r="AG20" s="57"/>
    </row>
    <row r="21" spans="1:33" s="28" customFormat="1" ht="21" customHeight="1" x14ac:dyDescent="0.25">
      <c r="A21" s="58" t="s">
        <v>69</v>
      </c>
      <c r="B21" s="59">
        <v>28616</v>
      </c>
      <c r="C21" s="59">
        <v>28677</v>
      </c>
      <c r="D21" s="59">
        <v>27877</v>
      </c>
      <c r="E21" s="59">
        <v>27549</v>
      </c>
      <c r="F21" s="59">
        <v>28146</v>
      </c>
      <c r="G21" s="59">
        <v>27303</v>
      </c>
      <c r="H21" s="59">
        <v>27943</v>
      </c>
      <c r="I21" s="59">
        <v>26131</v>
      </c>
      <c r="J21" s="59">
        <v>27215</v>
      </c>
      <c r="K21" s="59">
        <v>24940</v>
      </c>
      <c r="L21" s="59">
        <v>26071</v>
      </c>
      <c r="M21" s="59">
        <v>23755</v>
      </c>
      <c r="N21" s="59">
        <v>24890</v>
      </c>
      <c r="O21" s="60">
        <v>22566</v>
      </c>
      <c r="P21" s="60">
        <v>23627</v>
      </c>
      <c r="Q21" s="60">
        <v>21898</v>
      </c>
      <c r="R21" s="60">
        <v>22772</v>
      </c>
      <c r="S21" s="60">
        <v>21397</v>
      </c>
      <c r="T21" s="60">
        <v>22227</v>
      </c>
      <c r="U21" s="59">
        <f t="shared" si="0"/>
        <v>-668</v>
      </c>
      <c r="V21" s="61">
        <f t="shared" si="1"/>
        <v>97.039794380927063</v>
      </c>
      <c r="W21" s="59">
        <f t="shared" si="2"/>
        <v>-855</v>
      </c>
      <c r="X21" s="61">
        <f t="shared" si="3"/>
        <v>96.381258729419727</v>
      </c>
      <c r="Y21" s="59">
        <f t="shared" si="6"/>
        <v>-501</v>
      </c>
      <c r="Z21" s="61">
        <f t="shared" si="7"/>
        <v>97.712119828294817</v>
      </c>
      <c r="AA21" s="59">
        <f t="shared" si="4"/>
        <v>-545</v>
      </c>
      <c r="AB21" s="62">
        <f t="shared" si="5"/>
        <v>97.606709994730366</v>
      </c>
      <c r="AD21" s="57"/>
      <c r="AE21" s="57"/>
      <c r="AF21" s="57"/>
      <c r="AG21" s="57"/>
    </row>
    <row r="22" spans="1:33" s="28" customFormat="1" ht="21" customHeight="1" x14ac:dyDescent="0.25">
      <c r="A22" s="58" t="s">
        <v>70</v>
      </c>
      <c r="B22" s="59">
        <v>1946</v>
      </c>
      <c r="C22" s="59">
        <v>1860</v>
      </c>
      <c r="D22" s="59">
        <v>1812</v>
      </c>
      <c r="E22" s="59">
        <v>1510</v>
      </c>
      <c r="F22" s="59">
        <v>1510</v>
      </c>
      <c r="G22" s="59">
        <v>1500</v>
      </c>
      <c r="H22" s="59">
        <v>1500</v>
      </c>
      <c r="I22" s="59">
        <v>1447</v>
      </c>
      <c r="J22" s="59">
        <v>1447</v>
      </c>
      <c r="K22" s="59">
        <v>1367</v>
      </c>
      <c r="L22" s="59">
        <v>1367</v>
      </c>
      <c r="M22" s="59">
        <v>1293</v>
      </c>
      <c r="N22" s="59">
        <v>1293</v>
      </c>
      <c r="O22" s="60">
        <v>1151</v>
      </c>
      <c r="P22" s="60">
        <v>1151</v>
      </c>
      <c r="Q22" s="60">
        <v>1014</v>
      </c>
      <c r="R22" s="60">
        <v>1014</v>
      </c>
      <c r="S22" s="60">
        <v>831</v>
      </c>
      <c r="T22" s="60">
        <v>831</v>
      </c>
      <c r="U22" s="59">
        <f t="shared" si="0"/>
        <v>-137</v>
      </c>
      <c r="V22" s="61">
        <f t="shared" si="1"/>
        <v>88.097306689834937</v>
      </c>
      <c r="W22" s="59">
        <f t="shared" si="2"/>
        <v>-137</v>
      </c>
      <c r="X22" s="61">
        <f t="shared" si="3"/>
        <v>88.097306689834937</v>
      </c>
      <c r="Y22" s="59">
        <f t="shared" si="6"/>
        <v>-183</v>
      </c>
      <c r="Z22" s="61">
        <f t="shared" si="7"/>
        <v>81.952662721893489</v>
      </c>
      <c r="AA22" s="59">
        <f t="shared" si="4"/>
        <v>-183</v>
      </c>
      <c r="AB22" s="62">
        <f t="shared" si="5"/>
        <v>81.952662721893489</v>
      </c>
      <c r="AD22" s="57"/>
      <c r="AE22" s="57"/>
      <c r="AF22" s="57"/>
      <c r="AG22" s="57"/>
    </row>
    <row r="23" spans="1:33" s="28" customFormat="1" ht="21" customHeight="1" thickBot="1" x14ac:dyDescent="0.3">
      <c r="A23" s="63" t="s">
        <v>71</v>
      </c>
      <c r="B23" s="64">
        <v>293</v>
      </c>
      <c r="C23" s="64">
        <v>301</v>
      </c>
      <c r="D23" s="64">
        <v>301</v>
      </c>
      <c r="E23" s="64">
        <v>298</v>
      </c>
      <c r="F23" s="64">
        <v>298</v>
      </c>
      <c r="G23" s="64">
        <v>298</v>
      </c>
      <c r="H23" s="64">
        <v>298</v>
      </c>
      <c r="I23" s="64">
        <v>298</v>
      </c>
      <c r="J23" s="64">
        <v>298</v>
      </c>
      <c r="K23" s="64">
        <v>298</v>
      </c>
      <c r="L23" s="64">
        <v>298</v>
      </c>
      <c r="M23" s="64">
        <v>298</v>
      </c>
      <c r="N23" s="64">
        <v>298</v>
      </c>
      <c r="O23" s="65">
        <v>298</v>
      </c>
      <c r="P23" s="65">
        <v>298</v>
      </c>
      <c r="Q23" s="65">
        <v>290</v>
      </c>
      <c r="R23" s="65">
        <v>290</v>
      </c>
      <c r="S23" s="65">
        <v>282</v>
      </c>
      <c r="T23" s="65">
        <v>282</v>
      </c>
      <c r="U23" s="64">
        <f t="shared" si="0"/>
        <v>-8</v>
      </c>
      <c r="V23" s="66">
        <f t="shared" si="1"/>
        <v>97.31543624161074</v>
      </c>
      <c r="W23" s="64">
        <f t="shared" si="2"/>
        <v>-8</v>
      </c>
      <c r="X23" s="66">
        <f t="shared" si="3"/>
        <v>97.31543624161074</v>
      </c>
      <c r="Y23" s="64">
        <f t="shared" si="6"/>
        <v>-8</v>
      </c>
      <c r="Z23" s="66">
        <f t="shared" si="7"/>
        <v>97.241379310344826</v>
      </c>
      <c r="AA23" s="64">
        <f t="shared" si="4"/>
        <v>-8</v>
      </c>
      <c r="AB23" s="67">
        <f t="shared" si="5"/>
        <v>97.241379310344826</v>
      </c>
      <c r="AD23" s="57"/>
      <c r="AE23" s="57"/>
      <c r="AF23" s="57"/>
      <c r="AG23" s="57"/>
    </row>
    <row r="24" spans="1:33" s="28" customFormat="1" ht="21" customHeight="1" thickBot="1" x14ac:dyDescent="0.3">
      <c r="A24" s="68" t="s">
        <v>74</v>
      </c>
      <c r="B24" s="69">
        <v>107084</v>
      </c>
      <c r="C24" s="69">
        <f>SUM(C19:C23)</f>
        <v>104783.5</v>
      </c>
      <c r="D24" s="69">
        <f>SUM(D19:D23)</f>
        <v>102469.5</v>
      </c>
      <c r="E24" s="69">
        <v>100884.25</v>
      </c>
      <c r="F24" s="69">
        <v>101481.25</v>
      </c>
      <c r="G24" s="69">
        <v>100267.5</v>
      </c>
      <c r="H24" s="69">
        <v>100907.5</v>
      </c>
      <c r="I24" s="69">
        <v>99469.5</v>
      </c>
      <c r="J24" s="69">
        <v>100553.5</v>
      </c>
      <c r="K24" s="69">
        <v>99002.75</v>
      </c>
      <c r="L24" s="69">
        <v>100133.75</v>
      </c>
      <c r="M24" s="69">
        <v>99132.25</v>
      </c>
      <c r="N24" s="69">
        <v>100267.25</v>
      </c>
      <c r="O24" s="70">
        <v>99545.75</v>
      </c>
      <c r="P24" s="70">
        <v>100606.75</v>
      </c>
      <c r="Q24" s="70">
        <v>99891.25</v>
      </c>
      <c r="R24" s="70">
        <v>100765.25</v>
      </c>
      <c r="S24" s="70">
        <v>100341.75</v>
      </c>
      <c r="T24" s="70">
        <v>101171.75</v>
      </c>
      <c r="U24" s="69">
        <f t="shared" si="0"/>
        <v>345.5</v>
      </c>
      <c r="V24" s="71">
        <f t="shared" si="1"/>
        <v>100.34707659543476</v>
      </c>
      <c r="W24" s="69">
        <f t="shared" si="2"/>
        <v>158.5</v>
      </c>
      <c r="X24" s="71">
        <f t="shared" si="3"/>
        <v>100.15754410116617</v>
      </c>
      <c r="Y24" s="69">
        <f t="shared" si="6"/>
        <v>450.5</v>
      </c>
      <c r="Z24" s="71">
        <f t="shared" si="7"/>
        <v>100.45099045211667</v>
      </c>
      <c r="AA24" s="69">
        <f t="shared" si="4"/>
        <v>406.5</v>
      </c>
      <c r="AB24" s="72">
        <f t="shared" si="5"/>
        <v>100.4034128829135</v>
      </c>
      <c r="AD24" s="57"/>
      <c r="AE24" s="57"/>
      <c r="AF24" s="57"/>
      <c r="AG24" s="57"/>
    </row>
    <row r="25" spans="1:33" s="28" customFormat="1" ht="21" customHeight="1" x14ac:dyDescent="0.25">
      <c r="A25" s="52" t="s">
        <v>67</v>
      </c>
      <c r="B25" s="73">
        <v>14686</v>
      </c>
      <c r="C25" s="73">
        <v>14552</v>
      </c>
      <c r="D25" s="73">
        <v>14812</v>
      </c>
      <c r="E25" s="73">
        <v>15620</v>
      </c>
      <c r="F25" s="73">
        <v>15620</v>
      </c>
      <c r="G25" s="73">
        <v>16476.5</v>
      </c>
      <c r="H25" s="73">
        <v>16476.5</v>
      </c>
      <c r="I25" s="73">
        <v>17553.5</v>
      </c>
      <c r="J25" s="73">
        <v>17553.5</v>
      </c>
      <c r="K25" s="73">
        <v>18291</v>
      </c>
      <c r="L25" s="73">
        <v>18291</v>
      </c>
      <c r="M25" s="73">
        <v>18860.5</v>
      </c>
      <c r="N25" s="73">
        <v>18860.5</v>
      </c>
      <c r="O25" s="74">
        <v>19219.5</v>
      </c>
      <c r="P25" s="74">
        <v>19219.5</v>
      </c>
      <c r="Q25" s="74">
        <v>19397</v>
      </c>
      <c r="R25" s="74">
        <v>19397</v>
      </c>
      <c r="S25" s="74">
        <v>19074.5</v>
      </c>
      <c r="T25" s="74">
        <v>19074.5</v>
      </c>
      <c r="U25" s="73">
        <f t="shared" si="0"/>
        <v>177.5</v>
      </c>
      <c r="V25" s="75">
        <f t="shared" si="1"/>
        <v>100.92354119514036</v>
      </c>
      <c r="W25" s="73">
        <f t="shared" si="2"/>
        <v>177.5</v>
      </c>
      <c r="X25" s="75">
        <f t="shared" si="3"/>
        <v>100.92354119514036</v>
      </c>
      <c r="Y25" s="73">
        <f t="shared" si="6"/>
        <v>-322.5</v>
      </c>
      <c r="Z25" s="75">
        <f t="shared" si="7"/>
        <v>98.337371758519353</v>
      </c>
      <c r="AA25" s="73">
        <f t="shared" si="4"/>
        <v>-322.5</v>
      </c>
      <c r="AB25" s="76">
        <f t="shared" si="5"/>
        <v>98.337371758519353</v>
      </c>
      <c r="AD25" s="57"/>
      <c r="AE25" s="57"/>
      <c r="AF25" s="57"/>
      <c r="AG25" s="57"/>
    </row>
    <row r="26" spans="1:33" s="28" customFormat="1" ht="21" customHeight="1" x14ac:dyDescent="0.25">
      <c r="A26" s="58" t="s">
        <v>68</v>
      </c>
      <c r="B26" s="59">
        <v>49420</v>
      </c>
      <c r="C26" s="59">
        <v>47495.5</v>
      </c>
      <c r="D26" s="59">
        <v>46380.75</v>
      </c>
      <c r="E26" s="59">
        <v>45178</v>
      </c>
      <c r="F26" s="59">
        <v>45178</v>
      </c>
      <c r="G26" s="59">
        <v>43892.75</v>
      </c>
      <c r="H26" s="59">
        <v>43892.75</v>
      </c>
      <c r="I26" s="59">
        <v>43691.25</v>
      </c>
      <c r="J26" s="59">
        <v>43691.25</v>
      </c>
      <c r="K26" s="59">
        <v>44131.75</v>
      </c>
      <c r="L26" s="59">
        <v>44131.75</v>
      </c>
      <c r="M26" s="59">
        <v>45074.25</v>
      </c>
      <c r="N26" s="59">
        <v>45074.25</v>
      </c>
      <c r="O26" s="60">
        <v>46300.5</v>
      </c>
      <c r="P26" s="60">
        <v>46300.5</v>
      </c>
      <c r="Q26" s="60">
        <v>47830.75</v>
      </c>
      <c r="R26" s="60">
        <v>47830.75</v>
      </c>
      <c r="S26" s="60">
        <v>49323.5</v>
      </c>
      <c r="T26" s="60">
        <v>49323.5</v>
      </c>
      <c r="U26" s="59">
        <f t="shared" si="0"/>
        <v>1530.25</v>
      </c>
      <c r="V26" s="61">
        <f t="shared" si="1"/>
        <v>103.30503990237688</v>
      </c>
      <c r="W26" s="59">
        <f t="shared" si="2"/>
        <v>1530.25</v>
      </c>
      <c r="X26" s="61">
        <f t="shared" si="3"/>
        <v>103.30503990237688</v>
      </c>
      <c r="Y26" s="59">
        <f t="shared" si="6"/>
        <v>1492.75</v>
      </c>
      <c r="Z26" s="61">
        <f t="shared" si="7"/>
        <v>103.12090025767941</v>
      </c>
      <c r="AA26" s="59">
        <f t="shared" si="4"/>
        <v>1492.75</v>
      </c>
      <c r="AB26" s="62">
        <f t="shared" si="5"/>
        <v>103.12090025767941</v>
      </c>
      <c r="AD26" s="57"/>
      <c r="AE26" s="57"/>
      <c r="AF26" s="57"/>
      <c r="AG26" s="57"/>
    </row>
    <row r="27" spans="1:33" s="28" customFormat="1" ht="21" customHeight="1" x14ac:dyDescent="0.25">
      <c r="A27" s="58" t="s">
        <v>69</v>
      </c>
      <c r="B27" s="59">
        <v>21892</v>
      </c>
      <c r="C27" s="59">
        <v>21974</v>
      </c>
      <c r="D27" s="59">
        <v>21481</v>
      </c>
      <c r="E27" s="59">
        <v>21123</v>
      </c>
      <c r="F27" s="59">
        <v>21832</v>
      </c>
      <c r="G27" s="59">
        <v>21062</v>
      </c>
      <c r="H27" s="59">
        <v>21771</v>
      </c>
      <c r="I27" s="59">
        <v>20213</v>
      </c>
      <c r="J27" s="59">
        <v>21357</v>
      </c>
      <c r="K27" s="59">
        <v>19533</v>
      </c>
      <c r="L27" s="59">
        <v>20526</v>
      </c>
      <c r="M27" s="59">
        <v>18386</v>
      </c>
      <c r="N27" s="59">
        <v>19216</v>
      </c>
      <c r="O27" s="60">
        <v>17671</v>
      </c>
      <c r="P27" s="60">
        <v>18401</v>
      </c>
      <c r="Q27" s="60">
        <v>17184</v>
      </c>
      <c r="R27" s="60">
        <v>17809</v>
      </c>
      <c r="S27" s="60">
        <v>16886</v>
      </c>
      <c r="T27" s="60">
        <v>17476</v>
      </c>
      <c r="U27" s="59">
        <f t="shared" si="0"/>
        <v>-487</v>
      </c>
      <c r="V27" s="61">
        <f t="shared" si="1"/>
        <v>97.244072208703528</v>
      </c>
      <c r="W27" s="59">
        <f t="shared" si="2"/>
        <v>-592</v>
      </c>
      <c r="X27" s="61">
        <f t="shared" si="3"/>
        <v>96.782783544372592</v>
      </c>
      <c r="Y27" s="59">
        <f t="shared" si="6"/>
        <v>-298</v>
      </c>
      <c r="Z27" s="61">
        <f t="shared" si="7"/>
        <v>98.265828677839849</v>
      </c>
      <c r="AA27" s="59">
        <f t="shared" si="4"/>
        <v>-333</v>
      </c>
      <c r="AB27" s="62">
        <f t="shared" si="5"/>
        <v>98.130158908417101</v>
      </c>
      <c r="AD27" s="57"/>
      <c r="AE27" s="57"/>
      <c r="AF27" s="57"/>
      <c r="AG27" s="57"/>
    </row>
    <row r="28" spans="1:33" s="28" customFormat="1" ht="21" customHeight="1" x14ac:dyDescent="0.25">
      <c r="A28" s="58" t="s">
        <v>70</v>
      </c>
      <c r="B28" s="59">
        <v>768</v>
      </c>
      <c r="C28" s="59">
        <v>789</v>
      </c>
      <c r="D28" s="59">
        <v>803</v>
      </c>
      <c r="E28" s="59">
        <v>797</v>
      </c>
      <c r="F28" s="59">
        <v>797</v>
      </c>
      <c r="G28" s="59">
        <v>895</v>
      </c>
      <c r="H28" s="59">
        <v>895</v>
      </c>
      <c r="I28" s="59">
        <v>911</v>
      </c>
      <c r="J28" s="59">
        <v>911</v>
      </c>
      <c r="K28" s="59">
        <v>872</v>
      </c>
      <c r="L28" s="59">
        <v>872</v>
      </c>
      <c r="M28" s="59">
        <v>828</v>
      </c>
      <c r="N28" s="59">
        <v>828</v>
      </c>
      <c r="O28" s="60">
        <v>854</v>
      </c>
      <c r="P28" s="60">
        <v>854</v>
      </c>
      <c r="Q28" s="60">
        <v>864</v>
      </c>
      <c r="R28" s="60">
        <v>864</v>
      </c>
      <c r="S28" s="60">
        <v>841</v>
      </c>
      <c r="T28" s="60">
        <v>841</v>
      </c>
      <c r="U28" s="59">
        <f t="shared" si="0"/>
        <v>10</v>
      </c>
      <c r="V28" s="61">
        <f t="shared" si="1"/>
        <v>101.17096018735363</v>
      </c>
      <c r="W28" s="59">
        <f t="shared" si="2"/>
        <v>10</v>
      </c>
      <c r="X28" s="61">
        <f t="shared" si="3"/>
        <v>101.17096018735363</v>
      </c>
      <c r="Y28" s="59">
        <f t="shared" si="6"/>
        <v>-23</v>
      </c>
      <c r="Z28" s="61">
        <f t="shared" si="7"/>
        <v>97.337962962962962</v>
      </c>
      <c r="AA28" s="59">
        <f t="shared" si="4"/>
        <v>-23</v>
      </c>
      <c r="AB28" s="62">
        <f t="shared" si="5"/>
        <v>97.337962962962962</v>
      </c>
      <c r="AD28" s="57"/>
      <c r="AE28" s="57"/>
      <c r="AF28" s="57"/>
      <c r="AG28" s="57"/>
    </row>
    <row r="29" spans="1:33" s="28" customFormat="1" ht="21" customHeight="1" thickBot="1" x14ac:dyDescent="0.3">
      <c r="A29" s="63" t="s">
        <v>71</v>
      </c>
      <c r="B29" s="64">
        <v>291</v>
      </c>
      <c r="C29" s="64">
        <v>286</v>
      </c>
      <c r="D29" s="64">
        <v>286</v>
      </c>
      <c r="E29" s="64">
        <v>286</v>
      </c>
      <c r="F29" s="64">
        <v>286</v>
      </c>
      <c r="G29" s="64">
        <v>286</v>
      </c>
      <c r="H29" s="64">
        <v>286</v>
      </c>
      <c r="I29" s="64">
        <v>290</v>
      </c>
      <c r="J29" s="64">
        <v>290</v>
      </c>
      <c r="K29" s="64">
        <v>290</v>
      </c>
      <c r="L29" s="64">
        <v>290</v>
      </c>
      <c r="M29" s="64">
        <v>290</v>
      </c>
      <c r="N29" s="64">
        <v>290</v>
      </c>
      <c r="O29" s="65">
        <v>290</v>
      </c>
      <c r="P29" s="65">
        <v>290</v>
      </c>
      <c r="Q29" s="65">
        <v>290</v>
      </c>
      <c r="R29" s="65">
        <v>290</v>
      </c>
      <c r="S29" s="65">
        <v>290</v>
      </c>
      <c r="T29" s="65">
        <v>290</v>
      </c>
      <c r="U29" s="64">
        <f t="shared" si="0"/>
        <v>0</v>
      </c>
      <c r="V29" s="66">
        <f t="shared" si="1"/>
        <v>100</v>
      </c>
      <c r="W29" s="64">
        <f t="shared" si="2"/>
        <v>0</v>
      </c>
      <c r="X29" s="66">
        <f t="shared" si="3"/>
        <v>100</v>
      </c>
      <c r="Y29" s="64">
        <f t="shared" si="6"/>
        <v>0</v>
      </c>
      <c r="Z29" s="66">
        <f t="shared" si="7"/>
        <v>100</v>
      </c>
      <c r="AA29" s="64">
        <f t="shared" si="4"/>
        <v>0</v>
      </c>
      <c r="AB29" s="67">
        <f t="shared" si="5"/>
        <v>100</v>
      </c>
      <c r="AD29" s="57"/>
      <c r="AE29" s="57"/>
      <c r="AF29" s="57"/>
      <c r="AG29" s="57"/>
    </row>
    <row r="30" spans="1:33" s="28" customFormat="1" ht="21" customHeight="1" thickBot="1" x14ac:dyDescent="0.3">
      <c r="A30" s="68" t="s">
        <v>75</v>
      </c>
      <c r="B30" s="69">
        <v>87057</v>
      </c>
      <c r="C30" s="69">
        <f>SUM(C25:C29)</f>
        <v>85096.5</v>
      </c>
      <c r="D30" s="69">
        <f>SUM(D25:D29)</f>
        <v>83762.75</v>
      </c>
      <c r="E30" s="69">
        <v>83004</v>
      </c>
      <c r="F30" s="69">
        <v>83713</v>
      </c>
      <c r="G30" s="69">
        <v>82612.25</v>
      </c>
      <c r="H30" s="69">
        <v>83321.25</v>
      </c>
      <c r="I30" s="69">
        <v>82658.75</v>
      </c>
      <c r="J30" s="69">
        <v>83802.75</v>
      </c>
      <c r="K30" s="69">
        <v>83117.75</v>
      </c>
      <c r="L30" s="69">
        <v>84110.75</v>
      </c>
      <c r="M30" s="69">
        <v>83438.75</v>
      </c>
      <c r="N30" s="69">
        <v>84268.75</v>
      </c>
      <c r="O30" s="70">
        <v>84335</v>
      </c>
      <c r="P30" s="70">
        <v>85065</v>
      </c>
      <c r="Q30" s="70">
        <v>85565.75</v>
      </c>
      <c r="R30" s="70">
        <v>86190.75</v>
      </c>
      <c r="S30" s="70">
        <v>86415</v>
      </c>
      <c r="T30" s="70">
        <v>87005</v>
      </c>
      <c r="U30" s="69">
        <f t="shared" si="0"/>
        <v>1230.75</v>
      </c>
      <c r="V30" s="71">
        <f t="shared" si="1"/>
        <v>101.45935851070136</v>
      </c>
      <c r="W30" s="69">
        <f t="shared" si="2"/>
        <v>1125.75</v>
      </c>
      <c r="X30" s="71">
        <f t="shared" si="3"/>
        <v>101.32339975312996</v>
      </c>
      <c r="Y30" s="69">
        <f t="shared" si="6"/>
        <v>849.25</v>
      </c>
      <c r="Z30" s="71">
        <f t="shared" si="7"/>
        <v>100.99251160657154</v>
      </c>
      <c r="AA30" s="69">
        <f t="shared" si="4"/>
        <v>814.25</v>
      </c>
      <c r="AB30" s="72">
        <f t="shared" si="5"/>
        <v>100.94470694361053</v>
      </c>
      <c r="AD30" s="57"/>
      <c r="AE30" s="57"/>
      <c r="AF30" s="57"/>
      <c r="AG30" s="57"/>
    </row>
    <row r="31" spans="1:33" s="28" customFormat="1" ht="21" customHeight="1" x14ac:dyDescent="0.25">
      <c r="A31" s="52" t="s">
        <v>67</v>
      </c>
      <c r="B31" s="73">
        <v>7871</v>
      </c>
      <c r="C31" s="73">
        <v>7892</v>
      </c>
      <c r="D31" s="73">
        <v>7753</v>
      </c>
      <c r="E31" s="73">
        <v>8095</v>
      </c>
      <c r="F31" s="73">
        <v>8095</v>
      </c>
      <c r="G31" s="73">
        <v>8498</v>
      </c>
      <c r="H31" s="73">
        <v>8498</v>
      </c>
      <c r="I31" s="73">
        <v>8855</v>
      </c>
      <c r="J31" s="73">
        <v>8855</v>
      </c>
      <c r="K31" s="73">
        <v>9189.5</v>
      </c>
      <c r="L31" s="73">
        <v>9189.5</v>
      </c>
      <c r="M31" s="73">
        <v>9424.5</v>
      </c>
      <c r="N31" s="73">
        <v>9424.5</v>
      </c>
      <c r="O31" s="74">
        <v>9517</v>
      </c>
      <c r="P31" s="74">
        <v>9517</v>
      </c>
      <c r="Q31" s="74">
        <v>9356.5</v>
      </c>
      <c r="R31" s="74">
        <v>9356.5</v>
      </c>
      <c r="S31" s="74">
        <v>9215.5</v>
      </c>
      <c r="T31" s="74">
        <v>9215.5</v>
      </c>
      <c r="U31" s="73">
        <f t="shared" si="0"/>
        <v>-160.5</v>
      </c>
      <c r="V31" s="75">
        <f t="shared" si="1"/>
        <v>98.313544184091626</v>
      </c>
      <c r="W31" s="73">
        <f t="shared" si="2"/>
        <v>-160.5</v>
      </c>
      <c r="X31" s="75">
        <f t="shared" si="3"/>
        <v>98.313544184091626</v>
      </c>
      <c r="Y31" s="73">
        <f t="shared" si="6"/>
        <v>-141</v>
      </c>
      <c r="Z31" s="75">
        <f t="shared" si="7"/>
        <v>98.493026238443861</v>
      </c>
      <c r="AA31" s="73">
        <f t="shared" si="4"/>
        <v>-141</v>
      </c>
      <c r="AB31" s="76">
        <f t="shared" si="5"/>
        <v>98.493026238443861</v>
      </c>
      <c r="AD31" s="57"/>
      <c r="AE31" s="57"/>
      <c r="AF31" s="57"/>
      <c r="AG31" s="57"/>
    </row>
    <row r="32" spans="1:33" s="28" customFormat="1" ht="21" customHeight="1" x14ac:dyDescent="0.25">
      <c r="A32" s="58" t="s">
        <v>68</v>
      </c>
      <c r="B32" s="59">
        <v>29406</v>
      </c>
      <c r="C32" s="59">
        <v>28217.75</v>
      </c>
      <c r="D32" s="59">
        <v>27157.25</v>
      </c>
      <c r="E32" s="59">
        <v>26152.25</v>
      </c>
      <c r="F32" s="59">
        <v>26152.25</v>
      </c>
      <c r="G32" s="59">
        <v>25295</v>
      </c>
      <c r="H32" s="59">
        <v>25295</v>
      </c>
      <c r="I32" s="59">
        <v>24868.75</v>
      </c>
      <c r="J32" s="59">
        <v>24868.75</v>
      </c>
      <c r="K32" s="59">
        <v>24472</v>
      </c>
      <c r="L32" s="59">
        <v>24472</v>
      </c>
      <c r="M32" s="59">
        <v>24647.25</v>
      </c>
      <c r="N32" s="59">
        <v>24647.25</v>
      </c>
      <c r="O32" s="60">
        <v>24916.75</v>
      </c>
      <c r="P32" s="60">
        <v>24916.75</v>
      </c>
      <c r="Q32" s="60">
        <v>25550.25</v>
      </c>
      <c r="R32" s="60">
        <v>25550.25</v>
      </c>
      <c r="S32" s="60">
        <v>25889.25</v>
      </c>
      <c r="T32" s="60">
        <v>25889.25</v>
      </c>
      <c r="U32" s="59">
        <f t="shared" si="0"/>
        <v>633.5</v>
      </c>
      <c r="V32" s="61">
        <f t="shared" si="1"/>
        <v>102.54246641315581</v>
      </c>
      <c r="W32" s="59">
        <f t="shared" si="2"/>
        <v>633.5</v>
      </c>
      <c r="X32" s="61">
        <f t="shared" si="3"/>
        <v>102.54246641315581</v>
      </c>
      <c r="Y32" s="59">
        <f t="shared" si="6"/>
        <v>339</v>
      </c>
      <c r="Z32" s="61">
        <f t="shared" si="7"/>
        <v>101.32679719376523</v>
      </c>
      <c r="AA32" s="59">
        <f t="shared" si="4"/>
        <v>339</v>
      </c>
      <c r="AB32" s="62">
        <f t="shared" si="5"/>
        <v>101.32679719376523</v>
      </c>
      <c r="AD32" s="57"/>
      <c r="AE32" s="57"/>
      <c r="AF32" s="57"/>
      <c r="AG32" s="57"/>
    </row>
    <row r="33" spans="1:33" s="28" customFormat="1" ht="21" customHeight="1" x14ac:dyDescent="0.25">
      <c r="A33" s="58" t="s">
        <v>69</v>
      </c>
      <c r="B33" s="59">
        <v>12354</v>
      </c>
      <c r="C33" s="59">
        <v>12151</v>
      </c>
      <c r="D33" s="59">
        <v>11796</v>
      </c>
      <c r="E33" s="59">
        <v>11552</v>
      </c>
      <c r="F33" s="59">
        <v>11739</v>
      </c>
      <c r="G33" s="59">
        <v>11334</v>
      </c>
      <c r="H33" s="59">
        <v>11560</v>
      </c>
      <c r="I33" s="59">
        <v>10954</v>
      </c>
      <c r="J33" s="59">
        <v>11324</v>
      </c>
      <c r="K33" s="59">
        <v>10226</v>
      </c>
      <c r="L33" s="59">
        <v>10560</v>
      </c>
      <c r="M33" s="59">
        <v>9543</v>
      </c>
      <c r="N33" s="59">
        <v>9804</v>
      </c>
      <c r="O33" s="60">
        <v>8997</v>
      </c>
      <c r="P33" s="60">
        <v>9244</v>
      </c>
      <c r="Q33" s="60">
        <v>8555</v>
      </c>
      <c r="R33" s="60">
        <v>8775</v>
      </c>
      <c r="S33" s="60">
        <v>8532</v>
      </c>
      <c r="T33" s="60">
        <v>8748</v>
      </c>
      <c r="U33" s="59">
        <f t="shared" si="0"/>
        <v>-442</v>
      </c>
      <c r="V33" s="61">
        <f t="shared" si="1"/>
        <v>95.08725130599089</v>
      </c>
      <c r="W33" s="59">
        <f t="shared" si="2"/>
        <v>-469</v>
      </c>
      <c r="X33" s="61">
        <f t="shared" si="3"/>
        <v>94.926438771094766</v>
      </c>
      <c r="Y33" s="59">
        <f t="shared" si="6"/>
        <v>-23</v>
      </c>
      <c r="Z33" s="61">
        <f t="shared" si="7"/>
        <v>99.731151373465806</v>
      </c>
      <c r="AA33" s="59">
        <f t="shared" si="4"/>
        <v>-27</v>
      </c>
      <c r="AB33" s="62">
        <f t="shared" si="5"/>
        <v>99.692307692307693</v>
      </c>
      <c r="AD33" s="57"/>
      <c r="AE33" s="57"/>
      <c r="AF33" s="57"/>
      <c r="AG33" s="57"/>
    </row>
    <row r="34" spans="1:33" s="28" customFormat="1" ht="21" customHeight="1" x14ac:dyDescent="0.25">
      <c r="A34" s="58" t="s">
        <v>70</v>
      </c>
      <c r="B34" s="59">
        <v>241</v>
      </c>
      <c r="C34" s="59">
        <v>234</v>
      </c>
      <c r="D34" s="59">
        <v>271</v>
      </c>
      <c r="E34" s="59">
        <v>291</v>
      </c>
      <c r="F34" s="59">
        <v>291</v>
      </c>
      <c r="G34" s="59">
        <v>348</v>
      </c>
      <c r="H34" s="59">
        <v>348</v>
      </c>
      <c r="I34" s="59">
        <v>402</v>
      </c>
      <c r="J34" s="59">
        <v>402</v>
      </c>
      <c r="K34" s="59">
        <v>414</v>
      </c>
      <c r="L34" s="59">
        <v>414</v>
      </c>
      <c r="M34" s="59">
        <v>381</v>
      </c>
      <c r="N34" s="59">
        <v>381</v>
      </c>
      <c r="O34" s="60">
        <v>404</v>
      </c>
      <c r="P34" s="60">
        <v>404</v>
      </c>
      <c r="Q34" s="60">
        <v>408</v>
      </c>
      <c r="R34" s="60">
        <v>408</v>
      </c>
      <c r="S34" s="60">
        <v>412</v>
      </c>
      <c r="T34" s="60">
        <v>412</v>
      </c>
      <c r="U34" s="59">
        <f t="shared" si="0"/>
        <v>4</v>
      </c>
      <c r="V34" s="61">
        <f t="shared" si="1"/>
        <v>100.99009900990099</v>
      </c>
      <c r="W34" s="59">
        <f t="shared" si="2"/>
        <v>4</v>
      </c>
      <c r="X34" s="61">
        <f t="shared" si="3"/>
        <v>100.99009900990099</v>
      </c>
      <c r="Y34" s="59">
        <f t="shared" si="6"/>
        <v>4</v>
      </c>
      <c r="Z34" s="61">
        <f t="shared" si="7"/>
        <v>100.98039215686273</v>
      </c>
      <c r="AA34" s="59">
        <f t="shared" si="4"/>
        <v>4</v>
      </c>
      <c r="AB34" s="62">
        <f t="shared" si="5"/>
        <v>100.98039215686273</v>
      </c>
      <c r="AD34" s="57"/>
      <c r="AE34" s="57"/>
      <c r="AF34" s="57"/>
      <c r="AG34" s="57"/>
    </row>
    <row r="35" spans="1:33" s="28" customFormat="1" ht="21" customHeight="1" thickBot="1" x14ac:dyDescent="0.3">
      <c r="A35" s="63" t="s">
        <v>71</v>
      </c>
      <c r="B35" s="64">
        <v>284</v>
      </c>
      <c r="C35" s="64">
        <v>280</v>
      </c>
      <c r="D35" s="64">
        <v>282</v>
      </c>
      <c r="E35" s="64">
        <v>292</v>
      </c>
      <c r="F35" s="64">
        <v>292</v>
      </c>
      <c r="G35" s="64">
        <v>264</v>
      </c>
      <c r="H35" s="64">
        <v>264</v>
      </c>
      <c r="I35" s="64">
        <v>264</v>
      </c>
      <c r="J35" s="64">
        <v>264</v>
      </c>
      <c r="K35" s="64">
        <v>264</v>
      </c>
      <c r="L35" s="64">
        <v>264</v>
      </c>
      <c r="M35" s="64">
        <v>220</v>
      </c>
      <c r="N35" s="64">
        <v>220</v>
      </c>
      <c r="O35" s="65">
        <v>220</v>
      </c>
      <c r="P35" s="65">
        <v>220</v>
      </c>
      <c r="Q35" s="65">
        <v>220</v>
      </c>
      <c r="R35" s="65">
        <v>220</v>
      </c>
      <c r="S35" s="65">
        <v>220</v>
      </c>
      <c r="T35" s="65">
        <v>220</v>
      </c>
      <c r="U35" s="64">
        <f t="shared" si="0"/>
        <v>0</v>
      </c>
      <c r="V35" s="66">
        <f t="shared" si="1"/>
        <v>100</v>
      </c>
      <c r="W35" s="64">
        <f t="shared" si="2"/>
        <v>0</v>
      </c>
      <c r="X35" s="66">
        <f t="shared" si="3"/>
        <v>100</v>
      </c>
      <c r="Y35" s="64">
        <f t="shared" si="6"/>
        <v>0</v>
      </c>
      <c r="Z35" s="66">
        <f t="shared" si="7"/>
        <v>100</v>
      </c>
      <c r="AA35" s="64">
        <f t="shared" si="4"/>
        <v>0</v>
      </c>
      <c r="AB35" s="67">
        <f t="shared" si="5"/>
        <v>100</v>
      </c>
      <c r="AD35" s="57"/>
      <c r="AE35" s="57"/>
      <c r="AF35" s="57"/>
      <c r="AG35" s="57"/>
    </row>
    <row r="36" spans="1:33" s="28" customFormat="1" ht="21" customHeight="1" thickBot="1" x14ac:dyDescent="0.3">
      <c r="A36" s="68" t="s">
        <v>76</v>
      </c>
      <c r="B36" s="69">
        <v>50156</v>
      </c>
      <c r="C36" s="69">
        <f>SUM(C31:C35)</f>
        <v>48774.75</v>
      </c>
      <c r="D36" s="69">
        <f>SUM(D31:D35)</f>
        <v>47259.25</v>
      </c>
      <c r="E36" s="69">
        <v>46382.25</v>
      </c>
      <c r="F36" s="69">
        <v>46569.25</v>
      </c>
      <c r="G36" s="69">
        <v>45739</v>
      </c>
      <c r="H36" s="69">
        <v>45965</v>
      </c>
      <c r="I36" s="69">
        <v>45343.75</v>
      </c>
      <c r="J36" s="69">
        <v>45713.75</v>
      </c>
      <c r="K36" s="69">
        <v>44565.5</v>
      </c>
      <c r="L36" s="69">
        <v>44899.5</v>
      </c>
      <c r="M36" s="69">
        <v>44215.75</v>
      </c>
      <c r="N36" s="69">
        <v>44476.75</v>
      </c>
      <c r="O36" s="70">
        <v>44054.75</v>
      </c>
      <c r="P36" s="70">
        <v>44301.75</v>
      </c>
      <c r="Q36" s="70">
        <v>44089.75</v>
      </c>
      <c r="R36" s="70">
        <v>44309.75</v>
      </c>
      <c r="S36" s="70">
        <v>44268.75</v>
      </c>
      <c r="T36" s="70">
        <v>44484.75</v>
      </c>
      <c r="U36" s="69">
        <f t="shared" si="0"/>
        <v>35</v>
      </c>
      <c r="V36" s="71">
        <f t="shared" si="1"/>
        <v>100.07944659769944</v>
      </c>
      <c r="W36" s="69">
        <f t="shared" si="2"/>
        <v>8</v>
      </c>
      <c r="X36" s="71">
        <f t="shared" si="3"/>
        <v>100.01805797739367</v>
      </c>
      <c r="Y36" s="69">
        <f t="shared" si="6"/>
        <v>179</v>
      </c>
      <c r="Z36" s="71">
        <f t="shared" si="7"/>
        <v>100.40599005437771</v>
      </c>
      <c r="AA36" s="69">
        <f t="shared" si="4"/>
        <v>175</v>
      </c>
      <c r="AB36" s="72">
        <f t="shared" si="5"/>
        <v>100.39494693605808</v>
      </c>
      <c r="AD36" s="57"/>
      <c r="AE36" s="57"/>
      <c r="AF36" s="57"/>
      <c r="AG36" s="57"/>
    </row>
    <row r="37" spans="1:33" s="28" customFormat="1" ht="21" customHeight="1" x14ac:dyDescent="0.25">
      <c r="A37" s="52" t="s">
        <v>67</v>
      </c>
      <c r="B37" s="73">
        <v>21103</v>
      </c>
      <c r="C37" s="73">
        <v>21402.5</v>
      </c>
      <c r="D37" s="73">
        <v>21839</v>
      </c>
      <c r="E37" s="73">
        <v>22518</v>
      </c>
      <c r="F37" s="73">
        <v>22518</v>
      </c>
      <c r="G37" s="73">
        <v>23258</v>
      </c>
      <c r="H37" s="73">
        <v>23258</v>
      </c>
      <c r="I37" s="73">
        <v>24240.5</v>
      </c>
      <c r="J37" s="73">
        <v>24240.5</v>
      </c>
      <c r="K37" s="73">
        <v>24962.5</v>
      </c>
      <c r="L37" s="73">
        <v>24962.5</v>
      </c>
      <c r="M37" s="73">
        <v>25452.5</v>
      </c>
      <c r="N37" s="73">
        <v>25452.5</v>
      </c>
      <c r="O37" s="74">
        <v>25906</v>
      </c>
      <c r="P37" s="74">
        <v>25906</v>
      </c>
      <c r="Q37" s="74">
        <v>25893.5</v>
      </c>
      <c r="R37" s="74">
        <v>25893.5</v>
      </c>
      <c r="S37" s="74">
        <v>25302</v>
      </c>
      <c r="T37" s="74">
        <v>25302</v>
      </c>
      <c r="U37" s="73">
        <f t="shared" si="0"/>
        <v>-12.5</v>
      </c>
      <c r="V37" s="75">
        <f t="shared" si="1"/>
        <v>99.951748629661083</v>
      </c>
      <c r="W37" s="73">
        <f t="shared" si="2"/>
        <v>-12.5</v>
      </c>
      <c r="X37" s="75">
        <f t="shared" si="3"/>
        <v>99.951748629661083</v>
      </c>
      <c r="Y37" s="73">
        <f t="shared" si="6"/>
        <v>-591.5</v>
      </c>
      <c r="Z37" s="75">
        <f t="shared" si="7"/>
        <v>97.715642921968836</v>
      </c>
      <c r="AA37" s="73">
        <f t="shared" si="4"/>
        <v>-591.5</v>
      </c>
      <c r="AB37" s="76">
        <f t="shared" si="5"/>
        <v>97.715642921968836</v>
      </c>
      <c r="AD37" s="57"/>
      <c r="AE37" s="57"/>
      <c r="AF37" s="57"/>
      <c r="AG37" s="57"/>
    </row>
    <row r="38" spans="1:33" s="28" customFormat="1" ht="21" customHeight="1" x14ac:dyDescent="0.25">
      <c r="A38" s="58" t="s">
        <v>68</v>
      </c>
      <c r="B38" s="59">
        <v>80585</v>
      </c>
      <c r="C38" s="59">
        <v>77631.25</v>
      </c>
      <c r="D38" s="59">
        <v>75293.5</v>
      </c>
      <c r="E38" s="59">
        <v>72830.25</v>
      </c>
      <c r="F38" s="59">
        <v>72830.25</v>
      </c>
      <c r="G38" s="59">
        <v>70914</v>
      </c>
      <c r="H38" s="59">
        <v>70914</v>
      </c>
      <c r="I38" s="59">
        <v>70515.5</v>
      </c>
      <c r="J38" s="59">
        <v>70515.5</v>
      </c>
      <c r="K38" s="59">
        <v>70773.75</v>
      </c>
      <c r="L38" s="59">
        <v>70773.75</v>
      </c>
      <c r="M38" s="59">
        <v>71339</v>
      </c>
      <c r="N38" s="59">
        <v>71339</v>
      </c>
      <c r="O38" s="60">
        <v>72290.75</v>
      </c>
      <c r="P38" s="60">
        <v>72290.75</v>
      </c>
      <c r="Q38" s="60">
        <v>74038.25</v>
      </c>
      <c r="R38" s="60">
        <v>74038.25</v>
      </c>
      <c r="S38" s="60">
        <v>75680.25</v>
      </c>
      <c r="T38" s="60">
        <v>75680.25</v>
      </c>
      <c r="U38" s="59">
        <f t="shared" si="0"/>
        <v>1747.5</v>
      </c>
      <c r="V38" s="61">
        <f t="shared" si="1"/>
        <v>102.41732171820045</v>
      </c>
      <c r="W38" s="59">
        <f t="shared" si="2"/>
        <v>1747.5</v>
      </c>
      <c r="X38" s="61">
        <f t="shared" si="3"/>
        <v>102.41732171820045</v>
      </c>
      <c r="Y38" s="59">
        <f t="shared" si="6"/>
        <v>1642</v>
      </c>
      <c r="Z38" s="61">
        <f t="shared" si="7"/>
        <v>102.2177725702593</v>
      </c>
      <c r="AA38" s="59">
        <f t="shared" si="4"/>
        <v>1642</v>
      </c>
      <c r="AB38" s="62">
        <f t="shared" si="5"/>
        <v>102.2177725702593</v>
      </c>
      <c r="AD38" s="57"/>
      <c r="AE38" s="57"/>
      <c r="AF38" s="57"/>
      <c r="AG38" s="57"/>
    </row>
    <row r="39" spans="1:33" s="28" customFormat="1" ht="21" customHeight="1" x14ac:dyDescent="0.25">
      <c r="A39" s="58" t="s">
        <v>69</v>
      </c>
      <c r="B39" s="59">
        <v>33363</v>
      </c>
      <c r="C39" s="59">
        <v>33229</v>
      </c>
      <c r="D39" s="59">
        <v>32767</v>
      </c>
      <c r="E39" s="59">
        <v>32571</v>
      </c>
      <c r="F39" s="59">
        <v>33319</v>
      </c>
      <c r="G39" s="59">
        <v>32501</v>
      </c>
      <c r="H39" s="59">
        <v>33230</v>
      </c>
      <c r="I39" s="59">
        <v>31552</v>
      </c>
      <c r="J39" s="59">
        <v>32738</v>
      </c>
      <c r="K39" s="59">
        <v>29866</v>
      </c>
      <c r="L39" s="59">
        <v>31003</v>
      </c>
      <c r="M39" s="59">
        <v>28387</v>
      </c>
      <c r="N39" s="59">
        <v>29299</v>
      </c>
      <c r="O39" s="60">
        <v>26968</v>
      </c>
      <c r="P39" s="60">
        <v>27723</v>
      </c>
      <c r="Q39" s="60">
        <v>26182</v>
      </c>
      <c r="R39" s="60">
        <v>26817</v>
      </c>
      <c r="S39" s="60">
        <v>25337</v>
      </c>
      <c r="T39" s="60">
        <v>25855</v>
      </c>
      <c r="U39" s="59">
        <f t="shared" si="0"/>
        <v>-786</v>
      </c>
      <c r="V39" s="61">
        <f t="shared" si="1"/>
        <v>97.085434589142679</v>
      </c>
      <c r="W39" s="59">
        <f t="shared" si="2"/>
        <v>-906</v>
      </c>
      <c r="X39" s="61">
        <f t="shared" si="3"/>
        <v>96.73195541608051</v>
      </c>
      <c r="Y39" s="59">
        <f t="shared" si="6"/>
        <v>-845</v>
      </c>
      <c r="Z39" s="61">
        <f t="shared" si="7"/>
        <v>96.77259185700099</v>
      </c>
      <c r="AA39" s="59">
        <f t="shared" si="4"/>
        <v>-962</v>
      </c>
      <c r="AB39" s="62">
        <f t="shared" si="5"/>
        <v>96.412723272550991</v>
      </c>
      <c r="AD39" s="57"/>
      <c r="AE39" s="57"/>
      <c r="AF39" s="57"/>
      <c r="AG39" s="57"/>
    </row>
    <row r="40" spans="1:33" s="28" customFormat="1" ht="21" customHeight="1" x14ac:dyDescent="0.25">
      <c r="A40" s="58" t="s">
        <v>70</v>
      </c>
      <c r="B40" s="59">
        <v>1241</v>
      </c>
      <c r="C40" s="59">
        <v>1124</v>
      </c>
      <c r="D40" s="59">
        <v>1126</v>
      </c>
      <c r="E40" s="59">
        <v>1127</v>
      </c>
      <c r="F40" s="59">
        <v>1127</v>
      </c>
      <c r="G40" s="59">
        <v>1258</v>
      </c>
      <c r="H40" s="59">
        <v>1258</v>
      </c>
      <c r="I40" s="59">
        <v>1372</v>
      </c>
      <c r="J40" s="59">
        <v>1372</v>
      </c>
      <c r="K40" s="59">
        <v>1364</v>
      </c>
      <c r="L40" s="59">
        <v>1364</v>
      </c>
      <c r="M40" s="59">
        <v>1319</v>
      </c>
      <c r="N40" s="59">
        <v>1319</v>
      </c>
      <c r="O40" s="60">
        <v>1367</v>
      </c>
      <c r="P40" s="60">
        <v>1367</v>
      </c>
      <c r="Q40" s="60">
        <v>1277</v>
      </c>
      <c r="R40" s="60">
        <v>1277</v>
      </c>
      <c r="S40" s="60">
        <v>1096</v>
      </c>
      <c r="T40" s="60">
        <v>1096</v>
      </c>
      <c r="U40" s="59">
        <f t="shared" si="0"/>
        <v>-90</v>
      </c>
      <c r="V40" s="61">
        <f t="shared" si="1"/>
        <v>93.416239941477684</v>
      </c>
      <c r="W40" s="59">
        <f t="shared" si="2"/>
        <v>-90</v>
      </c>
      <c r="X40" s="61">
        <f t="shared" si="3"/>
        <v>93.416239941477684</v>
      </c>
      <c r="Y40" s="59">
        <f t="shared" si="6"/>
        <v>-181</v>
      </c>
      <c r="Z40" s="61">
        <f t="shared" si="7"/>
        <v>85.826155050900539</v>
      </c>
      <c r="AA40" s="59">
        <f t="shared" si="4"/>
        <v>-181</v>
      </c>
      <c r="AB40" s="62">
        <f t="shared" si="5"/>
        <v>85.826155050900539</v>
      </c>
      <c r="AD40" s="57"/>
      <c r="AE40" s="57"/>
      <c r="AF40" s="57"/>
      <c r="AG40" s="57"/>
    </row>
    <row r="41" spans="1:33" s="28" customFormat="1" ht="21" customHeight="1" thickBot="1" x14ac:dyDescent="0.3">
      <c r="A41" s="63" t="s">
        <v>71</v>
      </c>
      <c r="B41" s="64">
        <v>812</v>
      </c>
      <c r="C41" s="64">
        <v>806</v>
      </c>
      <c r="D41" s="64">
        <v>805</v>
      </c>
      <c r="E41" s="64">
        <v>804</v>
      </c>
      <c r="F41" s="64">
        <v>804</v>
      </c>
      <c r="G41" s="64">
        <v>804</v>
      </c>
      <c r="H41" s="64">
        <v>804</v>
      </c>
      <c r="I41" s="64">
        <v>782</v>
      </c>
      <c r="J41" s="64">
        <v>782</v>
      </c>
      <c r="K41" s="64">
        <v>782</v>
      </c>
      <c r="L41" s="64">
        <v>782</v>
      </c>
      <c r="M41" s="64">
        <v>765</v>
      </c>
      <c r="N41" s="64">
        <v>765</v>
      </c>
      <c r="O41" s="65">
        <v>765</v>
      </c>
      <c r="P41" s="65">
        <v>765</v>
      </c>
      <c r="Q41" s="65">
        <v>765</v>
      </c>
      <c r="R41" s="65">
        <v>765</v>
      </c>
      <c r="S41" s="65">
        <v>765</v>
      </c>
      <c r="T41" s="65">
        <v>765</v>
      </c>
      <c r="U41" s="64">
        <f t="shared" si="0"/>
        <v>0</v>
      </c>
      <c r="V41" s="66">
        <f t="shared" si="1"/>
        <v>100</v>
      </c>
      <c r="W41" s="64">
        <f t="shared" si="2"/>
        <v>0</v>
      </c>
      <c r="X41" s="66">
        <f t="shared" si="3"/>
        <v>100</v>
      </c>
      <c r="Y41" s="64">
        <f t="shared" si="6"/>
        <v>0</v>
      </c>
      <c r="Z41" s="66">
        <f t="shared" si="7"/>
        <v>100</v>
      </c>
      <c r="AA41" s="64">
        <f t="shared" si="4"/>
        <v>0</v>
      </c>
      <c r="AB41" s="67">
        <f t="shared" si="5"/>
        <v>100</v>
      </c>
      <c r="AD41" s="57"/>
      <c r="AE41" s="57"/>
      <c r="AF41" s="57"/>
      <c r="AG41" s="57"/>
    </row>
    <row r="42" spans="1:33" s="28" customFormat="1" ht="21" customHeight="1" thickBot="1" x14ac:dyDescent="0.3">
      <c r="A42" s="68" t="s">
        <v>77</v>
      </c>
      <c r="B42" s="69">
        <v>137104</v>
      </c>
      <c r="C42" s="69">
        <f>SUM(C37:C41)</f>
        <v>134192.75</v>
      </c>
      <c r="D42" s="69">
        <f>SUM(D37:D41)</f>
        <v>131830.5</v>
      </c>
      <c r="E42" s="69">
        <v>129850.25</v>
      </c>
      <c r="F42" s="69">
        <v>130598.25</v>
      </c>
      <c r="G42" s="69">
        <v>128735</v>
      </c>
      <c r="H42" s="69">
        <v>129464</v>
      </c>
      <c r="I42" s="69">
        <v>128462</v>
      </c>
      <c r="J42" s="69">
        <v>129648</v>
      </c>
      <c r="K42" s="69">
        <v>127748.25</v>
      </c>
      <c r="L42" s="69">
        <v>128885.25</v>
      </c>
      <c r="M42" s="69">
        <v>127262.5</v>
      </c>
      <c r="N42" s="69">
        <v>128174.5</v>
      </c>
      <c r="O42" s="70">
        <v>127296.75</v>
      </c>
      <c r="P42" s="70">
        <v>128051.75</v>
      </c>
      <c r="Q42" s="70">
        <v>128155.75</v>
      </c>
      <c r="R42" s="70">
        <v>128790.75</v>
      </c>
      <c r="S42" s="70">
        <v>128180.25</v>
      </c>
      <c r="T42" s="70">
        <v>128698.25</v>
      </c>
      <c r="U42" s="69">
        <f t="shared" si="0"/>
        <v>859</v>
      </c>
      <c r="V42" s="71">
        <f t="shared" si="1"/>
        <v>100.67480120270156</v>
      </c>
      <c r="W42" s="69">
        <f t="shared" si="2"/>
        <v>739</v>
      </c>
      <c r="X42" s="71">
        <f t="shared" si="3"/>
        <v>100.57711042605821</v>
      </c>
      <c r="Y42" s="69">
        <f t="shared" si="6"/>
        <v>24.5</v>
      </c>
      <c r="Z42" s="71">
        <f t="shared" si="7"/>
        <v>100.01911736305237</v>
      </c>
      <c r="AA42" s="69">
        <f t="shared" si="4"/>
        <v>-92.5</v>
      </c>
      <c r="AB42" s="72">
        <f t="shared" si="5"/>
        <v>99.928178071794747</v>
      </c>
      <c r="AD42" s="57"/>
      <c r="AE42" s="57"/>
      <c r="AF42" s="57"/>
      <c r="AG42" s="57"/>
    </row>
    <row r="43" spans="1:33" s="28" customFormat="1" ht="21" customHeight="1" x14ac:dyDescent="0.25">
      <c r="A43" s="52" t="s">
        <v>67</v>
      </c>
      <c r="B43" s="73">
        <v>12165</v>
      </c>
      <c r="C43" s="73">
        <v>12301.5</v>
      </c>
      <c r="D43" s="73">
        <v>12543</v>
      </c>
      <c r="E43" s="73">
        <v>13063.5</v>
      </c>
      <c r="F43" s="73">
        <v>13063.5</v>
      </c>
      <c r="G43" s="73">
        <v>13335</v>
      </c>
      <c r="H43" s="73">
        <v>13335</v>
      </c>
      <c r="I43" s="73">
        <v>14048</v>
      </c>
      <c r="J43" s="73">
        <v>14048</v>
      </c>
      <c r="K43" s="73">
        <v>14805.5</v>
      </c>
      <c r="L43" s="73">
        <v>14805.5</v>
      </c>
      <c r="M43" s="73">
        <v>15296</v>
      </c>
      <c r="N43" s="73">
        <v>15296</v>
      </c>
      <c r="O43" s="74">
        <v>15519</v>
      </c>
      <c r="P43" s="74">
        <v>15519</v>
      </c>
      <c r="Q43" s="74">
        <v>15435</v>
      </c>
      <c r="R43" s="74">
        <v>15435</v>
      </c>
      <c r="S43" s="74">
        <v>15105</v>
      </c>
      <c r="T43" s="74">
        <v>15105</v>
      </c>
      <c r="U43" s="73">
        <f t="shared" si="0"/>
        <v>-84</v>
      </c>
      <c r="V43" s="75">
        <f t="shared" si="1"/>
        <v>99.458728010825439</v>
      </c>
      <c r="W43" s="73">
        <f t="shared" si="2"/>
        <v>-84</v>
      </c>
      <c r="X43" s="75">
        <f t="shared" si="3"/>
        <v>99.458728010825439</v>
      </c>
      <c r="Y43" s="73">
        <f t="shared" si="6"/>
        <v>-330</v>
      </c>
      <c r="Z43" s="75">
        <f t="shared" si="7"/>
        <v>97.862001943634596</v>
      </c>
      <c r="AA43" s="73">
        <f t="shared" si="4"/>
        <v>-330</v>
      </c>
      <c r="AB43" s="76">
        <f t="shared" si="5"/>
        <v>97.862001943634596</v>
      </c>
      <c r="AD43" s="57"/>
      <c r="AE43" s="57"/>
      <c r="AF43" s="57"/>
      <c r="AG43" s="57"/>
    </row>
    <row r="44" spans="1:33" s="28" customFormat="1" ht="21" customHeight="1" x14ac:dyDescent="0.25">
      <c r="A44" s="58" t="s">
        <v>68</v>
      </c>
      <c r="B44" s="59">
        <v>41534</v>
      </c>
      <c r="C44" s="59">
        <v>39969</v>
      </c>
      <c r="D44" s="59">
        <v>38785</v>
      </c>
      <c r="E44" s="59">
        <v>37505.5</v>
      </c>
      <c r="F44" s="59">
        <v>37505.5</v>
      </c>
      <c r="G44" s="59">
        <v>36351.75</v>
      </c>
      <c r="H44" s="59">
        <v>36351.75</v>
      </c>
      <c r="I44" s="59">
        <v>36098.75</v>
      </c>
      <c r="J44" s="59">
        <v>36098.75</v>
      </c>
      <c r="K44" s="59">
        <v>36224.75</v>
      </c>
      <c r="L44" s="59">
        <v>36224.75</v>
      </c>
      <c r="M44" s="59">
        <v>36434.75</v>
      </c>
      <c r="N44" s="59">
        <v>36434.75</v>
      </c>
      <c r="O44" s="60">
        <v>37262.5</v>
      </c>
      <c r="P44" s="60">
        <v>37262.5</v>
      </c>
      <c r="Q44" s="60">
        <v>38259.25</v>
      </c>
      <c r="R44" s="60">
        <v>38259.25</v>
      </c>
      <c r="S44" s="60">
        <v>39393.25</v>
      </c>
      <c r="T44" s="60">
        <v>39393.25</v>
      </c>
      <c r="U44" s="59">
        <f t="shared" si="0"/>
        <v>996.75</v>
      </c>
      <c r="V44" s="61">
        <f t="shared" si="1"/>
        <v>102.67494129486749</v>
      </c>
      <c r="W44" s="59">
        <f t="shared" si="2"/>
        <v>996.75</v>
      </c>
      <c r="X44" s="61">
        <f t="shared" si="3"/>
        <v>102.67494129486749</v>
      </c>
      <c r="Y44" s="59">
        <f t="shared" si="6"/>
        <v>1134</v>
      </c>
      <c r="Z44" s="61">
        <f t="shared" si="7"/>
        <v>102.96398910067499</v>
      </c>
      <c r="AA44" s="59">
        <f t="shared" si="4"/>
        <v>1134</v>
      </c>
      <c r="AB44" s="62">
        <f t="shared" si="5"/>
        <v>102.96398910067499</v>
      </c>
      <c r="AD44" s="57"/>
      <c r="AE44" s="57"/>
      <c r="AF44" s="57"/>
      <c r="AG44" s="57"/>
    </row>
    <row r="45" spans="1:33" s="28" customFormat="1" ht="21" customHeight="1" x14ac:dyDescent="0.25">
      <c r="A45" s="58" t="s">
        <v>69</v>
      </c>
      <c r="B45" s="59">
        <v>16936</v>
      </c>
      <c r="C45" s="59">
        <v>16916</v>
      </c>
      <c r="D45" s="59">
        <v>16568</v>
      </c>
      <c r="E45" s="59">
        <v>16240</v>
      </c>
      <c r="F45" s="59">
        <v>16608</v>
      </c>
      <c r="G45" s="59">
        <v>15788</v>
      </c>
      <c r="H45" s="59">
        <v>16253</v>
      </c>
      <c r="I45" s="59">
        <v>15061</v>
      </c>
      <c r="J45" s="59">
        <v>15852</v>
      </c>
      <c r="K45" s="59">
        <v>14315</v>
      </c>
      <c r="L45" s="59">
        <v>14971</v>
      </c>
      <c r="M45" s="59">
        <v>13588</v>
      </c>
      <c r="N45" s="59">
        <v>14085</v>
      </c>
      <c r="O45" s="60">
        <v>13043</v>
      </c>
      <c r="P45" s="60">
        <v>13471</v>
      </c>
      <c r="Q45" s="60">
        <v>12741</v>
      </c>
      <c r="R45" s="60">
        <v>13119</v>
      </c>
      <c r="S45" s="60">
        <v>12426</v>
      </c>
      <c r="T45" s="60">
        <v>12751</v>
      </c>
      <c r="U45" s="59">
        <f t="shared" si="0"/>
        <v>-302</v>
      </c>
      <c r="V45" s="61">
        <f t="shared" si="1"/>
        <v>97.684581767998154</v>
      </c>
      <c r="W45" s="59">
        <f t="shared" si="2"/>
        <v>-352</v>
      </c>
      <c r="X45" s="61">
        <f t="shared" si="3"/>
        <v>97.386979437309776</v>
      </c>
      <c r="Y45" s="59">
        <f t="shared" si="6"/>
        <v>-315</v>
      </c>
      <c r="Z45" s="61">
        <f t="shared" si="7"/>
        <v>97.527666588179898</v>
      </c>
      <c r="AA45" s="59">
        <f t="shared" si="4"/>
        <v>-368</v>
      </c>
      <c r="AB45" s="62">
        <f t="shared" si="5"/>
        <v>97.194908148486931</v>
      </c>
      <c r="AD45" s="57"/>
      <c r="AE45" s="57"/>
      <c r="AF45" s="57"/>
      <c r="AG45" s="57"/>
    </row>
    <row r="46" spans="1:33" s="28" customFormat="1" ht="21" customHeight="1" x14ac:dyDescent="0.25">
      <c r="A46" s="58" t="s">
        <v>70</v>
      </c>
      <c r="B46" s="59">
        <v>500</v>
      </c>
      <c r="C46" s="59">
        <v>488</v>
      </c>
      <c r="D46" s="59">
        <v>530</v>
      </c>
      <c r="E46" s="59">
        <v>501</v>
      </c>
      <c r="F46" s="59">
        <v>501</v>
      </c>
      <c r="G46" s="59">
        <v>489</v>
      </c>
      <c r="H46" s="59">
        <v>489</v>
      </c>
      <c r="I46" s="59">
        <v>470</v>
      </c>
      <c r="J46" s="59">
        <v>470</v>
      </c>
      <c r="K46" s="59">
        <v>492</v>
      </c>
      <c r="L46" s="59">
        <v>492</v>
      </c>
      <c r="M46" s="59">
        <v>473</v>
      </c>
      <c r="N46" s="59">
        <v>473</v>
      </c>
      <c r="O46" s="60">
        <v>429</v>
      </c>
      <c r="P46" s="60">
        <v>429</v>
      </c>
      <c r="Q46" s="60">
        <v>385</v>
      </c>
      <c r="R46" s="60">
        <v>385</v>
      </c>
      <c r="S46" s="60">
        <v>314</v>
      </c>
      <c r="T46" s="60">
        <v>314</v>
      </c>
      <c r="U46" s="59">
        <f t="shared" si="0"/>
        <v>-44</v>
      </c>
      <c r="V46" s="61">
        <f t="shared" si="1"/>
        <v>89.743589743589752</v>
      </c>
      <c r="W46" s="59">
        <f t="shared" si="2"/>
        <v>-44</v>
      </c>
      <c r="X46" s="61">
        <f t="shared" si="3"/>
        <v>89.743589743589752</v>
      </c>
      <c r="Y46" s="59">
        <f t="shared" si="6"/>
        <v>-71</v>
      </c>
      <c r="Z46" s="61">
        <f t="shared" si="7"/>
        <v>81.558441558441558</v>
      </c>
      <c r="AA46" s="59">
        <f t="shared" si="4"/>
        <v>-71</v>
      </c>
      <c r="AB46" s="62">
        <f t="shared" si="5"/>
        <v>81.558441558441558</v>
      </c>
      <c r="AD46" s="57"/>
      <c r="AE46" s="57"/>
      <c r="AF46" s="57"/>
      <c r="AG46" s="57"/>
    </row>
    <row r="47" spans="1:33" s="28" customFormat="1" ht="21" customHeight="1" thickBot="1" x14ac:dyDescent="0.3">
      <c r="A47" s="63" t="s">
        <v>71</v>
      </c>
      <c r="B47" s="64">
        <v>290</v>
      </c>
      <c r="C47" s="64">
        <v>297</v>
      </c>
      <c r="D47" s="64">
        <v>297</v>
      </c>
      <c r="E47" s="64">
        <v>240</v>
      </c>
      <c r="F47" s="64">
        <v>240</v>
      </c>
      <c r="G47" s="64">
        <v>240</v>
      </c>
      <c r="H47" s="64">
        <v>240</v>
      </c>
      <c r="I47" s="64">
        <v>240</v>
      </c>
      <c r="J47" s="64">
        <v>240</v>
      </c>
      <c r="K47" s="64">
        <v>240</v>
      </c>
      <c r="L47" s="64">
        <v>240</v>
      </c>
      <c r="M47" s="64">
        <v>240</v>
      </c>
      <c r="N47" s="64">
        <v>240</v>
      </c>
      <c r="O47" s="65">
        <v>240</v>
      </c>
      <c r="P47" s="65">
        <v>240</v>
      </c>
      <c r="Q47" s="65">
        <v>232</v>
      </c>
      <c r="R47" s="65">
        <v>232</v>
      </c>
      <c r="S47" s="65">
        <v>230</v>
      </c>
      <c r="T47" s="65">
        <v>230</v>
      </c>
      <c r="U47" s="64">
        <f t="shared" si="0"/>
        <v>-8</v>
      </c>
      <c r="V47" s="66">
        <f t="shared" si="1"/>
        <v>96.666666666666671</v>
      </c>
      <c r="W47" s="64">
        <f t="shared" si="2"/>
        <v>-8</v>
      </c>
      <c r="X47" s="66">
        <f t="shared" si="3"/>
        <v>96.666666666666671</v>
      </c>
      <c r="Y47" s="64">
        <f t="shared" si="6"/>
        <v>-2</v>
      </c>
      <c r="Z47" s="66">
        <f t="shared" si="7"/>
        <v>99.137931034482762</v>
      </c>
      <c r="AA47" s="64">
        <f t="shared" si="4"/>
        <v>-2</v>
      </c>
      <c r="AB47" s="67">
        <f t="shared" si="5"/>
        <v>99.137931034482762</v>
      </c>
      <c r="AD47" s="57"/>
      <c r="AE47" s="57"/>
      <c r="AF47" s="57"/>
      <c r="AG47" s="57"/>
    </row>
    <row r="48" spans="1:33" s="28" customFormat="1" ht="21" customHeight="1" thickBot="1" x14ac:dyDescent="0.3">
      <c r="A48" s="68" t="s">
        <v>78</v>
      </c>
      <c r="B48" s="69">
        <v>71425</v>
      </c>
      <c r="C48" s="69">
        <f>SUM(C43:C47)</f>
        <v>69971.5</v>
      </c>
      <c r="D48" s="69">
        <f>SUM(D43:D47)</f>
        <v>68723</v>
      </c>
      <c r="E48" s="69">
        <v>67550</v>
      </c>
      <c r="F48" s="69">
        <v>67918</v>
      </c>
      <c r="G48" s="69">
        <v>66203.75</v>
      </c>
      <c r="H48" s="69">
        <v>66668.75</v>
      </c>
      <c r="I48" s="69">
        <v>65917.75</v>
      </c>
      <c r="J48" s="69">
        <v>66708.75</v>
      </c>
      <c r="K48" s="69">
        <v>66077.25</v>
      </c>
      <c r="L48" s="69">
        <v>66733.25</v>
      </c>
      <c r="M48" s="69">
        <v>66031.75</v>
      </c>
      <c r="N48" s="69">
        <v>66528.75</v>
      </c>
      <c r="O48" s="70">
        <v>66493.5</v>
      </c>
      <c r="P48" s="70">
        <v>66921.5</v>
      </c>
      <c r="Q48" s="70">
        <v>67052.25</v>
      </c>
      <c r="R48" s="70">
        <v>67430.25</v>
      </c>
      <c r="S48" s="70">
        <v>67468.25</v>
      </c>
      <c r="T48" s="70">
        <v>67793.25</v>
      </c>
      <c r="U48" s="69">
        <f t="shared" si="0"/>
        <v>558.75</v>
      </c>
      <c r="V48" s="71">
        <f t="shared" si="1"/>
        <v>100.84030769924878</v>
      </c>
      <c r="W48" s="69">
        <f t="shared" si="2"/>
        <v>508.75</v>
      </c>
      <c r="X48" s="71">
        <f t="shared" si="3"/>
        <v>100.76021906263308</v>
      </c>
      <c r="Y48" s="69">
        <f t="shared" si="6"/>
        <v>416</v>
      </c>
      <c r="Z48" s="71">
        <f t="shared" si="7"/>
        <v>100.62041169386559</v>
      </c>
      <c r="AA48" s="69">
        <f t="shared" si="4"/>
        <v>363</v>
      </c>
      <c r="AB48" s="72">
        <f t="shared" si="5"/>
        <v>100.53833405630262</v>
      </c>
      <c r="AD48" s="57"/>
      <c r="AE48" s="57"/>
      <c r="AF48" s="57"/>
      <c r="AG48" s="57"/>
    </row>
    <row r="49" spans="1:33" s="28" customFormat="1" ht="21" customHeight="1" x14ac:dyDescent="0.25">
      <c r="A49" s="52" t="s">
        <v>67</v>
      </c>
      <c r="B49" s="73">
        <v>15640</v>
      </c>
      <c r="C49" s="73">
        <v>15501.5</v>
      </c>
      <c r="D49" s="73">
        <v>16063.5</v>
      </c>
      <c r="E49" s="73">
        <v>16659</v>
      </c>
      <c r="F49" s="73">
        <v>16659</v>
      </c>
      <c r="G49" s="73">
        <v>17459.5</v>
      </c>
      <c r="H49" s="73">
        <v>17459.5</v>
      </c>
      <c r="I49" s="73">
        <v>18245</v>
      </c>
      <c r="J49" s="73">
        <v>18245</v>
      </c>
      <c r="K49" s="73">
        <v>18982.5</v>
      </c>
      <c r="L49" s="73">
        <v>18982.5</v>
      </c>
      <c r="M49" s="73">
        <v>19442</v>
      </c>
      <c r="N49" s="73">
        <v>19442</v>
      </c>
      <c r="O49" s="74">
        <v>19722</v>
      </c>
      <c r="P49" s="74">
        <v>19722</v>
      </c>
      <c r="Q49" s="74">
        <v>19792</v>
      </c>
      <c r="R49" s="74">
        <v>19792</v>
      </c>
      <c r="S49" s="74">
        <v>19573.5</v>
      </c>
      <c r="T49" s="74">
        <v>19573.5</v>
      </c>
      <c r="U49" s="73">
        <f t="shared" si="0"/>
        <v>70</v>
      </c>
      <c r="V49" s="75">
        <f t="shared" si="1"/>
        <v>100.35493357671636</v>
      </c>
      <c r="W49" s="73">
        <f t="shared" si="2"/>
        <v>70</v>
      </c>
      <c r="X49" s="75">
        <f t="shared" si="3"/>
        <v>100.35493357671636</v>
      </c>
      <c r="Y49" s="73">
        <f t="shared" si="6"/>
        <v>-218.5</v>
      </c>
      <c r="Z49" s="75">
        <f t="shared" si="7"/>
        <v>98.896018593371053</v>
      </c>
      <c r="AA49" s="73">
        <f t="shared" si="4"/>
        <v>-218.5</v>
      </c>
      <c r="AB49" s="76">
        <f t="shared" si="5"/>
        <v>98.896018593371053</v>
      </c>
      <c r="AD49" s="57"/>
      <c r="AE49" s="57"/>
      <c r="AF49" s="57"/>
      <c r="AG49" s="57"/>
    </row>
    <row r="50" spans="1:33" s="28" customFormat="1" ht="21" customHeight="1" x14ac:dyDescent="0.25">
      <c r="A50" s="58" t="s">
        <v>68</v>
      </c>
      <c r="B50" s="59">
        <v>52340</v>
      </c>
      <c r="C50" s="59">
        <v>50344.5</v>
      </c>
      <c r="D50" s="59">
        <v>48353.25</v>
      </c>
      <c r="E50" s="59">
        <v>46575.75</v>
      </c>
      <c r="F50" s="59">
        <v>46575.75</v>
      </c>
      <c r="G50" s="59">
        <v>45186.75</v>
      </c>
      <c r="H50" s="59">
        <v>45186.75</v>
      </c>
      <c r="I50" s="59">
        <v>44854.5</v>
      </c>
      <c r="J50" s="59">
        <v>44854.5</v>
      </c>
      <c r="K50" s="59">
        <v>44656.75</v>
      </c>
      <c r="L50" s="59">
        <v>44656.75</v>
      </c>
      <c r="M50" s="59">
        <v>45187</v>
      </c>
      <c r="N50" s="59">
        <v>45187</v>
      </c>
      <c r="O50" s="60">
        <v>45850</v>
      </c>
      <c r="P50" s="60">
        <v>45850</v>
      </c>
      <c r="Q50" s="60">
        <v>46894.5</v>
      </c>
      <c r="R50" s="60">
        <v>46894.5</v>
      </c>
      <c r="S50" s="60">
        <v>47863.5</v>
      </c>
      <c r="T50" s="60">
        <v>47863.5</v>
      </c>
      <c r="U50" s="59">
        <f t="shared" si="0"/>
        <v>1044.5</v>
      </c>
      <c r="V50" s="61">
        <f t="shared" si="1"/>
        <v>102.27808069792803</v>
      </c>
      <c r="W50" s="59">
        <f t="shared" si="2"/>
        <v>1044.5</v>
      </c>
      <c r="X50" s="61">
        <f t="shared" si="3"/>
        <v>102.27808069792803</v>
      </c>
      <c r="Y50" s="59">
        <f t="shared" si="6"/>
        <v>969</v>
      </c>
      <c r="Z50" s="61">
        <f t="shared" si="7"/>
        <v>102.0663404023926</v>
      </c>
      <c r="AA50" s="59">
        <f t="shared" si="4"/>
        <v>969</v>
      </c>
      <c r="AB50" s="62">
        <f t="shared" si="5"/>
        <v>102.0663404023926</v>
      </c>
      <c r="AD50" s="57"/>
      <c r="AE50" s="57"/>
      <c r="AF50" s="57"/>
      <c r="AG50" s="57"/>
    </row>
    <row r="51" spans="1:33" s="28" customFormat="1" ht="21" customHeight="1" x14ac:dyDescent="0.25">
      <c r="A51" s="58" t="s">
        <v>69</v>
      </c>
      <c r="B51" s="59">
        <v>23914</v>
      </c>
      <c r="C51" s="59">
        <v>23653</v>
      </c>
      <c r="D51" s="59">
        <v>23501</v>
      </c>
      <c r="E51" s="59">
        <v>23156</v>
      </c>
      <c r="F51" s="59">
        <v>23629</v>
      </c>
      <c r="G51" s="59">
        <v>22860</v>
      </c>
      <c r="H51" s="59">
        <v>23447</v>
      </c>
      <c r="I51" s="59">
        <v>22041</v>
      </c>
      <c r="J51" s="59">
        <v>22989</v>
      </c>
      <c r="K51" s="59">
        <v>21016</v>
      </c>
      <c r="L51" s="59">
        <v>21851</v>
      </c>
      <c r="M51" s="59">
        <v>19918</v>
      </c>
      <c r="N51" s="59">
        <v>20510</v>
      </c>
      <c r="O51" s="60">
        <v>18911</v>
      </c>
      <c r="P51" s="60">
        <v>19451</v>
      </c>
      <c r="Q51" s="60">
        <v>18547</v>
      </c>
      <c r="R51" s="60">
        <v>19030</v>
      </c>
      <c r="S51" s="60">
        <v>17893</v>
      </c>
      <c r="T51" s="60">
        <v>18326</v>
      </c>
      <c r="U51" s="59">
        <f t="shared" si="0"/>
        <v>-364</v>
      </c>
      <c r="V51" s="61">
        <f t="shared" si="1"/>
        <v>98.075194331341535</v>
      </c>
      <c r="W51" s="59">
        <f t="shared" si="2"/>
        <v>-421</v>
      </c>
      <c r="X51" s="61">
        <f t="shared" si="3"/>
        <v>97.835586859287432</v>
      </c>
      <c r="Y51" s="59">
        <f t="shared" si="6"/>
        <v>-654</v>
      </c>
      <c r="Z51" s="61">
        <f t="shared" si="7"/>
        <v>96.473823259826389</v>
      </c>
      <c r="AA51" s="59">
        <f t="shared" si="4"/>
        <v>-704</v>
      </c>
      <c r="AB51" s="62">
        <f t="shared" si="5"/>
        <v>96.300578034682076</v>
      </c>
      <c r="AD51" s="57"/>
      <c r="AE51" s="57"/>
      <c r="AF51" s="57"/>
      <c r="AG51" s="57"/>
    </row>
    <row r="52" spans="1:33" s="28" customFormat="1" ht="21" customHeight="1" x14ac:dyDescent="0.25">
      <c r="A52" s="58" t="s">
        <v>70</v>
      </c>
      <c r="B52" s="59">
        <v>948</v>
      </c>
      <c r="C52" s="59">
        <v>850</v>
      </c>
      <c r="D52" s="59">
        <v>846</v>
      </c>
      <c r="E52" s="59">
        <v>805</v>
      </c>
      <c r="F52" s="59">
        <v>805</v>
      </c>
      <c r="G52" s="59">
        <v>825</v>
      </c>
      <c r="H52" s="59">
        <v>825</v>
      </c>
      <c r="I52" s="59">
        <v>797</v>
      </c>
      <c r="J52" s="59">
        <v>797</v>
      </c>
      <c r="K52" s="59">
        <v>779</v>
      </c>
      <c r="L52" s="59">
        <v>779</v>
      </c>
      <c r="M52" s="59">
        <v>767</v>
      </c>
      <c r="N52" s="59">
        <v>767</v>
      </c>
      <c r="O52" s="60">
        <v>797</v>
      </c>
      <c r="P52" s="60">
        <v>797</v>
      </c>
      <c r="Q52" s="60">
        <v>725</v>
      </c>
      <c r="R52" s="60">
        <v>725</v>
      </c>
      <c r="S52" s="60">
        <v>652</v>
      </c>
      <c r="T52" s="60">
        <v>652</v>
      </c>
      <c r="U52" s="59">
        <f t="shared" si="0"/>
        <v>-72</v>
      </c>
      <c r="V52" s="61">
        <f t="shared" si="1"/>
        <v>90.966122961104148</v>
      </c>
      <c r="W52" s="59">
        <f t="shared" si="2"/>
        <v>-72</v>
      </c>
      <c r="X52" s="61">
        <f t="shared" si="3"/>
        <v>90.966122961104148</v>
      </c>
      <c r="Y52" s="59">
        <f t="shared" si="6"/>
        <v>-73</v>
      </c>
      <c r="Z52" s="61">
        <f t="shared" si="7"/>
        <v>89.931034482758619</v>
      </c>
      <c r="AA52" s="59">
        <f t="shared" si="4"/>
        <v>-73</v>
      </c>
      <c r="AB52" s="62">
        <f t="shared" si="5"/>
        <v>89.931034482758619</v>
      </c>
      <c r="AD52" s="57"/>
      <c r="AE52" s="57"/>
      <c r="AF52" s="57"/>
      <c r="AG52" s="57"/>
    </row>
    <row r="53" spans="1:33" s="28" customFormat="1" ht="21" customHeight="1" thickBot="1" x14ac:dyDescent="0.3">
      <c r="A53" s="63" t="s">
        <v>71</v>
      </c>
      <c r="B53" s="64">
        <v>325</v>
      </c>
      <c r="C53" s="64">
        <v>326</v>
      </c>
      <c r="D53" s="64">
        <v>311</v>
      </c>
      <c r="E53" s="64">
        <v>304</v>
      </c>
      <c r="F53" s="64">
        <v>304</v>
      </c>
      <c r="G53" s="64">
        <v>302</v>
      </c>
      <c r="H53" s="64">
        <v>302</v>
      </c>
      <c r="I53" s="64">
        <v>302</v>
      </c>
      <c r="J53" s="64">
        <v>302</v>
      </c>
      <c r="K53" s="64">
        <v>302</v>
      </c>
      <c r="L53" s="64">
        <v>302</v>
      </c>
      <c r="M53" s="64">
        <v>302</v>
      </c>
      <c r="N53" s="64">
        <v>302</v>
      </c>
      <c r="O53" s="65">
        <v>266</v>
      </c>
      <c r="P53" s="65">
        <v>266</v>
      </c>
      <c r="Q53" s="65">
        <v>266</v>
      </c>
      <c r="R53" s="65">
        <v>266</v>
      </c>
      <c r="S53" s="65">
        <v>266</v>
      </c>
      <c r="T53" s="65">
        <v>266</v>
      </c>
      <c r="U53" s="64">
        <f t="shared" si="0"/>
        <v>0</v>
      </c>
      <c r="V53" s="66">
        <f t="shared" si="1"/>
        <v>100</v>
      </c>
      <c r="W53" s="64">
        <f t="shared" si="2"/>
        <v>0</v>
      </c>
      <c r="X53" s="66">
        <f t="shared" si="3"/>
        <v>100</v>
      </c>
      <c r="Y53" s="64">
        <f t="shared" si="6"/>
        <v>0</v>
      </c>
      <c r="Z53" s="66">
        <f t="shared" si="7"/>
        <v>100</v>
      </c>
      <c r="AA53" s="64">
        <f t="shared" si="4"/>
        <v>0</v>
      </c>
      <c r="AB53" s="67">
        <f t="shared" si="5"/>
        <v>100</v>
      </c>
      <c r="AD53" s="57"/>
      <c r="AE53" s="57"/>
      <c r="AF53" s="57"/>
      <c r="AG53" s="57"/>
    </row>
    <row r="54" spans="1:33" s="28" customFormat="1" ht="21" customHeight="1" thickBot="1" x14ac:dyDescent="0.3">
      <c r="A54" s="68" t="s">
        <v>79</v>
      </c>
      <c r="B54" s="69">
        <v>93167</v>
      </c>
      <c r="C54" s="69">
        <f>SUM(C49:C53)</f>
        <v>90675</v>
      </c>
      <c r="D54" s="69">
        <f>SUM(D49:D53)</f>
        <v>89074.75</v>
      </c>
      <c r="E54" s="69">
        <v>87499.75</v>
      </c>
      <c r="F54" s="69">
        <v>87972.75</v>
      </c>
      <c r="G54" s="69">
        <v>86633.25</v>
      </c>
      <c r="H54" s="69">
        <v>87220.25</v>
      </c>
      <c r="I54" s="69">
        <v>86239.5</v>
      </c>
      <c r="J54" s="69">
        <v>87187.5</v>
      </c>
      <c r="K54" s="69">
        <v>85736.25</v>
      </c>
      <c r="L54" s="69">
        <v>86571.25</v>
      </c>
      <c r="M54" s="69">
        <v>85616</v>
      </c>
      <c r="N54" s="69">
        <v>86208</v>
      </c>
      <c r="O54" s="70">
        <v>85546</v>
      </c>
      <c r="P54" s="70">
        <v>86086</v>
      </c>
      <c r="Q54" s="70">
        <v>86224.5</v>
      </c>
      <c r="R54" s="70">
        <v>86707.5</v>
      </c>
      <c r="S54" s="70">
        <v>86248</v>
      </c>
      <c r="T54" s="70">
        <v>86681</v>
      </c>
      <c r="U54" s="69">
        <f t="shared" si="0"/>
        <v>678.5</v>
      </c>
      <c r="V54" s="71">
        <f t="shared" si="1"/>
        <v>100.79314053257897</v>
      </c>
      <c r="W54" s="69">
        <f t="shared" si="2"/>
        <v>621.5</v>
      </c>
      <c r="X54" s="71">
        <f t="shared" si="3"/>
        <v>100.7219524661385</v>
      </c>
      <c r="Y54" s="69">
        <f t="shared" si="6"/>
        <v>23.5</v>
      </c>
      <c r="Z54" s="71">
        <f t="shared" si="7"/>
        <v>100.02725443464445</v>
      </c>
      <c r="AA54" s="69">
        <f t="shared" si="4"/>
        <v>-26.5</v>
      </c>
      <c r="AB54" s="72">
        <f t="shared" si="5"/>
        <v>99.969437476573546</v>
      </c>
      <c r="AD54" s="57"/>
      <c r="AE54" s="57"/>
      <c r="AF54" s="57"/>
      <c r="AG54" s="57"/>
    </row>
    <row r="55" spans="1:33" s="28" customFormat="1" ht="21" customHeight="1" x14ac:dyDescent="0.25">
      <c r="A55" s="52" t="s">
        <v>67</v>
      </c>
      <c r="B55" s="73">
        <v>14993</v>
      </c>
      <c r="C55" s="73">
        <v>15076</v>
      </c>
      <c r="D55" s="73">
        <v>15265.5</v>
      </c>
      <c r="E55" s="73">
        <v>15863</v>
      </c>
      <c r="F55" s="73">
        <v>15863</v>
      </c>
      <c r="G55" s="73">
        <v>16554</v>
      </c>
      <c r="H55" s="73">
        <v>16554</v>
      </c>
      <c r="I55" s="73">
        <v>17374</v>
      </c>
      <c r="J55" s="73">
        <v>17374</v>
      </c>
      <c r="K55" s="73">
        <v>17854</v>
      </c>
      <c r="L55" s="73">
        <v>17854</v>
      </c>
      <c r="M55" s="73">
        <v>18431</v>
      </c>
      <c r="N55" s="73">
        <v>18431</v>
      </c>
      <c r="O55" s="74">
        <v>18931.5</v>
      </c>
      <c r="P55" s="74">
        <v>18931.5</v>
      </c>
      <c r="Q55" s="74">
        <v>18984.5</v>
      </c>
      <c r="R55" s="74">
        <v>18984.5</v>
      </c>
      <c r="S55" s="74">
        <v>18822.5</v>
      </c>
      <c r="T55" s="74">
        <v>18822.5</v>
      </c>
      <c r="U55" s="73">
        <f t="shared" si="0"/>
        <v>53</v>
      </c>
      <c r="V55" s="75">
        <f t="shared" si="1"/>
        <v>100.27995668594669</v>
      </c>
      <c r="W55" s="73">
        <f t="shared" si="2"/>
        <v>53</v>
      </c>
      <c r="X55" s="75">
        <f t="shared" si="3"/>
        <v>100.27995668594669</v>
      </c>
      <c r="Y55" s="73">
        <f t="shared" si="6"/>
        <v>-162</v>
      </c>
      <c r="Z55" s="75">
        <f t="shared" si="7"/>
        <v>99.146672285285362</v>
      </c>
      <c r="AA55" s="73">
        <f t="shared" si="4"/>
        <v>-162</v>
      </c>
      <c r="AB55" s="76">
        <f t="shared" si="5"/>
        <v>99.146672285285362</v>
      </c>
      <c r="AD55" s="57"/>
      <c r="AE55" s="57"/>
      <c r="AF55" s="57"/>
      <c r="AG55" s="57"/>
    </row>
    <row r="56" spans="1:33" s="28" customFormat="1" ht="21" customHeight="1" x14ac:dyDescent="0.25">
      <c r="A56" s="58" t="s">
        <v>68</v>
      </c>
      <c r="B56" s="59">
        <v>49720</v>
      </c>
      <c r="C56" s="59">
        <v>47798.5</v>
      </c>
      <c r="D56" s="59">
        <v>45979.75</v>
      </c>
      <c r="E56" s="59">
        <v>44380.5</v>
      </c>
      <c r="F56" s="59">
        <v>44380.5</v>
      </c>
      <c r="G56" s="59">
        <v>43127.75</v>
      </c>
      <c r="H56" s="59">
        <v>43127.75</v>
      </c>
      <c r="I56" s="59">
        <v>42791.5</v>
      </c>
      <c r="J56" s="59">
        <v>42791.5</v>
      </c>
      <c r="K56" s="59">
        <v>42930.25</v>
      </c>
      <c r="L56" s="59">
        <v>42930.25</v>
      </c>
      <c r="M56" s="59">
        <v>43214</v>
      </c>
      <c r="N56" s="59">
        <v>43214</v>
      </c>
      <c r="O56" s="60">
        <v>43936</v>
      </c>
      <c r="P56" s="60">
        <v>43936</v>
      </c>
      <c r="Q56" s="60">
        <v>44736.25</v>
      </c>
      <c r="R56" s="60">
        <v>44736.25</v>
      </c>
      <c r="S56" s="60">
        <v>45534.5</v>
      </c>
      <c r="T56" s="60">
        <v>45534.5</v>
      </c>
      <c r="U56" s="59">
        <f t="shared" si="0"/>
        <v>800.25</v>
      </c>
      <c r="V56" s="61">
        <f t="shared" si="1"/>
        <v>101.82139930808449</v>
      </c>
      <c r="W56" s="59">
        <f t="shared" si="2"/>
        <v>800.25</v>
      </c>
      <c r="X56" s="61">
        <f t="shared" si="3"/>
        <v>101.82139930808449</v>
      </c>
      <c r="Y56" s="59">
        <f t="shared" si="6"/>
        <v>798.25</v>
      </c>
      <c r="Z56" s="61">
        <f t="shared" si="7"/>
        <v>101.78434714577105</v>
      </c>
      <c r="AA56" s="59">
        <f t="shared" si="4"/>
        <v>798.25</v>
      </c>
      <c r="AB56" s="62">
        <f t="shared" si="5"/>
        <v>101.78434714577105</v>
      </c>
      <c r="AD56" s="57"/>
      <c r="AE56" s="57"/>
      <c r="AF56" s="57"/>
      <c r="AG56" s="57"/>
    </row>
    <row r="57" spans="1:33" s="28" customFormat="1" ht="21" customHeight="1" x14ac:dyDescent="0.25">
      <c r="A57" s="58" t="s">
        <v>69</v>
      </c>
      <c r="B57" s="59">
        <v>21400</v>
      </c>
      <c r="C57" s="59">
        <v>21252</v>
      </c>
      <c r="D57" s="59">
        <v>20968</v>
      </c>
      <c r="E57" s="59">
        <v>20786</v>
      </c>
      <c r="F57" s="59">
        <v>21010</v>
      </c>
      <c r="G57" s="59">
        <v>20550</v>
      </c>
      <c r="H57" s="59">
        <v>20788</v>
      </c>
      <c r="I57" s="59">
        <v>20008</v>
      </c>
      <c r="J57" s="59">
        <v>20522</v>
      </c>
      <c r="K57" s="59">
        <v>18663</v>
      </c>
      <c r="L57" s="59">
        <v>19240</v>
      </c>
      <c r="M57" s="59">
        <v>17445</v>
      </c>
      <c r="N57" s="59">
        <v>17973</v>
      </c>
      <c r="O57" s="60">
        <v>16713</v>
      </c>
      <c r="P57" s="60">
        <v>17249</v>
      </c>
      <c r="Q57" s="60">
        <v>16320</v>
      </c>
      <c r="R57" s="60">
        <v>16841</v>
      </c>
      <c r="S57" s="60">
        <v>16309</v>
      </c>
      <c r="T57" s="60">
        <v>16772</v>
      </c>
      <c r="U57" s="59">
        <f t="shared" si="0"/>
        <v>-393</v>
      </c>
      <c r="V57" s="61">
        <f t="shared" si="1"/>
        <v>97.648537066953864</v>
      </c>
      <c r="W57" s="59">
        <f t="shared" si="2"/>
        <v>-408</v>
      </c>
      <c r="X57" s="61">
        <f t="shared" si="3"/>
        <v>97.634645486694879</v>
      </c>
      <c r="Y57" s="59">
        <f t="shared" si="6"/>
        <v>-11</v>
      </c>
      <c r="Z57" s="61">
        <f t="shared" si="7"/>
        <v>99.932598039215677</v>
      </c>
      <c r="AA57" s="59">
        <f t="shared" si="4"/>
        <v>-69</v>
      </c>
      <c r="AB57" s="62">
        <f t="shared" si="5"/>
        <v>99.590285612493318</v>
      </c>
      <c r="AD57" s="57"/>
      <c r="AE57" s="57"/>
      <c r="AF57" s="57"/>
      <c r="AG57" s="57"/>
    </row>
    <row r="58" spans="1:33" s="28" customFormat="1" ht="21" customHeight="1" x14ac:dyDescent="0.25">
      <c r="A58" s="58" t="s">
        <v>70</v>
      </c>
      <c r="B58" s="59">
        <v>1350</v>
      </c>
      <c r="C58" s="59">
        <v>1315</v>
      </c>
      <c r="D58" s="59">
        <v>1223</v>
      </c>
      <c r="E58" s="59">
        <v>1025</v>
      </c>
      <c r="F58" s="59">
        <v>1025</v>
      </c>
      <c r="G58" s="59">
        <v>992</v>
      </c>
      <c r="H58" s="59">
        <v>992</v>
      </c>
      <c r="I58" s="59">
        <v>1028</v>
      </c>
      <c r="J58" s="59">
        <v>1028</v>
      </c>
      <c r="K58" s="59">
        <v>1084</v>
      </c>
      <c r="L58" s="59">
        <v>1084</v>
      </c>
      <c r="M58" s="59">
        <v>1088</v>
      </c>
      <c r="N58" s="59">
        <v>1088</v>
      </c>
      <c r="O58" s="60">
        <v>1112</v>
      </c>
      <c r="P58" s="60">
        <v>1112</v>
      </c>
      <c r="Q58" s="60">
        <v>1060</v>
      </c>
      <c r="R58" s="60">
        <v>1060</v>
      </c>
      <c r="S58" s="60">
        <v>919</v>
      </c>
      <c r="T58" s="60">
        <v>919</v>
      </c>
      <c r="U58" s="59">
        <f t="shared" si="0"/>
        <v>-52</v>
      </c>
      <c r="V58" s="61">
        <f t="shared" si="1"/>
        <v>95.323741007194243</v>
      </c>
      <c r="W58" s="59">
        <f t="shared" si="2"/>
        <v>-52</v>
      </c>
      <c r="X58" s="61">
        <f t="shared" si="3"/>
        <v>95.323741007194243</v>
      </c>
      <c r="Y58" s="59">
        <f t="shared" si="6"/>
        <v>-141</v>
      </c>
      <c r="Z58" s="61">
        <f t="shared" si="7"/>
        <v>86.698113207547166</v>
      </c>
      <c r="AA58" s="59">
        <f t="shared" si="4"/>
        <v>-141</v>
      </c>
      <c r="AB58" s="62">
        <f t="shared" si="5"/>
        <v>86.698113207547166</v>
      </c>
      <c r="AD58" s="57"/>
      <c r="AE58" s="57"/>
      <c r="AF58" s="57"/>
      <c r="AG58" s="57"/>
    </row>
    <row r="59" spans="1:33" s="28" customFormat="1" ht="21" customHeight="1" thickBot="1" x14ac:dyDescent="0.3">
      <c r="A59" s="63" t="s">
        <v>71</v>
      </c>
      <c r="B59" s="64">
        <v>179</v>
      </c>
      <c r="C59" s="64">
        <v>179</v>
      </c>
      <c r="D59" s="64">
        <v>176</v>
      </c>
      <c r="E59" s="64">
        <v>179</v>
      </c>
      <c r="F59" s="64">
        <v>179</v>
      </c>
      <c r="G59" s="64">
        <v>179</v>
      </c>
      <c r="H59" s="64">
        <v>179</v>
      </c>
      <c r="I59" s="64">
        <v>179</v>
      </c>
      <c r="J59" s="64">
        <v>179</v>
      </c>
      <c r="K59" s="64">
        <v>179</v>
      </c>
      <c r="L59" s="64">
        <v>179</v>
      </c>
      <c r="M59" s="64">
        <v>179</v>
      </c>
      <c r="N59" s="64">
        <v>179</v>
      </c>
      <c r="O59" s="65">
        <v>179</v>
      </c>
      <c r="P59" s="65">
        <v>179</v>
      </c>
      <c r="Q59" s="65">
        <v>179</v>
      </c>
      <c r="R59" s="65">
        <v>179</v>
      </c>
      <c r="S59" s="65">
        <v>179</v>
      </c>
      <c r="T59" s="65">
        <v>179</v>
      </c>
      <c r="U59" s="64">
        <f t="shared" si="0"/>
        <v>0</v>
      </c>
      <c r="V59" s="66">
        <f t="shared" si="1"/>
        <v>100</v>
      </c>
      <c r="W59" s="64">
        <f t="shared" si="2"/>
        <v>0</v>
      </c>
      <c r="X59" s="66">
        <f t="shared" si="3"/>
        <v>100</v>
      </c>
      <c r="Y59" s="64">
        <f t="shared" si="6"/>
        <v>0</v>
      </c>
      <c r="Z59" s="66">
        <f t="shared" si="7"/>
        <v>100</v>
      </c>
      <c r="AA59" s="64">
        <f t="shared" si="4"/>
        <v>0</v>
      </c>
      <c r="AB59" s="67">
        <f t="shared" si="5"/>
        <v>100</v>
      </c>
      <c r="AD59" s="57"/>
      <c r="AE59" s="57"/>
      <c r="AF59" s="57"/>
      <c r="AG59" s="57"/>
    </row>
    <row r="60" spans="1:33" s="28" customFormat="1" ht="21" customHeight="1" thickBot="1" x14ac:dyDescent="0.3">
      <c r="A60" s="77" t="s">
        <v>80</v>
      </c>
      <c r="B60" s="69">
        <v>87642</v>
      </c>
      <c r="C60" s="69">
        <f>SUM(C55:C59)</f>
        <v>85620.5</v>
      </c>
      <c r="D60" s="69">
        <f>SUM(D55:D59)</f>
        <v>83612.25</v>
      </c>
      <c r="E60" s="69">
        <v>82233.5</v>
      </c>
      <c r="F60" s="69">
        <v>82457.5</v>
      </c>
      <c r="G60" s="69">
        <v>81402.75</v>
      </c>
      <c r="H60" s="69">
        <v>81640.75</v>
      </c>
      <c r="I60" s="69">
        <v>81380.5</v>
      </c>
      <c r="J60" s="69">
        <v>81894.5</v>
      </c>
      <c r="K60" s="69">
        <v>80710.25</v>
      </c>
      <c r="L60" s="69">
        <v>81287.25</v>
      </c>
      <c r="M60" s="69">
        <v>80357</v>
      </c>
      <c r="N60" s="69">
        <v>80885</v>
      </c>
      <c r="O60" s="70">
        <v>80871.5</v>
      </c>
      <c r="P60" s="70">
        <v>81407.5</v>
      </c>
      <c r="Q60" s="70">
        <v>81279.75</v>
      </c>
      <c r="R60" s="70">
        <v>81800.75</v>
      </c>
      <c r="S60" s="70">
        <v>81764</v>
      </c>
      <c r="T60" s="70">
        <v>82227</v>
      </c>
      <c r="U60" s="69">
        <f t="shared" si="0"/>
        <v>408.25</v>
      </c>
      <c r="V60" s="71">
        <f t="shared" si="1"/>
        <v>100.50481319129732</v>
      </c>
      <c r="W60" s="69">
        <f t="shared" si="2"/>
        <v>393.25</v>
      </c>
      <c r="X60" s="71">
        <f t="shared" si="3"/>
        <v>100.48306359979118</v>
      </c>
      <c r="Y60" s="69">
        <f t="shared" si="6"/>
        <v>484.25</v>
      </c>
      <c r="Z60" s="71">
        <f t="shared" si="7"/>
        <v>100.59578185218336</v>
      </c>
      <c r="AA60" s="69">
        <f t="shared" si="4"/>
        <v>426.25</v>
      </c>
      <c r="AB60" s="72">
        <f t="shared" si="5"/>
        <v>100.52108324190181</v>
      </c>
      <c r="AD60" s="57"/>
      <c r="AE60" s="57"/>
      <c r="AF60" s="57"/>
      <c r="AG60" s="57"/>
    </row>
    <row r="61" spans="1:33" s="28" customFormat="1" ht="21" customHeight="1" x14ac:dyDescent="0.25">
      <c r="A61" s="78" t="s">
        <v>67</v>
      </c>
      <c r="B61" s="73">
        <v>14151</v>
      </c>
      <c r="C61" s="73">
        <v>13971</v>
      </c>
      <c r="D61" s="73">
        <v>14314</v>
      </c>
      <c r="E61" s="73">
        <v>15019.5</v>
      </c>
      <c r="F61" s="73">
        <v>15019.5</v>
      </c>
      <c r="G61" s="73">
        <v>15612</v>
      </c>
      <c r="H61" s="73">
        <v>15612</v>
      </c>
      <c r="I61" s="73">
        <v>16235</v>
      </c>
      <c r="J61" s="73">
        <v>16235</v>
      </c>
      <c r="K61" s="73">
        <v>16899</v>
      </c>
      <c r="L61" s="73">
        <v>16899</v>
      </c>
      <c r="M61" s="73">
        <v>17418.5</v>
      </c>
      <c r="N61" s="73">
        <v>17418.5</v>
      </c>
      <c r="O61" s="74">
        <v>17818</v>
      </c>
      <c r="P61" s="74">
        <v>17818</v>
      </c>
      <c r="Q61" s="74">
        <v>17818.5</v>
      </c>
      <c r="R61" s="74">
        <v>17818.5</v>
      </c>
      <c r="S61" s="74">
        <v>17732.5</v>
      </c>
      <c r="T61" s="74">
        <v>17732.5</v>
      </c>
      <c r="U61" s="73">
        <f t="shared" si="0"/>
        <v>0.5</v>
      </c>
      <c r="V61" s="75">
        <f t="shared" si="1"/>
        <v>100.00280615108316</v>
      </c>
      <c r="W61" s="73">
        <f t="shared" si="2"/>
        <v>0.5</v>
      </c>
      <c r="X61" s="75">
        <f t="shared" si="3"/>
        <v>100.00280615108316</v>
      </c>
      <c r="Y61" s="73">
        <f t="shared" si="6"/>
        <v>-86</v>
      </c>
      <c r="Z61" s="75">
        <f t="shared" si="7"/>
        <v>99.517355557426271</v>
      </c>
      <c r="AA61" s="73">
        <f t="shared" si="4"/>
        <v>-86</v>
      </c>
      <c r="AB61" s="76">
        <f t="shared" si="5"/>
        <v>99.517355557426271</v>
      </c>
      <c r="AD61" s="57"/>
      <c r="AE61" s="57"/>
      <c r="AF61" s="57"/>
      <c r="AG61" s="57"/>
    </row>
    <row r="62" spans="1:33" s="28" customFormat="1" ht="21" customHeight="1" x14ac:dyDescent="0.25">
      <c r="A62" s="58" t="s">
        <v>68</v>
      </c>
      <c r="B62" s="59">
        <v>51223</v>
      </c>
      <c r="C62" s="59">
        <v>48991</v>
      </c>
      <c r="D62" s="59">
        <v>46930.5</v>
      </c>
      <c r="E62" s="59">
        <v>45007</v>
      </c>
      <c r="F62" s="59">
        <v>45007</v>
      </c>
      <c r="G62" s="59">
        <v>43504.25</v>
      </c>
      <c r="H62" s="59">
        <v>43504.25</v>
      </c>
      <c r="I62" s="59">
        <v>42728.25</v>
      </c>
      <c r="J62" s="59">
        <v>42728.25</v>
      </c>
      <c r="K62" s="59">
        <v>42504.75</v>
      </c>
      <c r="L62" s="59">
        <v>42504.75</v>
      </c>
      <c r="M62" s="59">
        <v>42703.75</v>
      </c>
      <c r="N62" s="59">
        <v>42703.75</v>
      </c>
      <c r="O62" s="60">
        <v>43068.5</v>
      </c>
      <c r="P62" s="60">
        <v>43068.5</v>
      </c>
      <c r="Q62" s="60">
        <v>43886.75</v>
      </c>
      <c r="R62" s="60">
        <v>43886.75</v>
      </c>
      <c r="S62" s="60">
        <v>44531</v>
      </c>
      <c r="T62" s="60">
        <v>44531</v>
      </c>
      <c r="U62" s="59">
        <f t="shared" si="0"/>
        <v>818.25</v>
      </c>
      <c r="V62" s="61">
        <f t="shared" si="1"/>
        <v>101.89988042304701</v>
      </c>
      <c r="W62" s="59">
        <f t="shared" si="2"/>
        <v>818.25</v>
      </c>
      <c r="X62" s="61">
        <f t="shared" si="3"/>
        <v>101.89988042304701</v>
      </c>
      <c r="Y62" s="59">
        <f t="shared" si="6"/>
        <v>644.25</v>
      </c>
      <c r="Z62" s="61">
        <f t="shared" si="7"/>
        <v>101.4679829333455</v>
      </c>
      <c r="AA62" s="59">
        <f t="shared" si="4"/>
        <v>644.25</v>
      </c>
      <c r="AB62" s="62">
        <f t="shared" si="5"/>
        <v>101.4679829333455</v>
      </c>
      <c r="AD62" s="57"/>
      <c r="AE62" s="57"/>
      <c r="AF62" s="57"/>
      <c r="AG62" s="57"/>
    </row>
    <row r="63" spans="1:33" s="28" customFormat="1" ht="21" customHeight="1" x14ac:dyDescent="0.25">
      <c r="A63" s="58" t="s">
        <v>69</v>
      </c>
      <c r="B63" s="59">
        <v>20646</v>
      </c>
      <c r="C63" s="59">
        <v>20761</v>
      </c>
      <c r="D63" s="59">
        <v>20667</v>
      </c>
      <c r="E63" s="59">
        <v>20516</v>
      </c>
      <c r="F63" s="59">
        <v>21051</v>
      </c>
      <c r="G63" s="59">
        <v>20368</v>
      </c>
      <c r="H63" s="59">
        <v>20913</v>
      </c>
      <c r="I63" s="59">
        <v>19184</v>
      </c>
      <c r="J63" s="59">
        <v>20123</v>
      </c>
      <c r="K63" s="59">
        <v>18348</v>
      </c>
      <c r="L63" s="59">
        <v>19177</v>
      </c>
      <c r="M63" s="59">
        <v>17249</v>
      </c>
      <c r="N63" s="59">
        <v>17945</v>
      </c>
      <c r="O63" s="60">
        <v>16434</v>
      </c>
      <c r="P63" s="60">
        <v>17066</v>
      </c>
      <c r="Q63" s="60">
        <v>15856</v>
      </c>
      <c r="R63" s="60">
        <v>16404</v>
      </c>
      <c r="S63" s="60">
        <v>15547</v>
      </c>
      <c r="T63" s="60">
        <v>15986</v>
      </c>
      <c r="U63" s="59">
        <f t="shared" si="0"/>
        <v>-578</v>
      </c>
      <c r="V63" s="61">
        <f t="shared" si="1"/>
        <v>96.482901302178419</v>
      </c>
      <c r="W63" s="59">
        <f t="shared" si="2"/>
        <v>-662</v>
      </c>
      <c r="X63" s="61">
        <f t="shared" si="3"/>
        <v>96.120942224305637</v>
      </c>
      <c r="Y63" s="59">
        <f t="shared" si="6"/>
        <v>-309</v>
      </c>
      <c r="Z63" s="61">
        <f t="shared" si="7"/>
        <v>98.051210898082743</v>
      </c>
      <c r="AA63" s="59">
        <f t="shared" si="4"/>
        <v>-418</v>
      </c>
      <c r="AB63" s="62">
        <f t="shared" si="5"/>
        <v>97.45184101438673</v>
      </c>
      <c r="AD63" s="57"/>
      <c r="AE63" s="57"/>
      <c r="AF63" s="57"/>
      <c r="AG63" s="57"/>
    </row>
    <row r="64" spans="1:33" s="28" customFormat="1" ht="21" customHeight="1" x14ac:dyDescent="0.25">
      <c r="A64" s="58" t="s">
        <v>70</v>
      </c>
      <c r="B64" s="59">
        <v>1268</v>
      </c>
      <c r="C64" s="59">
        <v>935</v>
      </c>
      <c r="D64" s="59">
        <v>909</v>
      </c>
      <c r="E64" s="59">
        <v>868</v>
      </c>
      <c r="F64" s="59">
        <v>868</v>
      </c>
      <c r="G64" s="59">
        <v>857</v>
      </c>
      <c r="H64" s="59">
        <v>857</v>
      </c>
      <c r="I64" s="59">
        <v>788</v>
      </c>
      <c r="J64" s="59">
        <v>788</v>
      </c>
      <c r="K64" s="59">
        <v>674</v>
      </c>
      <c r="L64" s="59">
        <v>674</v>
      </c>
      <c r="M64" s="59">
        <v>723</v>
      </c>
      <c r="N64" s="59">
        <v>723</v>
      </c>
      <c r="O64" s="60">
        <v>687</v>
      </c>
      <c r="P64" s="60">
        <v>687</v>
      </c>
      <c r="Q64" s="60">
        <v>670</v>
      </c>
      <c r="R64" s="60">
        <v>670</v>
      </c>
      <c r="S64" s="60">
        <v>552</v>
      </c>
      <c r="T64" s="60">
        <v>552</v>
      </c>
      <c r="U64" s="59">
        <f t="shared" si="0"/>
        <v>-17</v>
      </c>
      <c r="V64" s="61">
        <f t="shared" si="1"/>
        <v>97.525473071324598</v>
      </c>
      <c r="W64" s="59">
        <f t="shared" si="2"/>
        <v>-17</v>
      </c>
      <c r="X64" s="61">
        <f t="shared" si="3"/>
        <v>97.525473071324598</v>
      </c>
      <c r="Y64" s="59">
        <f t="shared" si="6"/>
        <v>-118</v>
      </c>
      <c r="Z64" s="61">
        <f t="shared" si="7"/>
        <v>82.388059701492537</v>
      </c>
      <c r="AA64" s="59">
        <f t="shared" si="4"/>
        <v>-118</v>
      </c>
      <c r="AB64" s="62">
        <f t="shared" si="5"/>
        <v>82.388059701492537</v>
      </c>
      <c r="AD64" s="57"/>
      <c r="AE64" s="57"/>
      <c r="AF64" s="57"/>
      <c r="AG64" s="57"/>
    </row>
    <row r="65" spans="1:33" s="28" customFormat="1" ht="21" customHeight="1" thickBot="1" x14ac:dyDescent="0.3">
      <c r="A65" s="63" t="s">
        <v>71</v>
      </c>
      <c r="B65" s="64">
        <v>279</v>
      </c>
      <c r="C65" s="64">
        <v>278</v>
      </c>
      <c r="D65" s="64">
        <v>239</v>
      </c>
      <c r="E65" s="64">
        <v>239</v>
      </c>
      <c r="F65" s="64">
        <v>239</v>
      </c>
      <c r="G65" s="64">
        <v>239</v>
      </c>
      <c r="H65" s="64">
        <v>239</v>
      </c>
      <c r="I65" s="64">
        <v>239</v>
      </c>
      <c r="J65" s="64">
        <v>239</v>
      </c>
      <c r="K65" s="64">
        <v>239</v>
      </c>
      <c r="L65" s="64">
        <v>239</v>
      </c>
      <c r="M65" s="64">
        <v>231</v>
      </c>
      <c r="N65" s="64">
        <v>231</v>
      </c>
      <c r="O65" s="65">
        <v>231</v>
      </c>
      <c r="P65" s="65">
        <v>231</v>
      </c>
      <c r="Q65" s="65">
        <v>231</v>
      </c>
      <c r="R65" s="65">
        <v>231</v>
      </c>
      <c r="S65" s="65">
        <v>231</v>
      </c>
      <c r="T65" s="65">
        <v>231</v>
      </c>
      <c r="U65" s="64">
        <f t="shared" si="0"/>
        <v>0</v>
      </c>
      <c r="V65" s="66">
        <f t="shared" si="1"/>
        <v>100</v>
      </c>
      <c r="W65" s="64">
        <f t="shared" si="2"/>
        <v>0</v>
      </c>
      <c r="X65" s="66">
        <f t="shared" si="3"/>
        <v>100</v>
      </c>
      <c r="Y65" s="64">
        <f t="shared" si="6"/>
        <v>0</v>
      </c>
      <c r="Z65" s="66">
        <f t="shared" si="7"/>
        <v>100</v>
      </c>
      <c r="AA65" s="64">
        <f t="shared" si="4"/>
        <v>0</v>
      </c>
      <c r="AB65" s="67">
        <f t="shared" si="5"/>
        <v>100</v>
      </c>
      <c r="AD65" s="57"/>
      <c r="AE65" s="57"/>
      <c r="AF65" s="57"/>
      <c r="AG65" s="57"/>
    </row>
    <row r="66" spans="1:33" s="28" customFormat="1" ht="21" customHeight="1" thickBot="1" x14ac:dyDescent="0.3">
      <c r="A66" s="77" t="s">
        <v>81</v>
      </c>
      <c r="B66" s="69">
        <v>87567</v>
      </c>
      <c r="C66" s="69">
        <f>SUM(C61:C65)</f>
        <v>84936</v>
      </c>
      <c r="D66" s="69">
        <f>SUM(D61:D65)</f>
        <v>83059.5</v>
      </c>
      <c r="E66" s="69">
        <v>81649.5</v>
      </c>
      <c r="F66" s="69">
        <v>82184.5</v>
      </c>
      <c r="G66" s="69">
        <v>80580.25</v>
      </c>
      <c r="H66" s="69">
        <v>81125.25</v>
      </c>
      <c r="I66" s="69">
        <v>79174.25</v>
      </c>
      <c r="J66" s="69">
        <v>80113.25</v>
      </c>
      <c r="K66" s="69">
        <v>78664.75</v>
      </c>
      <c r="L66" s="69">
        <v>79493.75</v>
      </c>
      <c r="M66" s="69">
        <v>78325.25</v>
      </c>
      <c r="N66" s="69">
        <v>79021.25</v>
      </c>
      <c r="O66" s="70">
        <v>78238.5</v>
      </c>
      <c r="P66" s="70">
        <v>78870.5</v>
      </c>
      <c r="Q66" s="70">
        <v>78462.25</v>
      </c>
      <c r="R66" s="70">
        <v>79010.25</v>
      </c>
      <c r="S66" s="70">
        <v>78593.5</v>
      </c>
      <c r="T66" s="70">
        <v>79032.5</v>
      </c>
      <c r="U66" s="69">
        <f t="shared" si="0"/>
        <v>223.75</v>
      </c>
      <c r="V66" s="71">
        <f t="shared" si="1"/>
        <v>100.28598452168688</v>
      </c>
      <c r="W66" s="69">
        <f t="shared" si="2"/>
        <v>139.75</v>
      </c>
      <c r="X66" s="71">
        <f t="shared" si="3"/>
        <v>100.17718918987455</v>
      </c>
      <c r="Y66" s="69">
        <f t="shared" si="6"/>
        <v>131.25</v>
      </c>
      <c r="Z66" s="71">
        <f t="shared" si="7"/>
        <v>100.16727789478379</v>
      </c>
      <c r="AA66" s="69">
        <f t="shared" si="4"/>
        <v>22.25</v>
      </c>
      <c r="AB66" s="72">
        <f t="shared" si="5"/>
        <v>100.02816090317394</v>
      </c>
      <c r="AD66" s="57"/>
      <c r="AE66" s="57"/>
      <c r="AF66" s="57"/>
      <c r="AG66" s="57"/>
    </row>
    <row r="67" spans="1:33" s="28" customFormat="1" ht="21" customHeight="1" x14ac:dyDescent="0.25">
      <c r="A67" s="52" t="s">
        <v>67</v>
      </c>
      <c r="B67" s="73">
        <v>29730</v>
      </c>
      <c r="C67" s="73">
        <v>30056</v>
      </c>
      <c r="D67" s="73">
        <v>30591</v>
      </c>
      <c r="E67" s="73">
        <v>32010.5</v>
      </c>
      <c r="F67" s="73">
        <v>32010.5</v>
      </c>
      <c r="G67" s="73">
        <v>34038.5</v>
      </c>
      <c r="H67" s="73">
        <v>34038.5</v>
      </c>
      <c r="I67" s="73">
        <v>35669.5</v>
      </c>
      <c r="J67" s="73">
        <v>35669.5</v>
      </c>
      <c r="K67" s="73">
        <v>37302.5</v>
      </c>
      <c r="L67" s="73">
        <v>37302.5</v>
      </c>
      <c r="M67" s="73">
        <v>38794.5</v>
      </c>
      <c r="N67" s="73">
        <v>38794.5</v>
      </c>
      <c r="O67" s="74">
        <v>40166.5</v>
      </c>
      <c r="P67" s="74">
        <v>40166.5</v>
      </c>
      <c r="Q67" s="74">
        <v>40663</v>
      </c>
      <c r="R67" s="74">
        <v>40663</v>
      </c>
      <c r="S67" s="74">
        <v>40749.5</v>
      </c>
      <c r="T67" s="74">
        <v>40749.5</v>
      </c>
      <c r="U67" s="73">
        <f t="shared" si="0"/>
        <v>496.5</v>
      </c>
      <c r="V67" s="75">
        <f t="shared" si="1"/>
        <v>101.23610471412745</v>
      </c>
      <c r="W67" s="73">
        <f t="shared" si="2"/>
        <v>496.5</v>
      </c>
      <c r="X67" s="75">
        <f t="shared" si="3"/>
        <v>101.23610471412745</v>
      </c>
      <c r="Y67" s="73">
        <f t="shared" si="6"/>
        <v>86.5</v>
      </c>
      <c r="Z67" s="75">
        <f t="shared" si="7"/>
        <v>100.21272409807442</v>
      </c>
      <c r="AA67" s="73">
        <f t="shared" si="4"/>
        <v>86.5</v>
      </c>
      <c r="AB67" s="76">
        <f t="shared" si="5"/>
        <v>100.21272409807442</v>
      </c>
      <c r="AD67" s="57"/>
      <c r="AE67" s="57"/>
      <c r="AF67" s="57"/>
      <c r="AG67" s="57"/>
    </row>
    <row r="68" spans="1:33" s="28" customFormat="1" ht="21" customHeight="1" x14ac:dyDescent="0.25">
      <c r="A68" s="58" t="s">
        <v>68</v>
      </c>
      <c r="B68" s="59">
        <v>103903</v>
      </c>
      <c r="C68" s="59">
        <v>99429.25</v>
      </c>
      <c r="D68" s="59">
        <v>95247.75</v>
      </c>
      <c r="E68" s="59">
        <v>91480.5</v>
      </c>
      <c r="F68" s="59">
        <v>91480.5</v>
      </c>
      <c r="G68" s="59">
        <v>88835.75</v>
      </c>
      <c r="H68" s="59">
        <v>88835.75</v>
      </c>
      <c r="I68" s="59">
        <v>88127</v>
      </c>
      <c r="J68" s="59">
        <v>88127</v>
      </c>
      <c r="K68" s="59">
        <v>88867</v>
      </c>
      <c r="L68" s="59">
        <v>88867</v>
      </c>
      <c r="M68" s="59">
        <v>90332.5</v>
      </c>
      <c r="N68" s="59">
        <v>90332.5</v>
      </c>
      <c r="O68" s="60">
        <v>92483.25</v>
      </c>
      <c r="P68" s="60">
        <v>92483.25</v>
      </c>
      <c r="Q68" s="60">
        <v>95069.5</v>
      </c>
      <c r="R68" s="60">
        <v>95069.5</v>
      </c>
      <c r="S68" s="60">
        <v>98212.25</v>
      </c>
      <c r="T68" s="60">
        <v>98212.25</v>
      </c>
      <c r="U68" s="59">
        <f t="shared" si="0"/>
        <v>2586.25</v>
      </c>
      <c r="V68" s="61">
        <f t="shared" si="1"/>
        <v>102.79645233055716</v>
      </c>
      <c r="W68" s="59">
        <f t="shared" si="2"/>
        <v>2586.25</v>
      </c>
      <c r="X68" s="61">
        <f t="shared" si="3"/>
        <v>102.79645233055716</v>
      </c>
      <c r="Y68" s="59">
        <f t="shared" si="6"/>
        <v>3142.75</v>
      </c>
      <c r="Z68" s="61">
        <f t="shared" si="7"/>
        <v>103.30573948532388</v>
      </c>
      <c r="AA68" s="59">
        <f t="shared" si="4"/>
        <v>3142.75</v>
      </c>
      <c r="AB68" s="62">
        <f t="shared" si="5"/>
        <v>103.30573948532388</v>
      </c>
      <c r="AD68" s="57"/>
      <c r="AE68" s="57"/>
      <c r="AF68" s="57"/>
      <c r="AG68" s="57"/>
    </row>
    <row r="69" spans="1:33" s="28" customFormat="1" ht="21" customHeight="1" x14ac:dyDescent="0.25">
      <c r="A69" s="58" t="s">
        <v>69</v>
      </c>
      <c r="B69" s="59">
        <v>46477</v>
      </c>
      <c r="C69" s="59">
        <v>46346</v>
      </c>
      <c r="D69" s="59">
        <v>45710</v>
      </c>
      <c r="E69" s="59">
        <v>45398</v>
      </c>
      <c r="F69" s="59">
        <v>46442</v>
      </c>
      <c r="G69" s="59">
        <v>44819</v>
      </c>
      <c r="H69" s="59">
        <v>45881</v>
      </c>
      <c r="I69" s="59">
        <v>43029</v>
      </c>
      <c r="J69" s="59">
        <v>44800</v>
      </c>
      <c r="K69" s="59">
        <v>40796</v>
      </c>
      <c r="L69" s="59">
        <v>42354</v>
      </c>
      <c r="M69" s="59">
        <v>38280</v>
      </c>
      <c r="N69" s="59">
        <v>39674</v>
      </c>
      <c r="O69" s="60">
        <v>36174</v>
      </c>
      <c r="P69" s="60">
        <v>37486</v>
      </c>
      <c r="Q69" s="60">
        <v>34952</v>
      </c>
      <c r="R69" s="60">
        <v>36112</v>
      </c>
      <c r="S69" s="60">
        <v>33876</v>
      </c>
      <c r="T69" s="60">
        <v>34904</v>
      </c>
      <c r="U69" s="59">
        <f t="shared" si="0"/>
        <v>-1222</v>
      </c>
      <c r="V69" s="61">
        <f t="shared" si="1"/>
        <v>96.621883120473271</v>
      </c>
      <c r="W69" s="59">
        <f t="shared" si="2"/>
        <v>-1374</v>
      </c>
      <c r="X69" s="61">
        <f t="shared" si="3"/>
        <v>96.334631595795756</v>
      </c>
      <c r="Y69" s="59">
        <f t="shared" si="6"/>
        <v>-1076</v>
      </c>
      <c r="Z69" s="61">
        <f t="shared" si="7"/>
        <v>96.921492332341501</v>
      </c>
      <c r="AA69" s="59">
        <f t="shared" si="4"/>
        <v>-1208</v>
      </c>
      <c r="AB69" s="62">
        <f t="shared" si="5"/>
        <v>96.654851572884354</v>
      </c>
      <c r="AD69" s="57"/>
      <c r="AE69" s="57"/>
      <c r="AF69" s="57"/>
      <c r="AG69" s="57"/>
    </row>
    <row r="70" spans="1:33" s="28" customFormat="1" ht="21" customHeight="1" x14ac:dyDescent="0.25">
      <c r="A70" s="58" t="s">
        <v>70</v>
      </c>
      <c r="B70" s="59">
        <v>2059</v>
      </c>
      <c r="C70" s="59">
        <v>2020</v>
      </c>
      <c r="D70" s="59">
        <v>2078</v>
      </c>
      <c r="E70" s="59">
        <v>1991</v>
      </c>
      <c r="F70" s="59">
        <v>1991</v>
      </c>
      <c r="G70" s="59">
        <v>1985</v>
      </c>
      <c r="H70" s="59">
        <v>1985</v>
      </c>
      <c r="I70" s="59">
        <v>2061</v>
      </c>
      <c r="J70" s="59">
        <v>2061</v>
      </c>
      <c r="K70" s="59">
        <v>2056</v>
      </c>
      <c r="L70" s="59">
        <v>2056</v>
      </c>
      <c r="M70" s="59">
        <v>1927</v>
      </c>
      <c r="N70" s="59">
        <v>1927</v>
      </c>
      <c r="O70" s="60">
        <v>1880</v>
      </c>
      <c r="P70" s="60">
        <v>1880</v>
      </c>
      <c r="Q70" s="60">
        <v>1742</v>
      </c>
      <c r="R70" s="60">
        <v>1742</v>
      </c>
      <c r="S70" s="60">
        <v>1647</v>
      </c>
      <c r="T70" s="60">
        <v>1647</v>
      </c>
      <c r="U70" s="59">
        <f t="shared" si="0"/>
        <v>-138</v>
      </c>
      <c r="V70" s="61">
        <f t="shared" si="1"/>
        <v>92.659574468085111</v>
      </c>
      <c r="W70" s="59">
        <f t="shared" si="2"/>
        <v>-138</v>
      </c>
      <c r="X70" s="61">
        <f t="shared" si="3"/>
        <v>92.659574468085111</v>
      </c>
      <c r="Y70" s="59">
        <f t="shared" si="6"/>
        <v>-95</v>
      </c>
      <c r="Z70" s="61">
        <f t="shared" si="7"/>
        <v>94.546498277841565</v>
      </c>
      <c r="AA70" s="59">
        <f t="shared" si="4"/>
        <v>-95</v>
      </c>
      <c r="AB70" s="62">
        <f t="shared" si="5"/>
        <v>94.546498277841565</v>
      </c>
      <c r="AD70" s="57"/>
      <c r="AE70" s="57"/>
      <c r="AF70" s="57"/>
      <c r="AG70" s="57"/>
    </row>
    <row r="71" spans="1:33" s="28" customFormat="1" ht="21" customHeight="1" thickBot="1" x14ac:dyDescent="0.3">
      <c r="A71" s="63" t="s">
        <v>71</v>
      </c>
      <c r="B71" s="64">
        <v>380</v>
      </c>
      <c r="C71" s="64">
        <v>386</v>
      </c>
      <c r="D71" s="64">
        <v>397</v>
      </c>
      <c r="E71" s="64">
        <v>397</v>
      </c>
      <c r="F71" s="64">
        <v>397</v>
      </c>
      <c r="G71" s="64">
        <v>397</v>
      </c>
      <c r="H71" s="64">
        <v>397</v>
      </c>
      <c r="I71" s="64">
        <v>397</v>
      </c>
      <c r="J71" s="64">
        <v>397</v>
      </c>
      <c r="K71" s="64">
        <v>389</v>
      </c>
      <c r="L71" s="64">
        <v>389</v>
      </c>
      <c r="M71" s="64">
        <v>365</v>
      </c>
      <c r="N71" s="64">
        <v>365</v>
      </c>
      <c r="O71" s="65">
        <v>365</v>
      </c>
      <c r="P71" s="65">
        <v>365</v>
      </c>
      <c r="Q71" s="65">
        <v>349</v>
      </c>
      <c r="R71" s="65">
        <v>349</v>
      </c>
      <c r="S71" s="65">
        <v>349</v>
      </c>
      <c r="T71" s="65">
        <v>349</v>
      </c>
      <c r="U71" s="64">
        <f t="shared" si="0"/>
        <v>-16</v>
      </c>
      <c r="V71" s="66">
        <f t="shared" si="1"/>
        <v>95.61643835616438</v>
      </c>
      <c r="W71" s="64">
        <f t="shared" si="2"/>
        <v>-16</v>
      </c>
      <c r="X71" s="66">
        <f t="shared" si="3"/>
        <v>95.61643835616438</v>
      </c>
      <c r="Y71" s="64">
        <f t="shared" si="6"/>
        <v>0</v>
      </c>
      <c r="Z71" s="66">
        <f t="shared" si="7"/>
        <v>100</v>
      </c>
      <c r="AA71" s="64">
        <f t="shared" si="4"/>
        <v>0</v>
      </c>
      <c r="AB71" s="67">
        <f t="shared" si="5"/>
        <v>100</v>
      </c>
      <c r="AD71" s="57"/>
      <c r="AE71" s="57"/>
      <c r="AF71" s="57"/>
      <c r="AG71" s="57"/>
    </row>
    <row r="72" spans="1:33" s="28" customFormat="1" ht="21" customHeight="1" thickBot="1" x14ac:dyDescent="0.3">
      <c r="A72" s="77" t="s">
        <v>82</v>
      </c>
      <c r="B72" s="69">
        <v>182549</v>
      </c>
      <c r="C72" s="69">
        <f>SUM(C67:C71)</f>
        <v>178237.25</v>
      </c>
      <c r="D72" s="69">
        <f>SUM(D67:D71)</f>
        <v>174023.75</v>
      </c>
      <c r="E72" s="69">
        <v>171277</v>
      </c>
      <c r="F72" s="69">
        <v>172321</v>
      </c>
      <c r="G72" s="69">
        <v>170075.25</v>
      </c>
      <c r="H72" s="69">
        <v>171137.25</v>
      </c>
      <c r="I72" s="69">
        <v>169283.5</v>
      </c>
      <c r="J72" s="69">
        <v>171054.5</v>
      </c>
      <c r="K72" s="69">
        <v>169410.5</v>
      </c>
      <c r="L72" s="69">
        <v>170968.5</v>
      </c>
      <c r="M72" s="69">
        <v>169699</v>
      </c>
      <c r="N72" s="69">
        <v>171093</v>
      </c>
      <c r="O72" s="70">
        <v>171068.75</v>
      </c>
      <c r="P72" s="70">
        <v>172380.75</v>
      </c>
      <c r="Q72" s="70">
        <v>172775.5</v>
      </c>
      <c r="R72" s="70">
        <v>173935.5</v>
      </c>
      <c r="S72" s="70">
        <v>174833.75</v>
      </c>
      <c r="T72" s="70">
        <v>175861.75</v>
      </c>
      <c r="U72" s="69">
        <f t="shared" ref="U72:U96" si="8">Q72-O72</f>
        <v>1706.75</v>
      </c>
      <c r="V72" s="71">
        <f t="shared" ref="V72:V96" si="9">100*(Q72/O72)</f>
        <v>100.99769829381462</v>
      </c>
      <c r="W72" s="69">
        <f t="shared" ref="W72:W96" si="10">R72-P72</f>
        <v>1554.75</v>
      </c>
      <c r="X72" s="71">
        <f t="shared" ref="X72:X96" si="11">100*(R72/P72)</f>
        <v>100.90192785447331</v>
      </c>
      <c r="Y72" s="69">
        <f t="shared" si="6"/>
        <v>2058.25</v>
      </c>
      <c r="Z72" s="71">
        <f t="shared" si="7"/>
        <v>101.191285801517</v>
      </c>
      <c r="AA72" s="69">
        <f t="shared" ref="AA72:AA96" si="12">T72-R72</f>
        <v>1926.25</v>
      </c>
      <c r="AB72" s="72">
        <f t="shared" ref="AB72:AB96" si="13">100*(T72/R72)</f>
        <v>101.10745075042185</v>
      </c>
      <c r="AD72" s="57"/>
      <c r="AE72" s="57"/>
      <c r="AF72" s="57"/>
      <c r="AG72" s="57"/>
    </row>
    <row r="73" spans="1:33" s="28" customFormat="1" ht="21" customHeight="1" x14ac:dyDescent="0.25">
      <c r="A73" s="52" t="s">
        <v>67</v>
      </c>
      <c r="B73" s="73">
        <v>17389</v>
      </c>
      <c r="C73" s="73">
        <v>17524.5</v>
      </c>
      <c r="D73" s="73">
        <v>17964.5</v>
      </c>
      <c r="E73" s="73">
        <v>18623.5</v>
      </c>
      <c r="F73" s="73">
        <v>18623.5</v>
      </c>
      <c r="G73" s="73">
        <v>19517</v>
      </c>
      <c r="H73" s="73">
        <v>19517</v>
      </c>
      <c r="I73" s="73">
        <v>20397</v>
      </c>
      <c r="J73" s="73">
        <v>20397</v>
      </c>
      <c r="K73" s="73">
        <v>21396</v>
      </c>
      <c r="L73" s="73">
        <v>21396</v>
      </c>
      <c r="M73" s="73">
        <v>22022.5</v>
      </c>
      <c r="N73" s="73">
        <v>22022.5</v>
      </c>
      <c r="O73" s="74">
        <v>22635.5</v>
      </c>
      <c r="P73" s="74">
        <v>22635.5</v>
      </c>
      <c r="Q73" s="74">
        <v>22609</v>
      </c>
      <c r="R73" s="74">
        <v>22609</v>
      </c>
      <c r="S73" s="74">
        <v>22302.5</v>
      </c>
      <c r="T73" s="74">
        <v>22302.5</v>
      </c>
      <c r="U73" s="73">
        <f t="shared" si="8"/>
        <v>-26.5</v>
      </c>
      <c r="V73" s="75">
        <f t="shared" si="9"/>
        <v>99.882927260277</v>
      </c>
      <c r="W73" s="73">
        <f t="shared" si="10"/>
        <v>-26.5</v>
      </c>
      <c r="X73" s="75">
        <f t="shared" si="11"/>
        <v>99.882927260277</v>
      </c>
      <c r="Y73" s="73">
        <f t="shared" ref="Y73:Y96" si="14">S73-Q73</f>
        <v>-306.5</v>
      </c>
      <c r="Z73" s="75">
        <f t="shared" ref="Z73:Z96" si="15">100*(S73/Q73)</f>
        <v>98.64434517227653</v>
      </c>
      <c r="AA73" s="73">
        <f t="shared" si="12"/>
        <v>-306.5</v>
      </c>
      <c r="AB73" s="76">
        <f t="shared" si="13"/>
        <v>98.64434517227653</v>
      </c>
      <c r="AD73" s="57"/>
      <c r="AE73" s="57"/>
      <c r="AF73" s="57"/>
      <c r="AG73" s="57"/>
    </row>
    <row r="74" spans="1:33" s="28" customFormat="1" ht="21" customHeight="1" x14ac:dyDescent="0.25">
      <c r="A74" s="58" t="s">
        <v>68</v>
      </c>
      <c r="B74" s="59">
        <v>60548</v>
      </c>
      <c r="C74" s="59">
        <v>57735</v>
      </c>
      <c r="D74" s="59">
        <v>55313</v>
      </c>
      <c r="E74" s="59">
        <v>53183.25</v>
      </c>
      <c r="F74" s="59">
        <v>53183.25</v>
      </c>
      <c r="G74" s="59">
        <v>51632</v>
      </c>
      <c r="H74" s="59">
        <v>51632</v>
      </c>
      <c r="I74" s="59">
        <v>50971.5</v>
      </c>
      <c r="J74" s="59">
        <v>50971.5</v>
      </c>
      <c r="K74" s="59">
        <v>50880</v>
      </c>
      <c r="L74" s="59">
        <v>50880</v>
      </c>
      <c r="M74" s="59">
        <v>51348.75</v>
      </c>
      <c r="N74" s="59">
        <v>51348.75</v>
      </c>
      <c r="O74" s="60">
        <v>52289.5</v>
      </c>
      <c r="P74" s="60">
        <v>52289.5</v>
      </c>
      <c r="Q74" s="60">
        <v>53576</v>
      </c>
      <c r="R74" s="60">
        <v>53576</v>
      </c>
      <c r="S74" s="60">
        <v>54888.25</v>
      </c>
      <c r="T74" s="60">
        <v>54888.25</v>
      </c>
      <c r="U74" s="59">
        <f t="shared" si="8"/>
        <v>1286.5</v>
      </c>
      <c r="V74" s="61">
        <f t="shared" si="9"/>
        <v>102.46034098624006</v>
      </c>
      <c r="W74" s="59">
        <f t="shared" si="10"/>
        <v>1286.5</v>
      </c>
      <c r="X74" s="61">
        <f t="shared" si="11"/>
        <v>102.46034098624006</v>
      </c>
      <c r="Y74" s="59">
        <f t="shared" si="14"/>
        <v>1312.25</v>
      </c>
      <c r="Z74" s="61">
        <f t="shared" si="15"/>
        <v>102.44932432432432</v>
      </c>
      <c r="AA74" s="59">
        <f t="shared" si="12"/>
        <v>1312.25</v>
      </c>
      <c r="AB74" s="62">
        <f t="shared" si="13"/>
        <v>102.44932432432432</v>
      </c>
      <c r="AD74" s="57"/>
      <c r="AE74" s="57"/>
      <c r="AF74" s="57"/>
      <c r="AG74" s="57"/>
    </row>
    <row r="75" spans="1:33" s="28" customFormat="1" ht="21" customHeight="1" x14ac:dyDescent="0.25">
      <c r="A75" s="58" t="s">
        <v>69</v>
      </c>
      <c r="B75" s="59">
        <v>27491</v>
      </c>
      <c r="C75" s="59">
        <v>27540</v>
      </c>
      <c r="D75" s="59">
        <v>27082</v>
      </c>
      <c r="E75" s="59">
        <v>26399</v>
      </c>
      <c r="F75" s="59">
        <v>27311</v>
      </c>
      <c r="G75" s="59">
        <v>25761</v>
      </c>
      <c r="H75" s="59">
        <v>26850</v>
      </c>
      <c r="I75" s="59">
        <v>24625</v>
      </c>
      <c r="J75" s="59">
        <v>26395</v>
      </c>
      <c r="K75" s="59">
        <v>23289</v>
      </c>
      <c r="L75" s="59">
        <v>24744</v>
      </c>
      <c r="M75" s="59">
        <v>22372</v>
      </c>
      <c r="N75" s="59">
        <v>23523</v>
      </c>
      <c r="O75" s="60">
        <v>21601</v>
      </c>
      <c r="P75" s="60">
        <v>22598</v>
      </c>
      <c r="Q75" s="60">
        <v>21095</v>
      </c>
      <c r="R75" s="60">
        <v>21893</v>
      </c>
      <c r="S75" s="60">
        <v>20619</v>
      </c>
      <c r="T75" s="60">
        <v>21327</v>
      </c>
      <c r="U75" s="59">
        <f t="shared" si="8"/>
        <v>-506</v>
      </c>
      <c r="V75" s="61">
        <f t="shared" si="9"/>
        <v>97.65751585574742</v>
      </c>
      <c r="W75" s="59">
        <f t="shared" si="10"/>
        <v>-705</v>
      </c>
      <c r="X75" s="61">
        <f t="shared" si="11"/>
        <v>96.880254889813259</v>
      </c>
      <c r="Y75" s="59">
        <f t="shared" si="14"/>
        <v>-476</v>
      </c>
      <c r="Z75" s="61">
        <f t="shared" si="15"/>
        <v>97.743541123488981</v>
      </c>
      <c r="AA75" s="59">
        <f t="shared" si="12"/>
        <v>-566</v>
      </c>
      <c r="AB75" s="62">
        <f t="shared" si="13"/>
        <v>97.414698762161422</v>
      </c>
      <c r="AD75" s="57"/>
      <c r="AE75" s="57"/>
      <c r="AF75" s="57"/>
      <c r="AG75" s="57"/>
    </row>
    <row r="76" spans="1:33" s="28" customFormat="1" ht="21" customHeight="1" x14ac:dyDescent="0.25">
      <c r="A76" s="58" t="s">
        <v>70</v>
      </c>
      <c r="B76" s="59">
        <v>704</v>
      </c>
      <c r="C76" s="59">
        <v>697</v>
      </c>
      <c r="D76" s="59">
        <v>668</v>
      </c>
      <c r="E76" s="59">
        <v>628</v>
      </c>
      <c r="F76" s="59">
        <v>628</v>
      </c>
      <c r="G76" s="59">
        <v>600</v>
      </c>
      <c r="H76" s="59">
        <v>600</v>
      </c>
      <c r="I76" s="59">
        <v>626</v>
      </c>
      <c r="J76" s="59">
        <v>626</v>
      </c>
      <c r="K76" s="59">
        <v>625</v>
      </c>
      <c r="L76" s="59">
        <v>625</v>
      </c>
      <c r="M76" s="59">
        <v>647</v>
      </c>
      <c r="N76" s="59">
        <v>647</v>
      </c>
      <c r="O76" s="60">
        <v>616</v>
      </c>
      <c r="P76" s="60">
        <v>616</v>
      </c>
      <c r="Q76" s="60">
        <v>607</v>
      </c>
      <c r="R76" s="60">
        <v>607</v>
      </c>
      <c r="S76" s="60">
        <v>523</v>
      </c>
      <c r="T76" s="60">
        <v>523</v>
      </c>
      <c r="U76" s="59">
        <f t="shared" si="8"/>
        <v>-9</v>
      </c>
      <c r="V76" s="61">
        <f t="shared" si="9"/>
        <v>98.538961038961034</v>
      </c>
      <c r="W76" s="59">
        <f t="shared" si="10"/>
        <v>-9</v>
      </c>
      <c r="X76" s="61">
        <f t="shared" si="11"/>
        <v>98.538961038961034</v>
      </c>
      <c r="Y76" s="59">
        <f t="shared" si="14"/>
        <v>-84</v>
      </c>
      <c r="Z76" s="61">
        <f t="shared" si="15"/>
        <v>86.16144975288303</v>
      </c>
      <c r="AA76" s="59">
        <f t="shared" si="12"/>
        <v>-84</v>
      </c>
      <c r="AB76" s="62">
        <f t="shared" si="13"/>
        <v>86.16144975288303</v>
      </c>
      <c r="AD76" s="57"/>
      <c r="AE76" s="57"/>
      <c r="AF76" s="57"/>
      <c r="AG76" s="57"/>
    </row>
    <row r="77" spans="1:33" s="28" customFormat="1" ht="21" customHeight="1" thickBot="1" x14ac:dyDescent="0.3">
      <c r="A77" s="63" t="s">
        <v>71</v>
      </c>
      <c r="B77" s="64">
        <v>391</v>
      </c>
      <c r="C77" s="64">
        <v>387</v>
      </c>
      <c r="D77" s="64">
        <v>376</v>
      </c>
      <c r="E77" s="64">
        <v>368</v>
      </c>
      <c r="F77" s="64">
        <v>368</v>
      </c>
      <c r="G77" s="64">
        <v>368</v>
      </c>
      <c r="H77" s="64">
        <v>368</v>
      </c>
      <c r="I77" s="64">
        <v>368</v>
      </c>
      <c r="J77" s="64">
        <v>368</v>
      </c>
      <c r="K77" s="64">
        <v>368</v>
      </c>
      <c r="L77" s="64">
        <v>368</v>
      </c>
      <c r="M77" s="64">
        <v>368</v>
      </c>
      <c r="N77" s="64">
        <v>368</v>
      </c>
      <c r="O77" s="65">
        <v>368</v>
      </c>
      <c r="P77" s="65">
        <v>368</v>
      </c>
      <c r="Q77" s="65">
        <v>368</v>
      </c>
      <c r="R77" s="65">
        <v>368</v>
      </c>
      <c r="S77" s="65">
        <v>360</v>
      </c>
      <c r="T77" s="65">
        <v>360</v>
      </c>
      <c r="U77" s="64">
        <f t="shared" si="8"/>
        <v>0</v>
      </c>
      <c r="V77" s="66">
        <f t="shared" si="9"/>
        <v>100</v>
      </c>
      <c r="W77" s="64">
        <f t="shared" si="10"/>
        <v>0</v>
      </c>
      <c r="X77" s="66">
        <f t="shared" si="11"/>
        <v>100</v>
      </c>
      <c r="Y77" s="64">
        <f t="shared" si="14"/>
        <v>-8</v>
      </c>
      <c r="Z77" s="66">
        <f t="shared" si="15"/>
        <v>97.826086956521735</v>
      </c>
      <c r="AA77" s="64">
        <f t="shared" si="12"/>
        <v>-8</v>
      </c>
      <c r="AB77" s="67">
        <f t="shared" si="13"/>
        <v>97.826086956521735</v>
      </c>
      <c r="AD77" s="57"/>
      <c r="AE77" s="57"/>
      <c r="AF77" s="57"/>
      <c r="AG77" s="57"/>
    </row>
    <row r="78" spans="1:33" s="28" customFormat="1" ht="21" customHeight="1" thickBot="1" x14ac:dyDescent="0.3">
      <c r="A78" s="77" t="s">
        <v>83</v>
      </c>
      <c r="B78" s="69">
        <v>106523</v>
      </c>
      <c r="C78" s="69">
        <f>SUM(C73:C77)</f>
        <v>103883.5</v>
      </c>
      <c r="D78" s="69">
        <f>SUM(D73:D77)</f>
        <v>101403.5</v>
      </c>
      <c r="E78" s="69">
        <v>99201.75</v>
      </c>
      <c r="F78" s="69">
        <v>100113.75</v>
      </c>
      <c r="G78" s="69">
        <v>97878</v>
      </c>
      <c r="H78" s="69">
        <v>98967</v>
      </c>
      <c r="I78" s="69">
        <v>96987.5</v>
      </c>
      <c r="J78" s="69">
        <v>98757.5</v>
      </c>
      <c r="K78" s="69">
        <v>96558</v>
      </c>
      <c r="L78" s="69">
        <v>98013</v>
      </c>
      <c r="M78" s="69">
        <v>96758.25</v>
      </c>
      <c r="N78" s="69">
        <v>97909.25</v>
      </c>
      <c r="O78" s="70">
        <v>97510</v>
      </c>
      <c r="P78" s="70">
        <v>98507</v>
      </c>
      <c r="Q78" s="70">
        <v>98255</v>
      </c>
      <c r="R78" s="70">
        <v>99053</v>
      </c>
      <c r="S78" s="70">
        <v>98692.75</v>
      </c>
      <c r="T78" s="70">
        <v>99400.75</v>
      </c>
      <c r="U78" s="69">
        <f t="shared" si="8"/>
        <v>745</v>
      </c>
      <c r="V78" s="71">
        <f t="shared" si="9"/>
        <v>100.76402420264587</v>
      </c>
      <c r="W78" s="69">
        <f t="shared" si="10"/>
        <v>546</v>
      </c>
      <c r="X78" s="71">
        <f t="shared" si="11"/>
        <v>100.55427533068715</v>
      </c>
      <c r="Y78" s="69">
        <f t="shared" si="14"/>
        <v>437.75</v>
      </c>
      <c r="Z78" s="71">
        <f t="shared" si="15"/>
        <v>100.44552440079386</v>
      </c>
      <c r="AA78" s="69">
        <f t="shared" si="12"/>
        <v>347.75</v>
      </c>
      <c r="AB78" s="72">
        <f t="shared" si="13"/>
        <v>100.35107467719303</v>
      </c>
      <c r="AD78" s="57"/>
      <c r="AE78" s="57"/>
      <c r="AF78" s="57"/>
      <c r="AG78" s="57"/>
    </row>
    <row r="79" spans="1:33" s="28" customFormat="1" ht="21" customHeight="1" x14ac:dyDescent="0.25">
      <c r="A79" s="52" t="s">
        <v>67</v>
      </c>
      <c r="B79" s="73">
        <v>16054</v>
      </c>
      <c r="C79" s="73">
        <v>16115</v>
      </c>
      <c r="D79" s="73">
        <v>16288</v>
      </c>
      <c r="E79" s="73">
        <v>16828.5</v>
      </c>
      <c r="F79" s="73">
        <v>16828.5</v>
      </c>
      <c r="G79" s="73">
        <v>17964.5</v>
      </c>
      <c r="H79" s="73">
        <v>17964.5</v>
      </c>
      <c r="I79" s="73">
        <v>18674.5</v>
      </c>
      <c r="J79" s="73">
        <v>18674.5</v>
      </c>
      <c r="K79" s="73">
        <v>19337</v>
      </c>
      <c r="L79" s="73">
        <v>19337</v>
      </c>
      <c r="M79" s="73">
        <v>19704.5</v>
      </c>
      <c r="N79" s="73">
        <v>19704.5</v>
      </c>
      <c r="O79" s="74">
        <v>20279.5</v>
      </c>
      <c r="P79" s="74">
        <v>20279.5</v>
      </c>
      <c r="Q79" s="74">
        <v>20158.5</v>
      </c>
      <c r="R79" s="74">
        <v>20158.5</v>
      </c>
      <c r="S79" s="74">
        <v>19880.5</v>
      </c>
      <c r="T79" s="74">
        <v>19880.5</v>
      </c>
      <c r="U79" s="73">
        <f t="shared" si="8"/>
        <v>-121</v>
      </c>
      <c r="V79" s="75">
        <f t="shared" si="9"/>
        <v>99.403338346606176</v>
      </c>
      <c r="W79" s="73">
        <f t="shared" si="10"/>
        <v>-121</v>
      </c>
      <c r="X79" s="75">
        <f t="shared" si="11"/>
        <v>99.403338346606176</v>
      </c>
      <c r="Y79" s="73">
        <f t="shared" si="14"/>
        <v>-278</v>
      </c>
      <c r="Z79" s="75">
        <f t="shared" si="15"/>
        <v>98.620929136592508</v>
      </c>
      <c r="AA79" s="73">
        <f t="shared" si="12"/>
        <v>-278</v>
      </c>
      <c r="AB79" s="76">
        <f t="shared" si="13"/>
        <v>98.620929136592508</v>
      </c>
      <c r="AD79" s="57"/>
      <c r="AE79" s="57"/>
      <c r="AF79" s="57"/>
      <c r="AG79" s="57"/>
    </row>
    <row r="80" spans="1:33" s="28" customFormat="1" ht="21" customHeight="1" x14ac:dyDescent="0.25">
      <c r="A80" s="58" t="s">
        <v>68</v>
      </c>
      <c r="B80" s="59">
        <v>55551</v>
      </c>
      <c r="C80" s="59">
        <v>52963.5</v>
      </c>
      <c r="D80" s="59">
        <v>50824</v>
      </c>
      <c r="E80" s="59">
        <v>48906.75</v>
      </c>
      <c r="F80" s="59">
        <v>48906.75</v>
      </c>
      <c r="G80" s="59">
        <v>47403</v>
      </c>
      <c r="H80" s="59">
        <v>47403</v>
      </c>
      <c r="I80" s="59">
        <v>46701</v>
      </c>
      <c r="J80" s="59">
        <v>46701</v>
      </c>
      <c r="K80" s="59">
        <v>46541</v>
      </c>
      <c r="L80" s="59">
        <v>46541</v>
      </c>
      <c r="M80" s="59">
        <v>46802</v>
      </c>
      <c r="N80" s="59">
        <v>46802</v>
      </c>
      <c r="O80" s="60">
        <v>47479</v>
      </c>
      <c r="P80" s="60">
        <v>47479</v>
      </c>
      <c r="Q80" s="60">
        <v>48577.25</v>
      </c>
      <c r="R80" s="60">
        <v>48577.25</v>
      </c>
      <c r="S80" s="60">
        <v>49333.5</v>
      </c>
      <c r="T80" s="60">
        <v>49333.5</v>
      </c>
      <c r="U80" s="59">
        <f t="shared" si="8"/>
        <v>1098.25</v>
      </c>
      <c r="V80" s="61">
        <f t="shared" si="9"/>
        <v>102.31312790918091</v>
      </c>
      <c r="W80" s="59">
        <f t="shared" si="10"/>
        <v>1098.25</v>
      </c>
      <c r="X80" s="61">
        <f t="shared" si="11"/>
        <v>102.31312790918091</v>
      </c>
      <c r="Y80" s="59">
        <f t="shared" si="14"/>
        <v>756.25</v>
      </c>
      <c r="Z80" s="61">
        <f t="shared" si="15"/>
        <v>101.55679870721377</v>
      </c>
      <c r="AA80" s="59">
        <f t="shared" si="12"/>
        <v>756.25</v>
      </c>
      <c r="AB80" s="62">
        <f t="shared" si="13"/>
        <v>101.55679870721377</v>
      </c>
      <c r="AD80" s="57"/>
      <c r="AE80" s="57"/>
      <c r="AF80" s="57"/>
      <c r="AG80" s="57"/>
    </row>
    <row r="81" spans="1:33" s="28" customFormat="1" ht="21" customHeight="1" x14ac:dyDescent="0.25">
      <c r="A81" s="58" t="s">
        <v>69</v>
      </c>
      <c r="B81" s="59">
        <v>26438</v>
      </c>
      <c r="C81" s="59">
        <v>26136</v>
      </c>
      <c r="D81" s="59">
        <v>25701</v>
      </c>
      <c r="E81" s="59">
        <v>25141</v>
      </c>
      <c r="F81" s="59">
        <v>25695</v>
      </c>
      <c r="G81" s="59">
        <v>24786</v>
      </c>
      <c r="H81" s="59">
        <v>25351</v>
      </c>
      <c r="I81" s="59">
        <v>23615</v>
      </c>
      <c r="J81" s="59">
        <v>24581</v>
      </c>
      <c r="K81" s="59">
        <v>22153</v>
      </c>
      <c r="L81" s="59">
        <v>22959</v>
      </c>
      <c r="M81" s="59">
        <v>20582</v>
      </c>
      <c r="N81" s="59">
        <v>21212</v>
      </c>
      <c r="O81" s="60">
        <v>19215</v>
      </c>
      <c r="P81" s="60">
        <v>19762</v>
      </c>
      <c r="Q81" s="60">
        <v>18475</v>
      </c>
      <c r="R81" s="60">
        <v>19015</v>
      </c>
      <c r="S81" s="60">
        <v>18263</v>
      </c>
      <c r="T81" s="60">
        <v>18789</v>
      </c>
      <c r="U81" s="59">
        <f t="shared" si="8"/>
        <v>-740</v>
      </c>
      <c r="V81" s="61">
        <f t="shared" si="9"/>
        <v>96.148842050481392</v>
      </c>
      <c r="W81" s="59">
        <f t="shared" si="10"/>
        <v>-747</v>
      </c>
      <c r="X81" s="61">
        <f t="shared" si="11"/>
        <v>96.220018216779678</v>
      </c>
      <c r="Y81" s="59">
        <f t="shared" si="14"/>
        <v>-212</v>
      </c>
      <c r="Z81" s="61">
        <f t="shared" si="15"/>
        <v>98.852503382949934</v>
      </c>
      <c r="AA81" s="59">
        <f t="shared" si="12"/>
        <v>-226</v>
      </c>
      <c r="AB81" s="62">
        <f t="shared" si="13"/>
        <v>98.811464633184329</v>
      </c>
      <c r="AD81" s="57"/>
      <c r="AE81" s="57"/>
      <c r="AF81" s="57"/>
      <c r="AG81" s="57"/>
    </row>
    <row r="82" spans="1:33" s="28" customFormat="1" ht="21" customHeight="1" x14ac:dyDescent="0.25">
      <c r="A82" s="58" t="s">
        <v>70</v>
      </c>
      <c r="B82" s="59">
        <v>792</v>
      </c>
      <c r="C82" s="59">
        <v>762</v>
      </c>
      <c r="D82" s="59">
        <v>793</v>
      </c>
      <c r="E82" s="59">
        <v>738</v>
      </c>
      <c r="F82" s="59">
        <v>738</v>
      </c>
      <c r="G82" s="59">
        <v>832</v>
      </c>
      <c r="H82" s="59">
        <v>832</v>
      </c>
      <c r="I82" s="59">
        <v>866</v>
      </c>
      <c r="J82" s="59">
        <v>866</v>
      </c>
      <c r="K82" s="59">
        <v>835</v>
      </c>
      <c r="L82" s="59">
        <v>835</v>
      </c>
      <c r="M82" s="59">
        <v>845</v>
      </c>
      <c r="N82" s="59">
        <v>845</v>
      </c>
      <c r="O82" s="60">
        <v>849</v>
      </c>
      <c r="P82" s="60">
        <v>849</v>
      </c>
      <c r="Q82" s="60">
        <v>767</v>
      </c>
      <c r="R82" s="60">
        <v>767</v>
      </c>
      <c r="S82" s="60">
        <v>634</v>
      </c>
      <c r="T82" s="60">
        <v>634</v>
      </c>
      <c r="U82" s="59">
        <f t="shared" si="8"/>
        <v>-82</v>
      </c>
      <c r="V82" s="61">
        <f t="shared" si="9"/>
        <v>90.341578327444054</v>
      </c>
      <c r="W82" s="59">
        <f t="shared" si="10"/>
        <v>-82</v>
      </c>
      <c r="X82" s="61">
        <f t="shared" si="11"/>
        <v>90.341578327444054</v>
      </c>
      <c r="Y82" s="59">
        <f t="shared" si="14"/>
        <v>-133</v>
      </c>
      <c r="Z82" s="61">
        <f t="shared" si="15"/>
        <v>82.65971316818775</v>
      </c>
      <c r="AA82" s="59">
        <f t="shared" si="12"/>
        <v>-133</v>
      </c>
      <c r="AB82" s="62">
        <f t="shared" si="13"/>
        <v>82.65971316818775</v>
      </c>
      <c r="AD82" s="57"/>
      <c r="AE82" s="57"/>
      <c r="AF82" s="57"/>
      <c r="AG82" s="57"/>
    </row>
    <row r="83" spans="1:33" s="28" customFormat="1" ht="21" customHeight="1" thickBot="1" x14ac:dyDescent="0.3">
      <c r="A83" s="63" t="s">
        <v>71</v>
      </c>
      <c r="B83" s="64">
        <v>282</v>
      </c>
      <c r="C83" s="64">
        <v>292</v>
      </c>
      <c r="D83" s="64">
        <v>292</v>
      </c>
      <c r="E83" s="64">
        <v>292</v>
      </c>
      <c r="F83" s="64">
        <v>292</v>
      </c>
      <c r="G83" s="64">
        <v>294</v>
      </c>
      <c r="H83" s="64">
        <v>294</v>
      </c>
      <c r="I83" s="64">
        <v>294</v>
      </c>
      <c r="J83" s="64">
        <v>294</v>
      </c>
      <c r="K83" s="64">
        <v>294</v>
      </c>
      <c r="L83" s="64">
        <v>294</v>
      </c>
      <c r="M83" s="64">
        <v>294</v>
      </c>
      <c r="N83" s="64">
        <v>294</v>
      </c>
      <c r="O83" s="65">
        <v>294</v>
      </c>
      <c r="P83" s="65">
        <v>294</v>
      </c>
      <c r="Q83" s="65">
        <v>294</v>
      </c>
      <c r="R83" s="65">
        <v>294</v>
      </c>
      <c r="S83" s="65">
        <v>294</v>
      </c>
      <c r="T83" s="65">
        <v>294</v>
      </c>
      <c r="U83" s="64">
        <f t="shared" si="8"/>
        <v>0</v>
      </c>
      <c r="V83" s="66">
        <f t="shared" si="9"/>
        <v>100</v>
      </c>
      <c r="W83" s="64">
        <f t="shared" si="10"/>
        <v>0</v>
      </c>
      <c r="X83" s="66">
        <f t="shared" si="11"/>
        <v>100</v>
      </c>
      <c r="Y83" s="64">
        <f t="shared" si="14"/>
        <v>0</v>
      </c>
      <c r="Z83" s="66">
        <f t="shared" si="15"/>
        <v>100</v>
      </c>
      <c r="AA83" s="64">
        <f t="shared" si="12"/>
        <v>0</v>
      </c>
      <c r="AB83" s="67">
        <f t="shared" si="13"/>
        <v>100</v>
      </c>
      <c r="AD83" s="57"/>
      <c r="AE83" s="57"/>
      <c r="AF83" s="57"/>
      <c r="AG83" s="57"/>
    </row>
    <row r="84" spans="1:33" s="28" customFormat="1" ht="21" customHeight="1" thickBot="1" x14ac:dyDescent="0.3">
      <c r="A84" s="77" t="s">
        <v>84</v>
      </c>
      <c r="B84" s="69">
        <v>99117</v>
      </c>
      <c r="C84" s="69">
        <f>SUM(C79:C83)</f>
        <v>96268.5</v>
      </c>
      <c r="D84" s="69">
        <f>SUM(D79:D83)</f>
        <v>93898</v>
      </c>
      <c r="E84" s="69">
        <v>91906.25</v>
      </c>
      <c r="F84" s="69">
        <v>92460.25</v>
      </c>
      <c r="G84" s="69">
        <v>91279.5</v>
      </c>
      <c r="H84" s="69">
        <v>91844.5</v>
      </c>
      <c r="I84" s="69">
        <v>90150.5</v>
      </c>
      <c r="J84" s="69">
        <v>91116.5</v>
      </c>
      <c r="K84" s="69">
        <v>89160</v>
      </c>
      <c r="L84" s="69">
        <v>89966</v>
      </c>
      <c r="M84" s="69">
        <v>88227.5</v>
      </c>
      <c r="N84" s="69">
        <v>88857.5</v>
      </c>
      <c r="O84" s="70">
        <v>88116.5</v>
      </c>
      <c r="P84" s="70">
        <v>88663.5</v>
      </c>
      <c r="Q84" s="70">
        <v>88271.75</v>
      </c>
      <c r="R84" s="70">
        <v>88811.75</v>
      </c>
      <c r="S84" s="70">
        <v>88405</v>
      </c>
      <c r="T84" s="70">
        <v>88931</v>
      </c>
      <c r="U84" s="69">
        <f t="shared" si="8"/>
        <v>155.25</v>
      </c>
      <c r="V84" s="71">
        <f t="shared" si="9"/>
        <v>100.17618720670932</v>
      </c>
      <c r="W84" s="69">
        <f t="shared" si="10"/>
        <v>148.25</v>
      </c>
      <c r="X84" s="71">
        <f t="shared" si="11"/>
        <v>100.16720521973529</v>
      </c>
      <c r="Y84" s="69">
        <f t="shared" si="14"/>
        <v>133.25</v>
      </c>
      <c r="Z84" s="71">
        <f t="shared" si="15"/>
        <v>100.15095429738278</v>
      </c>
      <c r="AA84" s="69">
        <f t="shared" si="12"/>
        <v>119.25</v>
      </c>
      <c r="AB84" s="72">
        <f t="shared" si="13"/>
        <v>100.13427277359132</v>
      </c>
      <c r="AD84" s="57"/>
      <c r="AE84" s="57"/>
      <c r="AF84" s="57"/>
      <c r="AG84" s="57"/>
    </row>
    <row r="85" spans="1:33" s="28" customFormat="1" ht="21" customHeight="1" x14ac:dyDescent="0.25">
      <c r="A85" s="52" t="s">
        <v>67</v>
      </c>
      <c r="B85" s="73">
        <v>31115</v>
      </c>
      <c r="C85" s="73">
        <v>31742</v>
      </c>
      <c r="D85" s="73">
        <v>32434.5</v>
      </c>
      <c r="E85" s="73">
        <v>33894.5</v>
      </c>
      <c r="F85" s="73">
        <v>33894.5</v>
      </c>
      <c r="G85" s="73">
        <v>35455.5</v>
      </c>
      <c r="H85" s="73">
        <v>35455.5</v>
      </c>
      <c r="I85" s="73">
        <v>36968</v>
      </c>
      <c r="J85" s="73">
        <v>36968</v>
      </c>
      <c r="K85" s="73">
        <v>38139</v>
      </c>
      <c r="L85" s="73">
        <v>38139</v>
      </c>
      <c r="M85" s="73">
        <v>39086</v>
      </c>
      <c r="N85" s="73">
        <v>39086</v>
      </c>
      <c r="O85" s="74">
        <v>39639</v>
      </c>
      <c r="P85" s="74">
        <v>39639</v>
      </c>
      <c r="Q85" s="74">
        <v>39469.5</v>
      </c>
      <c r="R85" s="74">
        <v>39469.5</v>
      </c>
      <c r="S85" s="74">
        <v>38816.5</v>
      </c>
      <c r="T85" s="74">
        <v>38816.5</v>
      </c>
      <c r="U85" s="73">
        <f t="shared" si="8"/>
        <v>-169.5</v>
      </c>
      <c r="V85" s="75">
        <f t="shared" si="9"/>
        <v>99.572390827215614</v>
      </c>
      <c r="W85" s="73">
        <f t="shared" si="10"/>
        <v>-169.5</v>
      </c>
      <c r="X85" s="75">
        <f t="shared" si="11"/>
        <v>99.572390827215614</v>
      </c>
      <c r="Y85" s="73">
        <f t="shared" si="14"/>
        <v>-653</v>
      </c>
      <c r="Z85" s="75">
        <f t="shared" si="15"/>
        <v>98.345557962477358</v>
      </c>
      <c r="AA85" s="73">
        <f t="shared" si="12"/>
        <v>-653</v>
      </c>
      <c r="AB85" s="76">
        <f t="shared" si="13"/>
        <v>98.345557962477358</v>
      </c>
      <c r="AD85" s="57"/>
      <c r="AE85" s="57"/>
      <c r="AF85" s="57"/>
      <c r="AG85" s="57"/>
    </row>
    <row r="86" spans="1:33" s="28" customFormat="1" ht="21" customHeight="1" x14ac:dyDescent="0.25">
      <c r="A86" s="58" t="s">
        <v>68</v>
      </c>
      <c r="B86" s="59">
        <v>121597</v>
      </c>
      <c r="C86" s="59">
        <v>115250.5</v>
      </c>
      <c r="D86" s="59">
        <v>110299.25</v>
      </c>
      <c r="E86" s="59">
        <v>105572</v>
      </c>
      <c r="F86" s="59">
        <v>105572</v>
      </c>
      <c r="G86" s="59">
        <v>101903.25</v>
      </c>
      <c r="H86" s="59">
        <v>101903.25</v>
      </c>
      <c r="I86" s="59">
        <v>100194</v>
      </c>
      <c r="J86" s="59">
        <v>100194</v>
      </c>
      <c r="K86" s="59">
        <v>99452</v>
      </c>
      <c r="L86" s="59">
        <v>99452</v>
      </c>
      <c r="M86" s="59">
        <v>99724.25</v>
      </c>
      <c r="N86" s="59">
        <v>99724.25</v>
      </c>
      <c r="O86" s="60">
        <v>100699.75</v>
      </c>
      <c r="P86" s="60">
        <v>100699.75</v>
      </c>
      <c r="Q86" s="60">
        <v>102415</v>
      </c>
      <c r="R86" s="60">
        <v>102415</v>
      </c>
      <c r="S86" s="60">
        <v>103868.75</v>
      </c>
      <c r="T86" s="60">
        <v>103868.75</v>
      </c>
      <c r="U86" s="59">
        <f t="shared" si="8"/>
        <v>1715.25</v>
      </c>
      <c r="V86" s="61">
        <f t="shared" si="9"/>
        <v>101.7033309417352</v>
      </c>
      <c r="W86" s="59">
        <f t="shared" si="10"/>
        <v>1715.25</v>
      </c>
      <c r="X86" s="61">
        <f t="shared" si="11"/>
        <v>101.7033309417352</v>
      </c>
      <c r="Y86" s="59">
        <f t="shared" si="14"/>
        <v>1453.75</v>
      </c>
      <c r="Z86" s="61">
        <f t="shared" si="15"/>
        <v>101.41946980422789</v>
      </c>
      <c r="AA86" s="59">
        <f t="shared" si="12"/>
        <v>1453.75</v>
      </c>
      <c r="AB86" s="62">
        <f t="shared" si="13"/>
        <v>101.41946980422789</v>
      </c>
      <c r="AD86" s="57"/>
      <c r="AE86" s="57"/>
      <c r="AF86" s="57"/>
      <c r="AG86" s="57"/>
    </row>
    <row r="87" spans="1:33" s="28" customFormat="1" ht="21" customHeight="1" x14ac:dyDescent="0.25">
      <c r="A87" s="58" t="s">
        <v>69</v>
      </c>
      <c r="B87" s="59">
        <v>53968</v>
      </c>
      <c r="C87" s="59">
        <v>54039</v>
      </c>
      <c r="D87" s="59">
        <v>53023</v>
      </c>
      <c r="E87" s="59">
        <v>51995</v>
      </c>
      <c r="F87" s="59">
        <v>53084</v>
      </c>
      <c r="G87" s="59">
        <v>49061</v>
      </c>
      <c r="H87" s="59">
        <v>50184</v>
      </c>
      <c r="I87" s="59">
        <v>46297</v>
      </c>
      <c r="J87" s="59">
        <v>48077</v>
      </c>
      <c r="K87" s="59">
        <v>43401</v>
      </c>
      <c r="L87" s="59">
        <v>44920</v>
      </c>
      <c r="M87" s="59">
        <v>40440</v>
      </c>
      <c r="N87" s="59">
        <v>41592</v>
      </c>
      <c r="O87" s="60">
        <v>37769</v>
      </c>
      <c r="P87" s="60">
        <v>38868</v>
      </c>
      <c r="Q87" s="60">
        <v>36015</v>
      </c>
      <c r="R87" s="60">
        <v>37044</v>
      </c>
      <c r="S87" s="60">
        <v>34656</v>
      </c>
      <c r="T87" s="60">
        <v>35654</v>
      </c>
      <c r="U87" s="59">
        <f t="shared" si="8"/>
        <v>-1754</v>
      </c>
      <c r="V87" s="61">
        <f t="shared" si="9"/>
        <v>95.355979771770507</v>
      </c>
      <c r="W87" s="59">
        <f t="shared" si="10"/>
        <v>-1824</v>
      </c>
      <c r="X87" s="61">
        <f t="shared" si="11"/>
        <v>95.307193578264886</v>
      </c>
      <c r="Y87" s="59">
        <f t="shared" si="14"/>
        <v>-1359</v>
      </c>
      <c r="Z87" s="61">
        <f t="shared" si="15"/>
        <v>96.226572261557692</v>
      </c>
      <c r="AA87" s="59">
        <f t="shared" si="12"/>
        <v>-1390</v>
      </c>
      <c r="AB87" s="62">
        <f t="shared" si="13"/>
        <v>96.247705431378904</v>
      </c>
      <c r="AD87" s="57"/>
      <c r="AE87" s="57"/>
      <c r="AF87" s="57"/>
      <c r="AG87" s="57"/>
    </row>
    <row r="88" spans="1:33" s="28" customFormat="1" ht="21" customHeight="1" x14ac:dyDescent="0.25">
      <c r="A88" s="58" t="s">
        <v>70</v>
      </c>
      <c r="B88" s="59">
        <v>987</v>
      </c>
      <c r="C88" s="59">
        <v>914</v>
      </c>
      <c r="D88" s="59">
        <v>917</v>
      </c>
      <c r="E88" s="59">
        <v>858</v>
      </c>
      <c r="F88" s="59">
        <v>858</v>
      </c>
      <c r="G88" s="59">
        <v>948</v>
      </c>
      <c r="H88" s="59">
        <v>948</v>
      </c>
      <c r="I88" s="59">
        <v>990</v>
      </c>
      <c r="J88" s="59">
        <v>990</v>
      </c>
      <c r="K88" s="59">
        <v>929</v>
      </c>
      <c r="L88" s="59">
        <v>929</v>
      </c>
      <c r="M88" s="59">
        <v>918</v>
      </c>
      <c r="N88" s="59">
        <v>918</v>
      </c>
      <c r="O88" s="60">
        <v>868</v>
      </c>
      <c r="P88" s="60">
        <v>868</v>
      </c>
      <c r="Q88" s="60">
        <v>892</v>
      </c>
      <c r="R88" s="60">
        <v>892</v>
      </c>
      <c r="S88" s="60">
        <v>826</v>
      </c>
      <c r="T88" s="60">
        <v>826</v>
      </c>
      <c r="U88" s="59">
        <f t="shared" si="8"/>
        <v>24</v>
      </c>
      <c r="V88" s="61">
        <f t="shared" si="9"/>
        <v>102.76497695852535</v>
      </c>
      <c r="W88" s="59">
        <f t="shared" si="10"/>
        <v>24</v>
      </c>
      <c r="X88" s="61">
        <f t="shared" si="11"/>
        <v>102.76497695852535</v>
      </c>
      <c r="Y88" s="59">
        <f t="shared" si="14"/>
        <v>-66</v>
      </c>
      <c r="Z88" s="61">
        <f t="shared" si="15"/>
        <v>92.600896860986552</v>
      </c>
      <c r="AA88" s="59">
        <f t="shared" si="12"/>
        <v>-66</v>
      </c>
      <c r="AB88" s="62">
        <f t="shared" si="13"/>
        <v>92.600896860986552</v>
      </c>
      <c r="AD88" s="57"/>
      <c r="AE88" s="57"/>
      <c r="AF88" s="57"/>
      <c r="AG88" s="57"/>
    </row>
    <row r="89" spans="1:33" s="28" customFormat="1" ht="21" customHeight="1" thickBot="1" x14ac:dyDescent="0.3">
      <c r="A89" s="63" t="s">
        <v>71</v>
      </c>
      <c r="B89" s="64">
        <v>810</v>
      </c>
      <c r="C89" s="64">
        <v>797</v>
      </c>
      <c r="D89" s="64">
        <v>736</v>
      </c>
      <c r="E89" s="64">
        <v>726</v>
      </c>
      <c r="F89" s="64">
        <v>726</v>
      </c>
      <c r="G89" s="64">
        <v>687</v>
      </c>
      <c r="H89" s="64">
        <v>687</v>
      </c>
      <c r="I89" s="64">
        <v>689</v>
      </c>
      <c r="J89" s="64">
        <v>689</v>
      </c>
      <c r="K89" s="64">
        <v>689</v>
      </c>
      <c r="L89" s="64">
        <v>689</v>
      </c>
      <c r="M89" s="64">
        <v>689</v>
      </c>
      <c r="N89" s="64">
        <v>689</v>
      </c>
      <c r="O89" s="65">
        <v>689</v>
      </c>
      <c r="P89" s="65">
        <v>689</v>
      </c>
      <c r="Q89" s="65">
        <v>661</v>
      </c>
      <c r="R89" s="65">
        <v>661</v>
      </c>
      <c r="S89" s="65">
        <v>661</v>
      </c>
      <c r="T89" s="65">
        <v>661</v>
      </c>
      <c r="U89" s="64">
        <f t="shared" si="8"/>
        <v>-28</v>
      </c>
      <c r="V89" s="66">
        <f t="shared" si="9"/>
        <v>95.936139332365741</v>
      </c>
      <c r="W89" s="64">
        <f t="shared" si="10"/>
        <v>-28</v>
      </c>
      <c r="X89" s="66">
        <f t="shared" si="11"/>
        <v>95.936139332365741</v>
      </c>
      <c r="Y89" s="64">
        <f t="shared" si="14"/>
        <v>0</v>
      </c>
      <c r="Z89" s="66">
        <f t="shared" si="15"/>
        <v>100</v>
      </c>
      <c r="AA89" s="64">
        <f t="shared" si="12"/>
        <v>0</v>
      </c>
      <c r="AB89" s="67">
        <f t="shared" si="13"/>
        <v>100</v>
      </c>
      <c r="AD89" s="57"/>
      <c r="AE89" s="57"/>
      <c r="AF89" s="57"/>
      <c r="AG89" s="57"/>
    </row>
    <row r="90" spans="1:33" s="28" customFormat="1" ht="21" customHeight="1" thickBot="1" x14ac:dyDescent="0.3">
      <c r="A90" s="68" t="s">
        <v>85</v>
      </c>
      <c r="B90" s="69">
        <v>208477</v>
      </c>
      <c r="C90" s="69">
        <f>SUM(C85:C89)</f>
        <v>202742.5</v>
      </c>
      <c r="D90" s="69">
        <f>SUM(D85:D89)</f>
        <v>197409.75</v>
      </c>
      <c r="E90" s="69">
        <v>193045.5</v>
      </c>
      <c r="F90" s="69">
        <v>194134.5</v>
      </c>
      <c r="G90" s="69">
        <v>188054.75</v>
      </c>
      <c r="H90" s="69">
        <v>189177.75</v>
      </c>
      <c r="I90" s="69">
        <v>185138</v>
      </c>
      <c r="J90" s="69">
        <v>186918</v>
      </c>
      <c r="K90" s="69">
        <v>182610</v>
      </c>
      <c r="L90" s="69">
        <v>184129</v>
      </c>
      <c r="M90" s="69">
        <v>180857.25</v>
      </c>
      <c r="N90" s="69">
        <v>182009.25</v>
      </c>
      <c r="O90" s="70">
        <v>179664.75</v>
      </c>
      <c r="P90" s="70">
        <v>180763.75</v>
      </c>
      <c r="Q90" s="70">
        <v>179452.5</v>
      </c>
      <c r="R90" s="70">
        <v>180481.5</v>
      </c>
      <c r="S90" s="70">
        <v>178828.25</v>
      </c>
      <c r="T90" s="70">
        <v>179826.25</v>
      </c>
      <c r="U90" s="69">
        <f t="shared" si="8"/>
        <v>-212.25</v>
      </c>
      <c r="V90" s="71">
        <f t="shared" si="9"/>
        <v>99.881863303736537</v>
      </c>
      <c r="W90" s="69">
        <f t="shared" si="10"/>
        <v>-282.25</v>
      </c>
      <c r="X90" s="71">
        <f t="shared" si="11"/>
        <v>99.84385696800382</v>
      </c>
      <c r="Y90" s="69">
        <f t="shared" si="14"/>
        <v>-624.25</v>
      </c>
      <c r="Z90" s="71">
        <f t="shared" si="15"/>
        <v>99.652136359203695</v>
      </c>
      <c r="AA90" s="69">
        <f t="shared" si="12"/>
        <v>-655.25</v>
      </c>
      <c r="AB90" s="72">
        <f t="shared" si="13"/>
        <v>99.636943398630891</v>
      </c>
      <c r="AD90" s="57"/>
      <c r="AE90" s="57"/>
      <c r="AF90" s="57"/>
      <c r="AG90" s="57"/>
    </row>
    <row r="91" spans="1:33" s="28" customFormat="1" ht="21" customHeight="1" x14ac:dyDescent="0.25">
      <c r="A91" s="52" t="s">
        <v>67</v>
      </c>
      <c r="B91" s="73">
        <v>270528</v>
      </c>
      <c r="C91" s="73">
        <f t="shared" ref="C91:D95" si="16">C7+C13+C19+C25+C31+C37+C43+C49+C55+C61+C67+C73+C79+C85</f>
        <v>273424</v>
      </c>
      <c r="D91" s="73">
        <f t="shared" si="16"/>
        <v>279592</v>
      </c>
      <c r="E91" s="73">
        <v>292090</v>
      </c>
      <c r="F91" s="73">
        <v>292090</v>
      </c>
      <c r="G91" s="73">
        <v>307260</v>
      </c>
      <c r="H91" s="73">
        <v>307260</v>
      </c>
      <c r="I91" s="73">
        <v>321944.5</v>
      </c>
      <c r="J91" s="73">
        <v>321944.5</v>
      </c>
      <c r="K91" s="73">
        <v>335991</v>
      </c>
      <c r="L91" s="73">
        <v>335991</v>
      </c>
      <c r="M91" s="73">
        <v>347104</v>
      </c>
      <c r="N91" s="73">
        <v>347104</v>
      </c>
      <c r="O91" s="74">
        <v>356373</v>
      </c>
      <c r="P91" s="74">
        <v>356373</v>
      </c>
      <c r="Q91" s="74">
        <v>358578.5</v>
      </c>
      <c r="R91" s="74">
        <v>358578.5</v>
      </c>
      <c r="S91" s="74">
        <v>356582.5</v>
      </c>
      <c r="T91" s="74">
        <v>356582.5</v>
      </c>
      <c r="U91" s="73">
        <f t="shared" si="8"/>
        <v>2205.5</v>
      </c>
      <c r="V91" s="75">
        <f t="shared" si="9"/>
        <v>100.61887404489116</v>
      </c>
      <c r="W91" s="73">
        <f t="shared" si="10"/>
        <v>2205.5</v>
      </c>
      <c r="X91" s="75">
        <f t="shared" si="11"/>
        <v>100.61887404489116</v>
      </c>
      <c r="Y91" s="73">
        <f t="shared" si="14"/>
        <v>-1996</v>
      </c>
      <c r="Z91" s="75">
        <f t="shared" si="15"/>
        <v>99.443357591155078</v>
      </c>
      <c r="AA91" s="73">
        <f t="shared" si="12"/>
        <v>-1996</v>
      </c>
      <c r="AB91" s="76">
        <f t="shared" si="13"/>
        <v>99.443357591155078</v>
      </c>
      <c r="AD91" s="57"/>
      <c r="AE91" s="57"/>
      <c r="AF91" s="57"/>
      <c r="AG91" s="57"/>
    </row>
    <row r="92" spans="1:33" s="28" customFormat="1" ht="21" customHeight="1" x14ac:dyDescent="0.25">
      <c r="A92" s="58" t="s">
        <v>68</v>
      </c>
      <c r="B92" s="59">
        <v>949028</v>
      </c>
      <c r="C92" s="59">
        <f t="shared" si="16"/>
        <v>909146.75</v>
      </c>
      <c r="D92" s="59">
        <f t="shared" si="16"/>
        <v>877300.5</v>
      </c>
      <c r="E92" s="59">
        <v>847107.5</v>
      </c>
      <c r="F92" s="59">
        <v>847107.5</v>
      </c>
      <c r="G92" s="59">
        <v>824881.5</v>
      </c>
      <c r="H92" s="59">
        <v>824881.5</v>
      </c>
      <c r="I92" s="59">
        <v>819857</v>
      </c>
      <c r="J92" s="59">
        <v>819857</v>
      </c>
      <c r="K92" s="59">
        <v>823982</v>
      </c>
      <c r="L92" s="59">
        <v>823982</v>
      </c>
      <c r="M92" s="59">
        <v>836442.25</v>
      </c>
      <c r="N92" s="59">
        <v>836442.25</v>
      </c>
      <c r="O92" s="60">
        <v>854936.75</v>
      </c>
      <c r="P92" s="60">
        <v>854936.75</v>
      </c>
      <c r="Q92" s="60">
        <v>880185.5</v>
      </c>
      <c r="R92" s="60">
        <v>880185.5</v>
      </c>
      <c r="S92" s="60">
        <v>905420.25</v>
      </c>
      <c r="T92" s="60">
        <v>905420.25</v>
      </c>
      <c r="U92" s="59">
        <f t="shared" si="8"/>
        <v>25248.75</v>
      </c>
      <c r="V92" s="61">
        <f t="shared" si="9"/>
        <v>102.95328864971589</v>
      </c>
      <c r="W92" s="59">
        <f t="shared" si="10"/>
        <v>25248.75</v>
      </c>
      <c r="X92" s="61">
        <f t="shared" si="11"/>
        <v>102.95328864971589</v>
      </c>
      <c r="Y92" s="59">
        <f t="shared" si="14"/>
        <v>25234.75</v>
      </c>
      <c r="Z92" s="61">
        <f t="shared" si="15"/>
        <v>102.8669808807348</v>
      </c>
      <c r="AA92" s="59">
        <f t="shared" si="12"/>
        <v>25234.75</v>
      </c>
      <c r="AB92" s="62">
        <f t="shared" si="13"/>
        <v>102.8669808807348</v>
      </c>
      <c r="AD92" s="57"/>
      <c r="AE92" s="57"/>
      <c r="AF92" s="57"/>
      <c r="AG92" s="57"/>
    </row>
    <row r="93" spans="1:33" s="28" customFormat="1" ht="21" customHeight="1" x14ac:dyDescent="0.25">
      <c r="A93" s="58" t="s">
        <v>69</v>
      </c>
      <c r="B93" s="59">
        <v>416630</v>
      </c>
      <c r="C93" s="59">
        <f t="shared" si="16"/>
        <v>415631</v>
      </c>
      <c r="D93" s="59">
        <f t="shared" si="16"/>
        <v>408610</v>
      </c>
      <c r="E93" s="59">
        <v>402552</v>
      </c>
      <c r="F93" s="59">
        <v>411679</v>
      </c>
      <c r="G93" s="59">
        <v>395122</v>
      </c>
      <c r="H93" s="59">
        <v>404804</v>
      </c>
      <c r="I93" s="59">
        <v>378837</v>
      </c>
      <c r="J93" s="59">
        <v>394939</v>
      </c>
      <c r="K93" s="59">
        <v>359694</v>
      </c>
      <c r="L93" s="59">
        <v>374197</v>
      </c>
      <c r="M93" s="59">
        <v>339996</v>
      </c>
      <c r="N93" s="59">
        <v>352235</v>
      </c>
      <c r="O93" s="60">
        <v>323948</v>
      </c>
      <c r="P93" s="60">
        <v>335113</v>
      </c>
      <c r="Q93" s="60">
        <v>314691</v>
      </c>
      <c r="R93" s="60">
        <v>324518</v>
      </c>
      <c r="S93" s="60">
        <v>308241</v>
      </c>
      <c r="T93" s="60">
        <v>317128</v>
      </c>
      <c r="U93" s="59">
        <f t="shared" si="8"/>
        <v>-9257</v>
      </c>
      <c r="V93" s="61">
        <f t="shared" si="9"/>
        <v>97.142442614246733</v>
      </c>
      <c r="W93" s="59">
        <f t="shared" si="10"/>
        <v>-10595</v>
      </c>
      <c r="X93" s="61">
        <f t="shared" si="11"/>
        <v>96.838379889768518</v>
      </c>
      <c r="Y93" s="59">
        <f t="shared" si="14"/>
        <v>-6450</v>
      </c>
      <c r="Z93" s="61">
        <f t="shared" si="15"/>
        <v>97.950370363308764</v>
      </c>
      <c r="AA93" s="59">
        <f t="shared" si="12"/>
        <v>-7390</v>
      </c>
      <c r="AB93" s="62">
        <f t="shared" si="13"/>
        <v>97.722776548604401</v>
      </c>
      <c r="AD93" s="57"/>
      <c r="AE93" s="57"/>
      <c r="AF93" s="57"/>
      <c r="AG93" s="57"/>
    </row>
    <row r="94" spans="1:33" s="28" customFormat="1" ht="21" customHeight="1" x14ac:dyDescent="0.25">
      <c r="A94" s="58" t="s">
        <v>70</v>
      </c>
      <c r="B94" s="59">
        <v>16401</v>
      </c>
      <c r="C94" s="59">
        <f t="shared" si="16"/>
        <v>15515</v>
      </c>
      <c r="D94" s="59">
        <f t="shared" si="16"/>
        <v>15514</v>
      </c>
      <c r="E94" s="59">
        <v>14653</v>
      </c>
      <c r="F94" s="59">
        <v>14653</v>
      </c>
      <c r="G94" s="59">
        <v>15160</v>
      </c>
      <c r="H94" s="59">
        <v>15160</v>
      </c>
      <c r="I94" s="59">
        <v>15659</v>
      </c>
      <c r="J94" s="59">
        <v>15659</v>
      </c>
      <c r="K94" s="59">
        <v>15347</v>
      </c>
      <c r="L94" s="59">
        <v>15347</v>
      </c>
      <c r="M94" s="59">
        <v>15149</v>
      </c>
      <c r="N94" s="59">
        <v>15149</v>
      </c>
      <c r="O94" s="60">
        <v>14944</v>
      </c>
      <c r="P94" s="60">
        <v>14944</v>
      </c>
      <c r="Q94" s="60">
        <v>14175</v>
      </c>
      <c r="R94" s="60">
        <v>14175</v>
      </c>
      <c r="S94" s="60">
        <v>12663</v>
      </c>
      <c r="T94" s="60">
        <v>12663</v>
      </c>
      <c r="U94" s="59">
        <f t="shared" si="8"/>
        <v>-769</v>
      </c>
      <c r="V94" s="61">
        <f t="shared" si="9"/>
        <v>94.854122055674523</v>
      </c>
      <c r="W94" s="59">
        <f t="shared" si="10"/>
        <v>-769</v>
      </c>
      <c r="X94" s="61">
        <f t="shared" si="11"/>
        <v>94.854122055674523</v>
      </c>
      <c r="Y94" s="59">
        <f t="shared" si="14"/>
        <v>-1512</v>
      </c>
      <c r="Z94" s="61">
        <f t="shared" si="15"/>
        <v>89.333333333333329</v>
      </c>
      <c r="AA94" s="59">
        <f t="shared" si="12"/>
        <v>-1512</v>
      </c>
      <c r="AB94" s="62">
        <f t="shared" si="13"/>
        <v>89.333333333333329</v>
      </c>
      <c r="AD94" s="57"/>
      <c r="AE94" s="57"/>
      <c r="AF94" s="57"/>
      <c r="AG94" s="57"/>
    </row>
    <row r="95" spans="1:33" s="28" customFormat="1" ht="21" customHeight="1" thickBot="1" x14ac:dyDescent="0.3">
      <c r="A95" s="63" t="s">
        <v>71</v>
      </c>
      <c r="B95" s="64">
        <v>5221</v>
      </c>
      <c r="C95" s="64">
        <f t="shared" si="16"/>
        <v>5214</v>
      </c>
      <c r="D95" s="64">
        <f t="shared" si="16"/>
        <v>5139</v>
      </c>
      <c r="E95" s="64">
        <v>5035</v>
      </c>
      <c r="F95" s="64">
        <v>5035</v>
      </c>
      <c r="G95" s="64">
        <v>4982</v>
      </c>
      <c r="H95" s="64">
        <v>4982</v>
      </c>
      <c r="I95" s="64">
        <v>4979</v>
      </c>
      <c r="J95" s="64">
        <v>4979</v>
      </c>
      <c r="K95" s="64">
        <v>4977</v>
      </c>
      <c r="L95" s="64">
        <v>4977</v>
      </c>
      <c r="M95" s="64">
        <v>4884</v>
      </c>
      <c r="N95" s="64">
        <v>4884</v>
      </c>
      <c r="O95" s="65">
        <v>4854</v>
      </c>
      <c r="P95" s="65">
        <v>4854</v>
      </c>
      <c r="Q95" s="65">
        <v>4794</v>
      </c>
      <c r="R95" s="65">
        <v>4794</v>
      </c>
      <c r="S95" s="65">
        <v>4776</v>
      </c>
      <c r="T95" s="65">
        <v>4776</v>
      </c>
      <c r="U95" s="64">
        <f t="shared" si="8"/>
        <v>-60</v>
      </c>
      <c r="V95" s="66">
        <f t="shared" si="9"/>
        <v>98.763906056860321</v>
      </c>
      <c r="W95" s="64">
        <f t="shared" si="10"/>
        <v>-60</v>
      </c>
      <c r="X95" s="66">
        <f t="shared" si="11"/>
        <v>98.763906056860321</v>
      </c>
      <c r="Y95" s="64">
        <f t="shared" si="14"/>
        <v>-18</v>
      </c>
      <c r="Z95" s="66">
        <f t="shared" si="15"/>
        <v>99.624530663329153</v>
      </c>
      <c r="AA95" s="64">
        <f t="shared" si="12"/>
        <v>-18</v>
      </c>
      <c r="AB95" s="67">
        <f t="shared" si="13"/>
        <v>99.624530663329153</v>
      </c>
      <c r="AD95" s="57"/>
      <c r="AE95" s="57"/>
      <c r="AF95" s="57"/>
      <c r="AG95" s="57"/>
    </row>
    <row r="96" spans="1:33" s="28" customFormat="1" ht="21" customHeight="1" x14ac:dyDescent="0.25">
      <c r="A96" s="79" t="s">
        <v>86</v>
      </c>
      <c r="B96" s="80">
        <v>1657808</v>
      </c>
      <c r="C96" s="80">
        <f>SUM(C91:C95)</f>
        <v>1618930.75</v>
      </c>
      <c r="D96" s="80">
        <f>SUM(D91:D95)</f>
        <v>1586155.5</v>
      </c>
      <c r="E96" s="80">
        <v>1561437.5</v>
      </c>
      <c r="F96" s="80">
        <v>1570564.5</v>
      </c>
      <c r="G96" s="80">
        <v>1547405.5</v>
      </c>
      <c r="H96" s="80">
        <v>1557087.5</v>
      </c>
      <c r="I96" s="80">
        <v>1541276.5</v>
      </c>
      <c r="J96" s="80">
        <v>1557378.5</v>
      </c>
      <c r="K96" s="80">
        <v>1539991</v>
      </c>
      <c r="L96" s="80">
        <v>1554494</v>
      </c>
      <c r="M96" s="80">
        <v>1543575.25</v>
      </c>
      <c r="N96" s="80">
        <v>1555814.25</v>
      </c>
      <c r="O96" s="81">
        <v>1555055.75</v>
      </c>
      <c r="P96" s="81">
        <v>1566220.75</v>
      </c>
      <c r="Q96" s="81">
        <v>1572424</v>
      </c>
      <c r="R96" s="81">
        <v>1582251</v>
      </c>
      <c r="S96" s="81">
        <v>1587682.75</v>
      </c>
      <c r="T96" s="81">
        <v>1596569.75</v>
      </c>
      <c r="U96" s="80">
        <f t="shared" si="8"/>
        <v>17368.25</v>
      </c>
      <c r="V96" s="82">
        <f t="shared" si="9"/>
        <v>101.11688921763738</v>
      </c>
      <c r="W96" s="80">
        <f t="shared" si="10"/>
        <v>16030.25</v>
      </c>
      <c r="X96" s="82">
        <f t="shared" si="11"/>
        <v>101.02349876286596</v>
      </c>
      <c r="Y96" s="80">
        <f t="shared" si="14"/>
        <v>15258.75</v>
      </c>
      <c r="Z96" s="82">
        <f t="shared" si="15"/>
        <v>100.97039666146026</v>
      </c>
      <c r="AA96" s="80">
        <f t="shared" si="12"/>
        <v>14318.75</v>
      </c>
      <c r="AB96" s="83">
        <f t="shared" si="13"/>
        <v>100.90496071735775</v>
      </c>
      <c r="AD96" s="57"/>
      <c r="AE96" s="57"/>
      <c r="AF96" s="57"/>
      <c r="AG96" s="57"/>
    </row>
    <row r="97" spans="1:27" x14ac:dyDescent="0.25">
      <c r="A97" s="84" t="s">
        <v>87</v>
      </c>
    </row>
    <row r="98" spans="1:27" x14ac:dyDescent="0.25">
      <c r="AA98" s="88"/>
    </row>
  </sheetData>
  <mergeCells count="21">
    <mergeCell ref="A1:AB1"/>
    <mergeCell ref="E2:F2"/>
    <mergeCell ref="G2:H2"/>
    <mergeCell ref="I2:J2"/>
    <mergeCell ref="K2:L2"/>
    <mergeCell ref="M2:N2"/>
    <mergeCell ref="O2:P2"/>
    <mergeCell ref="S2:T2"/>
    <mergeCell ref="U3:V3"/>
    <mergeCell ref="W3:X3"/>
    <mergeCell ref="Y3:Z3"/>
    <mergeCell ref="AA3:AB3"/>
    <mergeCell ref="U4:V4"/>
    <mergeCell ref="W4:X4"/>
    <mergeCell ref="Y4:Z4"/>
    <mergeCell ref="AA4:AB4"/>
    <mergeCell ref="A5:A6"/>
    <mergeCell ref="U5:V5"/>
    <mergeCell ref="W5:X5"/>
    <mergeCell ref="Y5:Z5"/>
    <mergeCell ref="AA5:AB5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36" fitToHeight="0" orientation="landscape" r:id="rId1"/>
  <headerFooter alignWithMargins="0">
    <oddHeader>&amp;RKapitola C.II.1
&amp;"-,Tučné"Tabulka č. 2/str&amp;P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73" workbookViewId="0">
      <selection activeCell="C110" sqref="C110"/>
    </sheetView>
  </sheetViews>
  <sheetFormatPr defaultRowHeight="15" x14ac:dyDescent="0.25"/>
  <cols>
    <col min="1" max="1" width="18.42578125" customWidth="1"/>
    <col min="2" max="6" width="14.140625" customWidth="1"/>
    <col min="7" max="7" width="18.28515625" customWidth="1"/>
    <col min="8" max="9" width="17.7109375" customWidth="1"/>
    <col min="10" max="10" width="14.140625" customWidth="1"/>
    <col min="11" max="11" width="4.7109375" style="89" customWidth="1"/>
    <col min="12" max="12" width="10.140625" bestFit="1" customWidth="1"/>
    <col min="13" max="13" width="2" bestFit="1" customWidth="1"/>
    <col min="257" max="257" width="18.42578125" customWidth="1"/>
    <col min="258" max="262" width="14.140625" customWidth="1"/>
    <col min="263" max="265" width="17.7109375" customWidth="1"/>
    <col min="266" max="266" width="14.140625" customWidth="1"/>
    <col min="267" max="267" width="4.7109375" customWidth="1"/>
    <col min="268" max="268" width="10.140625" bestFit="1" customWidth="1"/>
    <col min="269" max="269" width="2" bestFit="1" customWidth="1"/>
    <col min="513" max="513" width="18.42578125" customWidth="1"/>
    <col min="514" max="518" width="14.140625" customWidth="1"/>
    <col min="519" max="521" width="17.7109375" customWidth="1"/>
    <col min="522" max="522" width="14.140625" customWidth="1"/>
    <col min="523" max="523" width="4.7109375" customWidth="1"/>
    <col min="524" max="524" width="10.140625" bestFit="1" customWidth="1"/>
    <col min="525" max="525" width="2" bestFit="1" customWidth="1"/>
    <col min="769" max="769" width="18.42578125" customWidth="1"/>
    <col min="770" max="774" width="14.140625" customWidth="1"/>
    <col min="775" max="777" width="17.7109375" customWidth="1"/>
    <col min="778" max="778" width="14.140625" customWidth="1"/>
    <col min="779" max="779" width="4.7109375" customWidth="1"/>
    <col min="780" max="780" width="10.140625" bestFit="1" customWidth="1"/>
    <col min="781" max="781" width="2" bestFit="1" customWidth="1"/>
    <col min="1025" max="1025" width="18.42578125" customWidth="1"/>
    <col min="1026" max="1030" width="14.140625" customWidth="1"/>
    <col min="1031" max="1033" width="17.7109375" customWidth="1"/>
    <col min="1034" max="1034" width="14.140625" customWidth="1"/>
    <col min="1035" max="1035" width="4.7109375" customWidth="1"/>
    <col min="1036" max="1036" width="10.140625" bestFit="1" customWidth="1"/>
    <col min="1037" max="1037" width="2" bestFit="1" customWidth="1"/>
    <col min="1281" max="1281" width="18.42578125" customWidth="1"/>
    <col min="1282" max="1286" width="14.140625" customWidth="1"/>
    <col min="1287" max="1289" width="17.7109375" customWidth="1"/>
    <col min="1290" max="1290" width="14.140625" customWidth="1"/>
    <col min="1291" max="1291" width="4.7109375" customWidth="1"/>
    <col min="1292" max="1292" width="10.140625" bestFit="1" customWidth="1"/>
    <col min="1293" max="1293" width="2" bestFit="1" customWidth="1"/>
    <col min="1537" max="1537" width="18.42578125" customWidth="1"/>
    <col min="1538" max="1542" width="14.140625" customWidth="1"/>
    <col min="1543" max="1545" width="17.7109375" customWidth="1"/>
    <col min="1546" max="1546" width="14.140625" customWidth="1"/>
    <col min="1547" max="1547" width="4.7109375" customWidth="1"/>
    <col min="1548" max="1548" width="10.140625" bestFit="1" customWidth="1"/>
    <col min="1549" max="1549" width="2" bestFit="1" customWidth="1"/>
    <col min="1793" max="1793" width="18.42578125" customWidth="1"/>
    <col min="1794" max="1798" width="14.140625" customWidth="1"/>
    <col min="1799" max="1801" width="17.7109375" customWidth="1"/>
    <col min="1802" max="1802" width="14.140625" customWidth="1"/>
    <col min="1803" max="1803" width="4.7109375" customWidth="1"/>
    <col min="1804" max="1804" width="10.140625" bestFit="1" customWidth="1"/>
    <col min="1805" max="1805" width="2" bestFit="1" customWidth="1"/>
    <col min="2049" max="2049" width="18.42578125" customWidth="1"/>
    <col min="2050" max="2054" width="14.140625" customWidth="1"/>
    <col min="2055" max="2057" width="17.7109375" customWidth="1"/>
    <col min="2058" max="2058" width="14.140625" customWidth="1"/>
    <col min="2059" max="2059" width="4.7109375" customWidth="1"/>
    <col min="2060" max="2060" width="10.140625" bestFit="1" customWidth="1"/>
    <col min="2061" max="2061" width="2" bestFit="1" customWidth="1"/>
    <col min="2305" max="2305" width="18.42578125" customWidth="1"/>
    <col min="2306" max="2310" width="14.140625" customWidth="1"/>
    <col min="2311" max="2313" width="17.7109375" customWidth="1"/>
    <col min="2314" max="2314" width="14.140625" customWidth="1"/>
    <col min="2315" max="2315" width="4.7109375" customWidth="1"/>
    <col min="2316" max="2316" width="10.140625" bestFit="1" customWidth="1"/>
    <col min="2317" max="2317" width="2" bestFit="1" customWidth="1"/>
    <col min="2561" max="2561" width="18.42578125" customWidth="1"/>
    <col min="2562" max="2566" width="14.140625" customWidth="1"/>
    <col min="2567" max="2569" width="17.7109375" customWidth="1"/>
    <col min="2570" max="2570" width="14.140625" customWidth="1"/>
    <col min="2571" max="2571" width="4.7109375" customWidth="1"/>
    <col min="2572" max="2572" width="10.140625" bestFit="1" customWidth="1"/>
    <col min="2573" max="2573" width="2" bestFit="1" customWidth="1"/>
    <col min="2817" max="2817" width="18.42578125" customWidth="1"/>
    <col min="2818" max="2822" width="14.140625" customWidth="1"/>
    <col min="2823" max="2825" width="17.7109375" customWidth="1"/>
    <col min="2826" max="2826" width="14.140625" customWidth="1"/>
    <col min="2827" max="2827" width="4.7109375" customWidth="1"/>
    <col min="2828" max="2828" width="10.140625" bestFit="1" customWidth="1"/>
    <col min="2829" max="2829" width="2" bestFit="1" customWidth="1"/>
    <col min="3073" max="3073" width="18.42578125" customWidth="1"/>
    <col min="3074" max="3078" width="14.140625" customWidth="1"/>
    <col min="3079" max="3081" width="17.7109375" customWidth="1"/>
    <col min="3082" max="3082" width="14.140625" customWidth="1"/>
    <col min="3083" max="3083" width="4.7109375" customWidth="1"/>
    <col min="3084" max="3084" width="10.140625" bestFit="1" customWidth="1"/>
    <col min="3085" max="3085" width="2" bestFit="1" customWidth="1"/>
    <col min="3329" max="3329" width="18.42578125" customWidth="1"/>
    <col min="3330" max="3334" width="14.140625" customWidth="1"/>
    <col min="3335" max="3337" width="17.7109375" customWidth="1"/>
    <col min="3338" max="3338" width="14.140625" customWidth="1"/>
    <col min="3339" max="3339" width="4.7109375" customWidth="1"/>
    <col min="3340" max="3340" width="10.140625" bestFit="1" customWidth="1"/>
    <col min="3341" max="3341" width="2" bestFit="1" customWidth="1"/>
    <col min="3585" max="3585" width="18.42578125" customWidth="1"/>
    <col min="3586" max="3590" width="14.140625" customWidth="1"/>
    <col min="3591" max="3593" width="17.7109375" customWidth="1"/>
    <col min="3594" max="3594" width="14.140625" customWidth="1"/>
    <col min="3595" max="3595" width="4.7109375" customWidth="1"/>
    <col min="3596" max="3596" width="10.140625" bestFit="1" customWidth="1"/>
    <col min="3597" max="3597" width="2" bestFit="1" customWidth="1"/>
    <col min="3841" max="3841" width="18.42578125" customWidth="1"/>
    <col min="3842" max="3846" width="14.140625" customWidth="1"/>
    <col min="3847" max="3849" width="17.7109375" customWidth="1"/>
    <col min="3850" max="3850" width="14.140625" customWidth="1"/>
    <col min="3851" max="3851" width="4.7109375" customWidth="1"/>
    <col min="3852" max="3852" width="10.140625" bestFit="1" customWidth="1"/>
    <col min="3853" max="3853" width="2" bestFit="1" customWidth="1"/>
    <col min="4097" max="4097" width="18.42578125" customWidth="1"/>
    <col min="4098" max="4102" width="14.140625" customWidth="1"/>
    <col min="4103" max="4105" width="17.7109375" customWidth="1"/>
    <col min="4106" max="4106" width="14.140625" customWidth="1"/>
    <col min="4107" max="4107" width="4.7109375" customWidth="1"/>
    <col min="4108" max="4108" width="10.140625" bestFit="1" customWidth="1"/>
    <col min="4109" max="4109" width="2" bestFit="1" customWidth="1"/>
    <col min="4353" max="4353" width="18.42578125" customWidth="1"/>
    <col min="4354" max="4358" width="14.140625" customWidth="1"/>
    <col min="4359" max="4361" width="17.7109375" customWidth="1"/>
    <col min="4362" max="4362" width="14.140625" customWidth="1"/>
    <col min="4363" max="4363" width="4.7109375" customWidth="1"/>
    <col min="4364" max="4364" width="10.140625" bestFit="1" customWidth="1"/>
    <col min="4365" max="4365" width="2" bestFit="1" customWidth="1"/>
    <col min="4609" max="4609" width="18.42578125" customWidth="1"/>
    <col min="4610" max="4614" width="14.140625" customWidth="1"/>
    <col min="4615" max="4617" width="17.7109375" customWidth="1"/>
    <col min="4618" max="4618" width="14.140625" customWidth="1"/>
    <col min="4619" max="4619" width="4.7109375" customWidth="1"/>
    <col min="4620" max="4620" width="10.140625" bestFit="1" customWidth="1"/>
    <col min="4621" max="4621" width="2" bestFit="1" customWidth="1"/>
    <col min="4865" max="4865" width="18.42578125" customWidth="1"/>
    <col min="4866" max="4870" width="14.140625" customWidth="1"/>
    <col min="4871" max="4873" width="17.7109375" customWidth="1"/>
    <col min="4874" max="4874" width="14.140625" customWidth="1"/>
    <col min="4875" max="4875" width="4.7109375" customWidth="1"/>
    <col min="4876" max="4876" width="10.140625" bestFit="1" customWidth="1"/>
    <col min="4877" max="4877" width="2" bestFit="1" customWidth="1"/>
    <col min="5121" max="5121" width="18.42578125" customWidth="1"/>
    <col min="5122" max="5126" width="14.140625" customWidth="1"/>
    <col min="5127" max="5129" width="17.7109375" customWidth="1"/>
    <col min="5130" max="5130" width="14.140625" customWidth="1"/>
    <col min="5131" max="5131" width="4.7109375" customWidth="1"/>
    <col min="5132" max="5132" width="10.140625" bestFit="1" customWidth="1"/>
    <col min="5133" max="5133" width="2" bestFit="1" customWidth="1"/>
    <col min="5377" max="5377" width="18.42578125" customWidth="1"/>
    <col min="5378" max="5382" width="14.140625" customWidth="1"/>
    <col min="5383" max="5385" width="17.7109375" customWidth="1"/>
    <col min="5386" max="5386" width="14.140625" customWidth="1"/>
    <col min="5387" max="5387" width="4.7109375" customWidth="1"/>
    <col min="5388" max="5388" width="10.140625" bestFit="1" customWidth="1"/>
    <col min="5389" max="5389" width="2" bestFit="1" customWidth="1"/>
    <col min="5633" max="5633" width="18.42578125" customWidth="1"/>
    <col min="5634" max="5638" width="14.140625" customWidth="1"/>
    <col min="5639" max="5641" width="17.7109375" customWidth="1"/>
    <col min="5642" max="5642" width="14.140625" customWidth="1"/>
    <col min="5643" max="5643" width="4.7109375" customWidth="1"/>
    <col min="5644" max="5644" width="10.140625" bestFit="1" customWidth="1"/>
    <col min="5645" max="5645" width="2" bestFit="1" customWidth="1"/>
    <col min="5889" max="5889" width="18.42578125" customWidth="1"/>
    <col min="5890" max="5894" width="14.140625" customWidth="1"/>
    <col min="5895" max="5897" width="17.7109375" customWidth="1"/>
    <col min="5898" max="5898" width="14.140625" customWidth="1"/>
    <col min="5899" max="5899" width="4.7109375" customWidth="1"/>
    <col min="5900" max="5900" width="10.140625" bestFit="1" customWidth="1"/>
    <col min="5901" max="5901" width="2" bestFit="1" customWidth="1"/>
    <col min="6145" max="6145" width="18.42578125" customWidth="1"/>
    <col min="6146" max="6150" width="14.140625" customWidth="1"/>
    <col min="6151" max="6153" width="17.7109375" customWidth="1"/>
    <col min="6154" max="6154" width="14.140625" customWidth="1"/>
    <col min="6155" max="6155" width="4.7109375" customWidth="1"/>
    <col min="6156" max="6156" width="10.140625" bestFit="1" customWidth="1"/>
    <col min="6157" max="6157" width="2" bestFit="1" customWidth="1"/>
    <col min="6401" max="6401" width="18.42578125" customWidth="1"/>
    <col min="6402" max="6406" width="14.140625" customWidth="1"/>
    <col min="6407" max="6409" width="17.7109375" customWidth="1"/>
    <col min="6410" max="6410" width="14.140625" customWidth="1"/>
    <col min="6411" max="6411" width="4.7109375" customWidth="1"/>
    <col min="6412" max="6412" width="10.140625" bestFit="1" customWidth="1"/>
    <col min="6413" max="6413" width="2" bestFit="1" customWidth="1"/>
    <col min="6657" max="6657" width="18.42578125" customWidth="1"/>
    <col min="6658" max="6662" width="14.140625" customWidth="1"/>
    <col min="6663" max="6665" width="17.7109375" customWidth="1"/>
    <col min="6666" max="6666" width="14.140625" customWidth="1"/>
    <col min="6667" max="6667" width="4.7109375" customWidth="1"/>
    <col min="6668" max="6668" width="10.140625" bestFit="1" customWidth="1"/>
    <col min="6669" max="6669" width="2" bestFit="1" customWidth="1"/>
    <col min="6913" max="6913" width="18.42578125" customWidth="1"/>
    <col min="6914" max="6918" width="14.140625" customWidth="1"/>
    <col min="6919" max="6921" width="17.7109375" customWidth="1"/>
    <col min="6922" max="6922" width="14.140625" customWidth="1"/>
    <col min="6923" max="6923" width="4.7109375" customWidth="1"/>
    <col min="6924" max="6924" width="10.140625" bestFit="1" customWidth="1"/>
    <col min="6925" max="6925" width="2" bestFit="1" customWidth="1"/>
    <col min="7169" max="7169" width="18.42578125" customWidth="1"/>
    <col min="7170" max="7174" width="14.140625" customWidth="1"/>
    <col min="7175" max="7177" width="17.7109375" customWidth="1"/>
    <col min="7178" max="7178" width="14.140625" customWidth="1"/>
    <col min="7179" max="7179" width="4.7109375" customWidth="1"/>
    <col min="7180" max="7180" width="10.140625" bestFit="1" customWidth="1"/>
    <col min="7181" max="7181" width="2" bestFit="1" customWidth="1"/>
    <col min="7425" max="7425" width="18.42578125" customWidth="1"/>
    <col min="7426" max="7430" width="14.140625" customWidth="1"/>
    <col min="7431" max="7433" width="17.7109375" customWidth="1"/>
    <col min="7434" max="7434" width="14.140625" customWidth="1"/>
    <col min="7435" max="7435" width="4.7109375" customWidth="1"/>
    <col min="7436" max="7436" width="10.140625" bestFit="1" customWidth="1"/>
    <col min="7437" max="7437" width="2" bestFit="1" customWidth="1"/>
    <col min="7681" max="7681" width="18.42578125" customWidth="1"/>
    <col min="7682" max="7686" width="14.140625" customWidth="1"/>
    <col min="7687" max="7689" width="17.7109375" customWidth="1"/>
    <col min="7690" max="7690" width="14.140625" customWidth="1"/>
    <col min="7691" max="7691" width="4.7109375" customWidth="1"/>
    <col min="7692" max="7692" width="10.140625" bestFit="1" customWidth="1"/>
    <col min="7693" max="7693" width="2" bestFit="1" customWidth="1"/>
    <col min="7937" max="7937" width="18.42578125" customWidth="1"/>
    <col min="7938" max="7942" width="14.140625" customWidth="1"/>
    <col min="7943" max="7945" width="17.7109375" customWidth="1"/>
    <col min="7946" max="7946" width="14.140625" customWidth="1"/>
    <col min="7947" max="7947" width="4.7109375" customWidth="1"/>
    <col min="7948" max="7948" width="10.140625" bestFit="1" customWidth="1"/>
    <col min="7949" max="7949" width="2" bestFit="1" customWidth="1"/>
    <col min="8193" max="8193" width="18.42578125" customWidth="1"/>
    <col min="8194" max="8198" width="14.140625" customWidth="1"/>
    <col min="8199" max="8201" width="17.7109375" customWidth="1"/>
    <col min="8202" max="8202" width="14.140625" customWidth="1"/>
    <col min="8203" max="8203" width="4.7109375" customWidth="1"/>
    <col min="8204" max="8204" width="10.140625" bestFit="1" customWidth="1"/>
    <col min="8205" max="8205" width="2" bestFit="1" customWidth="1"/>
    <col min="8449" max="8449" width="18.42578125" customWidth="1"/>
    <col min="8450" max="8454" width="14.140625" customWidth="1"/>
    <col min="8455" max="8457" width="17.7109375" customWidth="1"/>
    <col min="8458" max="8458" width="14.140625" customWidth="1"/>
    <col min="8459" max="8459" width="4.7109375" customWidth="1"/>
    <col min="8460" max="8460" width="10.140625" bestFit="1" customWidth="1"/>
    <col min="8461" max="8461" width="2" bestFit="1" customWidth="1"/>
    <col min="8705" max="8705" width="18.42578125" customWidth="1"/>
    <col min="8706" max="8710" width="14.140625" customWidth="1"/>
    <col min="8711" max="8713" width="17.7109375" customWidth="1"/>
    <col min="8714" max="8714" width="14.140625" customWidth="1"/>
    <col min="8715" max="8715" width="4.7109375" customWidth="1"/>
    <col min="8716" max="8716" width="10.140625" bestFit="1" customWidth="1"/>
    <col min="8717" max="8717" width="2" bestFit="1" customWidth="1"/>
    <col min="8961" max="8961" width="18.42578125" customWidth="1"/>
    <col min="8962" max="8966" width="14.140625" customWidth="1"/>
    <col min="8967" max="8969" width="17.7109375" customWidth="1"/>
    <col min="8970" max="8970" width="14.140625" customWidth="1"/>
    <col min="8971" max="8971" width="4.7109375" customWidth="1"/>
    <col min="8972" max="8972" width="10.140625" bestFit="1" customWidth="1"/>
    <col min="8973" max="8973" width="2" bestFit="1" customWidth="1"/>
    <col min="9217" max="9217" width="18.42578125" customWidth="1"/>
    <col min="9218" max="9222" width="14.140625" customWidth="1"/>
    <col min="9223" max="9225" width="17.7109375" customWidth="1"/>
    <col min="9226" max="9226" width="14.140625" customWidth="1"/>
    <col min="9227" max="9227" width="4.7109375" customWidth="1"/>
    <col min="9228" max="9228" width="10.140625" bestFit="1" customWidth="1"/>
    <col min="9229" max="9229" width="2" bestFit="1" customWidth="1"/>
    <col min="9473" max="9473" width="18.42578125" customWidth="1"/>
    <col min="9474" max="9478" width="14.140625" customWidth="1"/>
    <col min="9479" max="9481" width="17.7109375" customWidth="1"/>
    <col min="9482" max="9482" width="14.140625" customWidth="1"/>
    <col min="9483" max="9483" width="4.7109375" customWidth="1"/>
    <col min="9484" max="9484" width="10.140625" bestFit="1" customWidth="1"/>
    <col min="9485" max="9485" width="2" bestFit="1" customWidth="1"/>
    <col min="9729" max="9729" width="18.42578125" customWidth="1"/>
    <col min="9730" max="9734" width="14.140625" customWidth="1"/>
    <col min="9735" max="9737" width="17.7109375" customWidth="1"/>
    <col min="9738" max="9738" width="14.140625" customWidth="1"/>
    <col min="9739" max="9739" width="4.7109375" customWidth="1"/>
    <col min="9740" max="9740" width="10.140625" bestFit="1" customWidth="1"/>
    <col min="9741" max="9741" width="2" bestFit="1" customWidth="1"/>
    <col min="9985" max="9985" width="18.42578125" customWidth="1"/>
    <col min="9986" max="9990" width="14.140625" customWidth="1"/>
    <col min="9991" max="9993" width="17.7109375" customWidth="1"/>
    <col min="9994" max="9994" width="14.140625" customWidth="1"/>
    <col min="9995" max="9995" width="4.7109375" customWidth="1"/>
    <col min="9996" max="9996" width="10.140625" bestFit="1" customWidth="1"/>
    <col min="9997" max="9997" width="2" bestFit="1" customWidth="1"/>
    <col min="10241" max="10241" width="18.42578125" customWidth="1"/>
    <col min="10242" max="10246" width="14.140625" customWidth="1"/>
    <col min="10247" max="10249" width="17.7109375" customWidth="1"/>
    <col min="10250" max="10250" width="14.140625" customWidth="1"/>
    <col min="10251" max="10251" width="4.7109375" customWidth="1"/>
    <col min="10252" max="10252" width="10.140625" bestFit="1" customWidth="1"/>
    <col min="10253" max="10253" width="2" bestFit="1" customWidth="1"/>
    <col min="10497" max="10497" width="18.42578125" customWidth="1"/>
    <col min="10498" max="10502" width="14.140625" customWidth="1"/>
    <col min="10503" max="10505" width="17.7109375" customWidth="1"/>
    <col min="10506" max="10506" width="14.140625" customWidth="1"/>
    <col min="10507" max="10507" width="4.7109375" customWidth="1"/>
    <col min="10508" max="10508" width="10.140625" bestFit="1" customWidth="1"/>
    <col min="10509" max="10509" width="2" bestFit="1" customWidth="1"/>
    <col min="10753" max="10753" width="18.42578125" customWidth="1"/>
    <col min="10754" max="10758" width="14.140625" customWidth="1"/>
    <col min="10759" max="10761" width="17.7109375" customWidth="1"/>
    <col min="10762" max="10762" width="14.140625" customWidth="1"/>
    <col min="10763" max="10763" width="4.7109375" customWidth="1"/>
    <col min="10764" max="10764" width="10.140625" bestFit="1" customWidth="1"/>
    <col min="10765" max="10765" width="2" bestFit="1" customWidth="1"/>
    <col min="11009" max="11009" width="18.42578125" customWidth="1"/>
    <col min="11010" max="11014" width="14.140625" customWidth="1"/>
    <col min="11015" max="11017" width="17.7109375" customWidth="1"/>
    <col min="11018" max="11018" width="14.140625" customWidth="1"/>
    <col min="11019" max="11019" width="4.7109375" customWidth="1"/>
    <col min="11020" max="11020" width="10.140625" bestFit="1" customWidth="1"/>
    <col min="11021" max="11021" width="2" bestFit="1" customWidth="1"/>
    <col min="11265" max="11265" width="18.42578125" customWidth="1"/>
    <col min="11266" max="11270" width="14.140625" customWidth="1"/>
    <col min="11271" max="11273" width="17.7109375" customWidth="1"/>
    <col min="11274" max="11274" width="14.140625" customWidth="1"/>
    <col min="11275" max="11275" width="4.7109375" customWidth="1"/>
    <col min="11276" max="11276" width="10.140625" bestFit="1" customWidth="1"/>
    <col min="11277" max="11277" width="2" bestFit="1" customWidth="1"/>
    <col min="11521" max="11521" width="18.42578125" customWidth="1"/>
    <col min="11522" max="11526" width="14.140625" customWidth="1"/>
    <col min="11527" max="11529" width="17.7109375" customWidth="1"/>
    <col min="11530" max="11530" width="14.140625" customWidth="1"/>
    <col min="11531" max="11531" width="4.7109375" customWidth="1"/>
    <col min="11532" max="11532" width="10.140625" bestFit="1" customWidth="1"/>
    <col min="11533" max="11533" width="2" bestFit="1" customWidth="1"/>
    <col min="11777" max="11777" width="18.42578125" customWidth="1"/>
    <col min="11778" max="11782" width="14.140625" customWidth="1"/>
    <col min="11783" max="11785" width="17.7109375" customWidth="1"/>
    <col min="11786" max="11786" width="14.140625" customWidth="1"/>
    <col min="11787" max="11787" width="4.7109375" customWidth="1"/>
    <col min="11788" max="11788" width="10.140625" bestFit="1" customWidth="1"/>
    <col min="11789" max="11789" width="2" bestFit="1" customWidth="1"/>
    <col min="12033" max="12033" width="18.42578125" customWidth="1"/>
    <col min="12034" max="12038" width="14.140625" customWidth="1"/>
    <col min="12039" max="12041" width="17.7109375" customWidth="1"/>
    <col min="12042" max="12042" width="14.140625" customWidth="1"/>
    <col min="12043" max="12043" width="4.7109375" customWidth="1"/>
    <col min="12044" max="12044" width="10.140625" bestFit="1" customWidth="1"/>
    <col min="12045" max="12045" width="2" bestFit="1" customWidth="1"/>
    <col min="12289" max="12289" width="18.42578125" customWidth="1"/>
    <col min="12290" max="12294" width="14.140625" customWidth="1"/>
    <col min="12295" max="12297" width="17.7109375" customWidth="1"/>
    <col min="12298" max="12298" width="14.140625" customWidth="1"/>
    <col min="12299" max="12299" width="4.7109375" customWidth="1"/>
    <col min="12300" max="12300" width="10.140625" bestFit="1" customWidth="1"/>
    <col min="12301" max="12301" width="2" bestFit="1" customWidth="1"/>
    <col min="12545" max="12545" width="18.42578125" customWidth="1"/>
    <col min="12546" max="12550" width="14.140625" customWidth="1"/>
    <col min="12551" max="12553" width="17.7109375" customWidth="1"/>
    <col min="12554" max="12554" width="14.140625" customWidth="1"/>
    <col min="12555" max="12555" width="4.7109375" customWidth="1"/>
    <col min="12556" max="12556" width="10.140625" bestFit="1" customWidth="1"/>
    <col min="12557" max="12557" width="2" bestFit="1" customWidth="1"/>
    <col min="12801" max="12801" width="18.42578125" customWidth="1"/>
    <col min="12802" max="12806" width="14.140625" customWidth="1"/>
    <col min="12807" max="12809" width="17.7109375" customWidth="1"/>
    <col min="12810" max="12810" width="14.140625" customWidth="1"/>
    <col min="12811" max="12811" width="4.7109375" customWidth="1"/>
    <col min="12812" max="12812" width="10.140625" bestFit="1" customWidth="1"/>
    <col min="12813" max="12813" width="2" bestFit="1" customWidth="1"/>
    <col min="13057" max="13057" width="18.42578125" customWidth="1"/>
    <col min="13058" max="13062" width="14.140625" customWidth="1"/>
    <col min="13063" max="13065" width="17.7109375" customWidth="1"/>
    <col min="13066" max="13066" width="14.140625" customWidth="1"/>
    <col min="13067" max="13067" width="4.7109375" customWidth="1"/>
    <col min="13068" max="13068" width="10.140625" bestFit="1" customWidth="1"/>
    <col min="13069" max="13069" width="2" bestFit="1" customWidth="1"/>
    <col min="13313" max="13313" width="18.42578125" customWidth="1"/>
    <col min="13314" max="13318" width="14.140625" customWidth="1"/>
    <col min="13319" max="13321" width="17.7109375" customWidth="1"/>
    <col min="13322" max="13322" width="14.140625" customWidth="1"/>
    <col min="13323" max="13323" width="4.7109375" customWidth="1"/>
    <col min="13324" max="13324" width="10.140625" bestFit="1" customWidth="1"/>
    <col min="13325" max="13325" width="2" bestFit="1" customWidth="1"/>
    <col min="13569" max="13569" width="18.42578125" customWidth="1"/>
    <col min="13570" max="13574" width="14.140625" customWidth="1"/>
    <col min="13575" max="13577" width="17.7109375" customWidth="1"/>
    <col min="13578" max="13578" width="14.140625" customWidth="1"/>
    <col min="13579" max="13579" width="4.7109375" customWidth="1"/>
    <col min="13580" max="13580" width="10.140625" bestFit="1" customWidth="1"/>
    <col min="13581" max="13581" width="2" bestFit="1" customWidth="1"/>
    <col min="13825" max="13825" width="18.42578125" customWidth="1"/>
    <col min="13826" max="13830" width="14.140625" customWidth="1"/>
    <col min="13831" max="13833" width="17.7109375" customWidth="1"/>
    <col min="13834" max="13834" width="14.140625" customWidth="1"/>
    <col min="13835" max="13835" width="4.7109375" customWidth="1"/>
    <col min="13836" max="13836" width="10.140625" bestFit="1" customWidth="1"/>
    <col min="13837" max="13837" width="2" bestFit="1" customWidth="1"/>
    <col min="14081" max="14081" width="18.42578125" customWidth="1"/>
    <col min="14082" max="14086" width="14.140625" customWidth="1"/>
    <col min="14087" max="14089" width="17.7109375" customWidth="1"/>
    <col min="14090" max="14090" width="14.140625" customWidth="1"/>
    <col min="14091" max="14091" width="4.7109375" customWidth="1"/>
    <col min="14092" max="14092" width="10.140625" bestFit="1" customWidth="1"/>
    <col min="14093" max="14093" width="2" bestFit="1" customWidth="1"/>
    <col min="14337" max="14337" width="18.42578125" customWidth="1"/>
    <col min="14338" max="14342" width="14.140625" customWidth="1"/>
    <col min="14343" max="14345" width="17.7109375" customWidth="1"/>
    <col min="14346" max="14346" width="14.140625" customWidth="1"/>
    <col min="14347" max="14347" width="4.7109375" customWidth="1"/>
    <col min="14348" max="14348" width="10.140625" bestFit="1" customWidth="1"/>
    <col min="14349" max="14349" width="2" bestFit="1" customWidth="1"/>
    <col min="14593" max="14593" width="18.42578125" customWidth="1"/>
    <col min="14594" max="14598" width="14.140625" customWidth="1"/>
    <col min="14599" max="14601" width="17.7109375" customWidth="1"/>
    <col min="14602" max="14602" width="14.140625" customWidth="1"/>
    <col min="14603" max="14603" width="4.7109375" customWidth="1"/>
    <col min="14604" max="14604" width="10.140625" bestFit="1" customWidth="1"/>
    <col min="14605" max="14605" width="2" bestFit="1" customWidth="1"/>
    <col min="14849" max="14849" width="18.42578125" customWidth="1"/>
    <col min="14850" max="14854" width="14.140625" customWidth="1"/>
    <col min="14855" max="14857" width="17.7109375" customWidth="1"/>
    <col min="14858" max="14858" width="14.140625" customWidth="1"/>
    <col min="14859" max="14859" width="4.7109375" customWidth="1"/>
    <col min="14860" max="14860" width="10.140625" bestFit="1" customWidth="1"/>
    <col min="14861" max="14861" width="2" bestFit="1" customWidth="1"/>
    <col min="15105" max="15105" width="18.42578125" customWidth="1"/>
    <col min="15106" max="15110" width="14.140625" customWidth="1"/>
    <col min="15111" max="15113" width="17.7109375" customWidth="1"/>
    <col min="15114" max="15114" width="14.140625" customWidth="1"/>
    <col min="15115" max="15115" width="4.7109375" customWidth="1"/>
    <col min="15116" max="15116" width="10.140625" bestFit="1" customWidth="1"/>
    <col min="15117" max="15117" width="2" bestFit="1" customWidth="1"/>
    <col min="15361" max="15361" width="18.42578125" customWidth="1"/>
    <col min="15362" max="15366" width="14.140625" customWidth="1"/>
    <col min="15367" max="15369" width="17.7109375" customWidth="1"/>
    <col min="15370" max="15370" width="14.140625" customWidth="1"/>
    <col min="15371" max="15371" width="4.7109375" customWidth="1"/>
    <col min="15372" max="15372" width="10.140625" bestFit="1" customWidth="1"/>
    <col min="15373" max="15373" width="2" bestFit="1" customWidth="1"/>
    <col min="15617" max="15617" width="18.42578125" customWidth="1"/>
    <col min="15618" max="15622" width="14.140625" customWidth="1"/>
    <col min="15623" max="15625" width="17.7109375" customWidth="1"/>
    <col min="15626" max="15626" width="14.140625" customWidth="1"/>
    <col min="15627" max="15627" width="4.7109375" customWidth="1"/>
    <col min="15628" max="15628" width="10.140625" bestFit="1" customWidth="1"/>
    <col min="15629" max="15629" width="2" bestFit="1" customWidth="1"/>
    <col min="15873" max="15873" width="18.42578125" customWidth="1"/>
    <col min="15874" max="15878" width="14.140625" customWidth="1"/>
    <col min="15879" max="15881" width="17.7109375" customWidth="1"/>
    <col min="15882" max="15882" width="14.140625" customWidth="1"/>
    <col min="15883" max="15883" width="4.7109375" customWidth="1"/>
    <col min="15884" max="15884" width="10.140625" bestFit="1" customWidth="1"/>
    <col min="15885" max="15885" width="2" bestFit="1" customWidth="1"/>
    <col min="16129" max="16129" width="18.42578125" customWidth="1"/>
    <col min="16130" max="16134" width="14.140625" customWidth="1"/>
    <col min="16135" max="16137" width="17.7109375" customWidth="1"/>
    <col min="16138" max="16138" width="14.140625" customWidth="1"/>
    <col min="16139" max="16139" width="4.7109375" customWidth="1"/>
    <col min="16140" max="16140" width="10.140625" bestFit="1" customWidth="1"/>
    <col min="16141" max="16141" width="2" bestFit="1" customWidth="1"/>
  </cols>
  <sheetData>
    <row r="1" spans="1:13" ht="22.5" customHeight="1" x14ac:dyDescent="0.25">
      <c r="A1" s="374" t="s">
        <v>88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3" ht="22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3" x14ac:dyDescent="0.25">
      <c r="A3" s="375" t="s">
        <v>50</v>
      </c>
      <c r="B3" s="91" t="s">
        <v>43</v>
      </c>
      <c r="C3" s="378" t="s">
        <v>89</v>
      </c>
      <c r="D3" s="379"/>
      <c r="E3" s="379"/>
      <c r="F3" s="380"/>
      <c r="G3" s="381" t="s">
        <v>90</v>
      </c>
      <c r="H3" s="382"/>
      <c r="I3" s="382"/>
      <c r="J3" s="382"/>
    </row>
    <row r="4" spans="1:13" x14ac:dyDescent="0.25">
      <c r="A4" s="376"/>
      <c r="B4" s="92" t="s">
        <v>91</v>
      </c>
      <c r="C4" s="93" t="s">
        <v>92</v>
      </c>
      <c r="D4" s="94" t="s">
        <v>93</v>
      </c>
      <c r="E4" s="94" t="s">
        <v>94</v>
      </c>
      <c r="F4" s="383" t="s">
        <v>95</v>
      </c>
      <c r="G4" s="93" t="s">
        <v>92</v>
      </c>
      <c r="H4" s="94" t="s">
        <v>93</v>
      </c>
      <c r="I4" s="94" t="s">
        <v>94</v>
      </c>
      <c r="J4" s="382" t="s">
        <v>95</v>
      </c>
    </row>
    <row r="5" spans="1:13" x14ac:dyDescent="0.25">
      <c r="A5" s="376"/>
      <c r="B5" s="95" t="s">
        <v>96</v>
      </c>
      <c r="C5" s="96" t="s">
        <v>97</v>
      </c>
      <c r="D5" s="97" t="s">
        <v>97</v>
      </c>
      <c r="E5" s="97" t="s">
        <v>97</v>
      </c>
      <c r="F5" s="384"/>
      <c r="G5" s="96" t="s">
        <v>97</v>
      </c>
      <c r="H5" s="97" t="s">
        <v>97</v>
      </c>
      <c r="I5" s="97" t="s">
        <v>97</v>
      </c>
      <c r="J5" s="382"/>
    </row>
    <row r="6" spans="1:13" ht="15.75" thickBot="1" x14ac:dyDescent="0.3">
      <c r="A6" s="377"/>
      <c r="B6" s="98" t="s">
        <v>98</v>
      </c>
      <c r="C6" s="99" t="s">
        <v>99</v>
      </c>
      <c r="D6" s="100" t="s">
        <v>99</v>
      </c>
      <c r="E6" s="100" t="s">
        <v>99</v>
      </c>
      <c r="F6" s="101" t="s">
        <v>100</v>
      </c>
      <c r="G6" s="99" t="s">
        <v>101</v>
      </c>
      <c r="H6" s="100" t="s">
        <v>102</v>
      </c>
      <c r="I6" s="100" t="s">
        <v>101</v>
      </c>
      <c r="J6" s="102"/>
    </row>
    <row r="7" spans="1:13" x14ac:dyDescent="0.25">
      <c r="A7" s="103" t="s">
        <v>67</v>
      </c>
      <c r="B7" s="104">
        <v>39518</v>
      </c>
      <c r="C7" s="105">
        <v>42080</v>
      </c>
      <c r="D7" s="106">
        <v>41571</v>
      </c>
      <c r="E7" s="106">
        <v>509</v>
      </c>
      <c r="F7" s="107">
        <v>128.607</v>
      </c>
      <c r="G7" s="105">
        <v>39518000000</v>
      </c>
      <c r="H7" s="106">
        <v>42080000000</v>
      </c>
      <c r="I7" s="106">
        <v>41571000000</v>
      </c>
      <c r="J7" s="108">
        <f>+ROUND($B7*F7/1000,1)</f>
        <v>5082.3</v>
      </c>
      <c r="L7" s="109"/>
      <c r="M7" s="109"/>
    </row>
    <row r="8" spans="1:13" x14ac:dyDescent="0.25">
      <c r="A8" s="110" t="s">
        <v>68</v>
      </c>
      <c r="B8" s="111">
        <v>97576.75</v>
      </c>
      <c r="C8" s="112">
        <v>53922</v>
      </c>
      <c r="D8" s="113">
        <v>52817</v>
      </c>
      <c r="E8" s="113">
        <v>1105</v>
      </c>
      <c r="F8" s="114">
        <v>130.6</v>
      </c>
      <c r="G8" s="112">
        <v>97576750000</v>
      </c>
      <c r="H8" s="113">
        <v>53922000000</v>
      </c>
      <c r="I8" s="113">
        <v>52817000000</v>
      </c>
      <c r="J8" s="115">
        <f>+ROUND($B8*F8/1000,1)</f>
        <v>12743.5</v>
      </c>
      <c r="L8" s="109"/>
    </row>
    <row r="9" spans="1:13" x14ac:dyDescent="0.25">
      <c r="A9" s="110" t="s">
        <v>69</v>
      </c>
      <c r="B9" s="111">
        <v>38872</v>
      </c>
      <c r="C9" s="112">
        <v>62352</v>
      </c>
      <c r="D9" s="113">
        <v>61262</v>
      </c>
      <c r="E9" s="113">
        <v>1090</v>
      </c>
      <c r="F9" s="114">
        <v>145.55500000000001</v>
      </c>
      <c r="G9" s="112">
        <v>38872000000</v>
      </c>
      <c r="H9" s="113">
        <v>62352000000</v>
      </c>
      <c r="I9" s="113">
        <v>61262000000</v>
      </c>
      <c r="J9" s="115">
        <f>+ROUND($B9*F9/1000,1)</f>
        <v>5658</v>
      </c>
      <c r="L9" s="109"/>
    </row>
    <row r="10" spans="1:13" x14ac:dyDescent="0.25">
      <c r="A10" s="110" t="s">
        <v>70</v>
      </c>
      <c r="B10" s="111">
        <v>2463</v>
      </c>
      <c r="C10" s="112">
        <v>53213</v>
      </c>
      <c r="D10" s="113">
        <v>52500</v>
      </c>
      <c r="E10" s="113">
        <v>713</v>
      </c>
      <c r="F10" s="114">
        <v>128.607</v>
      </c>
      <c r="G10" s="112">
        <v>2463000000</v>
      </c>
      <c r="H10" s="113">
        <v>53213000000</v>
      </c>
      <c r="I10" s="113">
        <v>52500000000</v>
      </c>
      <c r="J10" s="115">
        <f>+ROUND($B10*F10/1000,1)</f>
        <v>316.8</v>
      </c>
      <c r="L10" s="109"/>
    </row>
    <row r="11" spans="1:13" ht="15.75" thickBot="1" x14ac:dyDescent="0.3">
      <c r="A11" s="116" t="s">
        <v>71</v>
      </c>
      <c r="B11" s="117">
        <v>125</v>
      </c>
      <c r="C11" s="118">
        <v>255800</v>
      </c>
      <c r="D11" s="119">
        <v>253300</v>
      </c>
      <c r="E11" s="119">
        <v>2500</v>
      </c>
      <c r="F11" s="120">
        <v>698.86199999999997</v>
      </c>
      <c r="G11" s="118">
        <v>125000000</v>
      </c>
      <c r="H11" s="119">
        <v>255800000000</v>
      </c>
      <c r="I11" s="119">
        <v>253300000000</v>
      </c>
      <c r="J11" s="121">
        <f>+ROUND($B11*F11/1000,1)</f>
        <v>87.4</v>
      </c>
      <c r="L11" s="109"/>
    </row>
    <row r="12" spans="1:13" ht="15.75" thickBot="1" x14ac:dyDescent="0.3">
      <c r="A12" s="122" t="s">
        <v>103</v>
      </c>
      <c r="B12" s="123">
        <v>178554.75</v>
      </c>
      <c r="C12" s="124"/>
      <c r="D12" s="125"/>
      <c r="E12" s="125"/>
      <c r="F12" s="126"/>
      <c r="G12" s="127">
        <v>178554750000</v>
      </c>
      <c r="H12" s="128">
        <v>467367000000</v>
      </c>
      <c r="I12" s="128">
        <v>461450000000</v>
      </c>
      <c r="J12" s="129">
        <f>ROUND(SUM(J7:J11),1)</f>
        <v>23888</v>
      </c>
      <c r="K12" s="109"/>
    </row>
    <row r="13" spans="1:13" x14ac:dyDescent="0.25">
      <c r="A13" s="103" t="s">
        <v>67</v>
      </c>
      <c r="B13" s="104">
        <v>47665</v>
      </c>
      <c r="C13" s="105">
        <v>42080</v>
      </c>
      <c r="D13" s="106">
        <v>41571</v>
      </c>
      <c r="E13" s="106">
        <v>509</v>
      </c>
      <c r="F13" s="107">
        <v>128.607</v>
      </c>
      <c r="G13" s="105">
        <v>2005743000</v>
      </c>
      <c r="H13" s="106">
        <v>1981482000</v>
      </c>
      <c r="I13" s="106">
        <v>24261000</v>
      </c>
      <c r="J13" s="108">
        <f>+ROUND($B13*F13/1000,1)</f>
        <v>6130.1</v>
      </c>
    </row>
    <row r="14" spans="1:13" x14ac:dyDescent="0.25">
      <c r="A14" s="110" t="s">
        <v>68</v>
      </c>
      <c r="B14" s="111">
        <v>118318.75</v>
      </c>
      <c r="C14" s="112">
        <v>53922</v>
      </c>
      <c r="D14" s="113">
        <v>52817</v>
      </c>
      <c r="E14" s="113">
        <v>1105</v>
      </c>
      <c r="F14" s="114">
        <v>130.6</v>
      </c>
      <c r="G14" s="112">
        <v>6379983000</v>
      </c>
      <c r="H14" s="113">
        <v>6249241000</v>
      </c>
      <c r="I14" s="113">
        <v>130742000</v>
      </c>
      <c r="J14" s="115">
        <f>+ROUND($B14*F14/1000,1)</f>
        <v>15452.4</v>
      </c>
    </row>
    <row r="15" spans="1:13" x14ac:dyDescent="0.25">
      <c r="A15" s="110" t="s">
        <v>69</v>
      </c>
      <c r="B15" s="111">
        <v>29441</v>
      </c>
      <c r="C15" s="112">
        <v>62352</v>
      </c>
      <c r="D15" s="113">
        <v>61262</v>
      </c>
      <c r="E15" s="113">
        <v>1090</v>
      </c>
      <c r="F15" s="114">
        <v>145.55500000000001</v>
      </c>
      <c r="G15" s="112">
        <v>1835706000</v>
      </c>
      <c r="H15" s="113">
        <v>1803615000</v>
      </c>
      <c r="I15" s="113">
        <v>32091000</v>
      </c>
      <c r="J15" s="115">
        <f>+ROUND($B15*F15/1000,1)</f>
        <v>4285.3</v>
      </c>
    </row>
    <row r="16" spans="1:13" x14ac:dyDescent="0.25">
      <c r="A16" s="110" t="s">
        <v>70</v>
      </c>
      <c r="B16" s="111">
        <v>953</v>
      </c>
      <c r="C16" s="112">
        <v>53213</v>
      </c>
      <c r="D16" s="113">
        <v>52500</v>
      </c>
      <c r="E16" s="113">
        <v>713</v>
      </c>
      <c r="F16" s="114">
        <v>128.607</v>
      </c>
      <c r="G16" s="112">
        <v>50712000</v>
      </c>
      <c r="H16" s="113">
        <v>50033000</v>
      </c>
      <c r="I16" s="113">
        <v>679000</v>
      </c>
      <c r="J16" s="115">
        <f>+ROUND($B16*F16/1000,1)</f>
        <v>122.6</v>
      </c>
    </row>
    <row r="17" spans="1:11" ht="15.75" thickBot="1" x14ac:dyDescent="0.3">
      <c r="A17" s="116" t="s">
        <v>71</v>
      </c>
      <c r="B17" s="117">
        <v>524</v>
      </c>
      <c r="C17" s="118">
        <v>255800</v>
      </c>
      <c r="D17" s="119">
        <v>253300</v>
      </c>
      <c r="E17" s="119">
        <v>2500</v>
      </c>
      <c r="F17" s="120">
        <v>698.86199999999997</v>
      </c>
      <c r="G17" s="118">
        <v>134039000</v>
      </c>
      <c r="H17" s="119">
        <v>132729000</v>
      </c>
      <c r="I17" s="119">
        <v>1310000</v>
      </c>
      <c r="J17" s="121">
        <f>+ROUND($B17*F17/1000,1)</f>
        <v>366.2</v>
      </c>
    </row>
    <row r="18" spans="1:11" ht="15.75" thickBot="1" x14ac:dyDescent="0.3">
      <c r="A18" s="122" t="s">
        <v>73</v>
      </c>
      <c r="B18" s="123">
        <v>196901.75</v>
      </c>
      <c r="C18" s="124"/>
      <c r="D18" s="125"/>
      <c r="E18" s="125"/>
      <c r="F18" s="126"/>
      <c r="G18" s="127">
        <v>10406183000</v>
      </c>
      <c r="H18" s="128">
        <v>10217100000</v>
      </c>
      <c r="I18" s="128">
        <v>189083000</v>
      </c>
      <c r="J18" s="129">
        <f>ROUND(SUM(J13:J17),1)</f>
        <v>26356.6</v>
      </c>
      <c r="K18" s="109"/>
    </row>
    <row r="19" spans="1:11" x14ac:dyDescent="0.25">
      <c r="A19" s="103" t="s">
        <v>67</v>
      </c>
      <c r="B19" s="104">
        <v>22825</v>
      </c>
      <c r="C19" s="105">
        <v>42080</v>
      </c>
      <c r="D19" s="106">
        <v>41571</v>
      </c>
      <c r="E19" s="106">
        <v>509</v>
      </c>
      <c r="F19" s="107">
        <v>128.607</v>
      </c>
      <c r="G19" s="105">
        <v>960476000</v>
      </c>
      <c r="H19" s="106">
        <v>948858000</v>
      </c>
      <c r="I19" s="106">
        <v>11618000</v>
      </c>
      <c r="J19" s="108">
        <f>+ROUND($B19*F19/1000,1)</f>
        <v>2935.5</v>
      </c>
    </row>
    <row r="20" spans="1:11" x14ac:dyDescent="0.25">
      <c r="A20" s="110" t="s">
        <v>68</v>
      </c>
      <c r="B20" s="111">
        <v>55006.75</v>
      </c>
      <c r="C20" s="112">
        <v>53922</v>
      </c>
      <c r="D20" s="113">
        <v>52817</v>
      </c>
      <c r="E20" s="113">
        <v>1105</v>
      </c>
      <c r="F20" s="114">
        <v>130.6</v>
      </c>
      <c r="G20" s="112">
        <v>2966074000</v>
      </c>
      <c r="H20" s="113">
        <v>2905292000</v>
      </c>
      <c r="I20" s="113">
        <v>60782000</v>
      </c>
      <c r="J20" s="115">
        <f>+ROUND($B20*F20/1000,1)</f>
        <v>7183.9</v>
      </c>
    </row>
    <row r="21" spans="1:11" x14ac:dyDescent="0.25">
      <c r="A21" s="110" t="s">
        <v>69</v>
      </c>
      <c r="B21" s="111">
        <v>22227</v>
      </c>
      <c r="C21" s="112">
        <v>62352</v>
      </c>
      <c r="D21" s="113">
        <v>61262</v>
      </c>
      <c r="E21" s="113">
        <v>1090</v>
      </c>
      <c r="F21" s="114">
        <v>145.55500000000001</v>
      </c>
      <c r="G21" s="112">
        <v>1385897000</v>
      </c>
      <c r="H21" s="113">
        <v>1361670000</v>
      </c>
      <c r="I21" s="113">
        <v>24227000</v>
      </c>
      <c r="J21" s="115">
        <f>+ROUND($B21*F21/1000,1)</f>
        <v>3235.3</v>
      </c>
    </row>
    <row r="22" spans="1:11" x14ac:dyDescent="0.25">
      <c r="A22" s="110" t="s">
        <v>70</v>
      </c>
      <c r="B22" s="111">
        <v>831</v>
      </c>
      <c r="C22" s="112">
        <v>53213</v>
      </c>
      <c r="D22" s="113">
        <v>52500</v>
      </c>
      <c r="E22" s="113">
        <v>713</v>
      </c>
      <c r="F22" s="114">
        <v>128.607</v>
      </c>
      <c r="G22" s="112">
        <v>44221000</v>
      </c>
      <c r="H22" s="113">
        <v>43628000</v>
      </c>
      <c r="I22" s="113">
        <v>593000</v>
      </c>
      <c r="J22" s="115">
        <f>+ROUND($B22*F22/1000,1)</f>
        <v>106.9</v>
      </c>
    </row>
    <row r="23" spans="1:11" ht="15.75" thickBot="1" x14ac:dyDescent="0.3">
      <c r="A23" s="116" t="s">
        <v>71</v>
      </c>
      <c r="B23" s="117">
        <v>282</v>
      </c>
      <c r="C23" s="118">
        <v>255800</v>
      </c>
      <c r="D23" s="119">
        <v>253300</v>
      </c>
      <c r="E23" s="119">
        <v>2500</v>
      </c>
      <c r="F23" s="120">
        <v>698.86199999999997</v>
      </c>
      <c r="G23" s="118">
        <v>72136000</v>
      </c>
      <c r="H23" s="119">
        <v>71431000</v>
      </c>
      <c r="I23" s="119">
        <v>705000</v>
      </c>
      <c r="J23" s="121">
        <f>+ROUND($B23*F23/1000,1)</f>
        <v>197.1</v>
      </c>
    </row>
    <row r="24" spans="1:11" ht="15.75" thickBot="1" x14ac:dyDescent="0.3">
      <c r="A24" s="122" t="s">
        <v>74</v>
      </c>
      <c r="B24" s="123">
        <v>101171.75</v>
      </c>
      <c r="C24" s="124"/>
      <c r="D24" s="125"/>
      <c r="E24" s="125"/>
      <c r="F24" s="126"/>
      <c r="G24" s="127">
        <v>5428804000</v>
      </c>
      <c r="H24" s="128">
        <v>5330879000</v>
      </c>
      <c r="I24" s="128">
        <v>97925000</v>
      </c>
      <c r="J24" s="129">
        <f>ROUND(SUM(J19:J23),1)</f>
        <v>13658.7</v>
      </c>
      <c r="K24" s="109"/>
    </row>
    <row r="25" spans="1:11" x14ac:dyDescent="0.25">
      <c r="A25" s="103" t="s">
        <v>67</v>
      </c>
      <c r="B25" s="104">
        <v>19074.5</v>
      </c>
      <c r="C25" s="105">
        <v>42080</v>
      </c>
      <c r="D25" s="106">
        <v>41571</v>
      </c>
      <c r="E25" s="106">
        <v>509</v>
      </c>
      <c r="F25" s="107">
        <v>128.607</v>
      </c>
      <c r="G25" s="105">
        <v>802655000</v>
      </c>
      <c r="H25" s="106">
        <v>792946000</v>
      </c>
      <c r="I25" s="106">
        <v>9709000</v>
      </c>
      <c r="J25" s="108">
        <f>+ROUND($B25*F25/1000,1)</f>
        <v>2453.1</v>
      </c>
    </row>
    <row r="26" spans="1:11" x14ac:dyDescent="0.25">
      <c r="A26" s="110" t="s">
        <v>68</v>
      </c>
      <c r="B26" s="111">
        <v>49323.5</v>
      </c>
      <c r="C26" s="112">
        <v>53922</v>
      </c>
      <c r="D26" s="113">
        <v>52817</v>
      </c>
      <c r="E26" s="113">
        <v>1105</v>
      </c>
      <c r="F26" s="114">
        <v>130.6</v>
      </c>
      <c r="G26" s="112">
        <v>2659621000</v>
      </c>
      <c r="H26" s="113">
        <v>2605119000</v>
      </c>
      <c r="I26" s="113">
        <v>54502000</v>
      </c>
      <c r="J26" s="115">
        <f>+ROUND($B26*F26/1000,1)</f>
        <v>6441.6</v>
      </c>
    </row>
    <row r="27" spans="1:11" x14ac:dyDescent="0.25">
      <c r="A27" s="110" t="s">
        <v>69</v>
      </c>
      <c r="B27" s="111">
        <v>17476</v>
      </c>
      <c r="C27" s="112">
        <v>62352</v>
      </c>
      <c r="D27" s="113">
        <v>61262</v>
      </c>
      <c r="E27" s="113">
        <v>1090</v>
      </c>
      <c r="F27" s="114">
        <v>145.55500000000001</v>
      </c>
      <c r="G27" s="112">
        <v>1089664000</v>
      </c>
      <c r="H27" s="113">
        <v>1070615000</v>
      </c>
      <c r="I27" s="113">
        <v>19049000</v>
      </c>
      <c r="J27" s="115">
        <f>+ROUND($B27*F27/1000,1)</f>
        <v>2543.6999999999998</v>
      </c>
    </row>
    <row r="28" spans="1:11" x14ac:dyDescent="0.25">
      <c r="A28" s="110" t="s">
        <v>70</v>
      </c>
      <c r="B28" s="111">
        <v>841</v>
      </c>
      <c r="C28" s="112">
        <v>53213</v>
      </c>
      <c r="D28" s="113">
        <v>52500</v>
      </c>
      <c r="E28" s="113">
        <v>713</v>
      </c>
      <c r="F28" s="114">
        <v>128.607</v>
      </c>
      <c r="G28" s="112">
        <v>44753000</v>
      </c>
      <c r="H28" s="113">
        <v>44153000</v>
      </c>
      <c r="I28" s="113">
        <v>600000</v>
      </c>
      <c r="J28" s="115">
        <f>+ROUND($B28*F28/1000,1)</f>
        <v>108.2</v>
      </c>
    </row>
    <row r="29" spans="1:11" ht="15.75" thickBot="1" x14ac:dyDescent="0.3">
      <c r="A29" s="116" t="s">
        <v>71</v>
      </c>
      <c r="B29" s="117">
        <v>290</v>
      </c>
      <c r="C29" s="118">
        <v>255800</v>
      </c>
      <c r="D29" s="119">
        <v>253300</v>
      </c>
      <c r="E29" s="119">
        <v>2500</v>
      </c>
      <c r="F29" s="120">
        <v>698.86199999999997</v>
      </c>
      <c r="G29" s="118">
        <v>74182000</v>
      </c>
      <c r="H29" s="119">
        <v>73457000</v>
      </c>
      <c r="I29" s="119">
        <v>725000</v>
      </c>
      <c r="J29" s="121">
        <f>+ROUND($B29*F29/1000,1)</f>
        <v>202.7</v>
      </c>
    </row>
    <row r="30" spans="1:11" ht="15.75" thickBot="1" x14ac:dyDescent="0.3">
      <c r="A30" s="122" t="s">
        <v>75</v>
      </c>
      <c r="B30" s="123">
        <v>87005</v>
      </c>
      <c r="C30" s="124"/>
      <c r="D30" s="125"/>
      <c r="E30" s="125"/>
      <c r="F30" s="126"/>
      <c r="G30" s="127">
        <v>4670875000</v>
      </c>
      <c r="H30" s="128">
        <v>4586290000</v>
      </c>
      <c r="I30" s="128">
        <v>84585000</v>
      </c>
      <c r="J30" s="129">
        <f>ROUND(SUM(J25:J29),1)</f>
        <v>11749.3</v>
      </c>
      <c r="K30" s="109"/>
    </row>
    <row r="31" spans="1:11" x14ac:dyDescent="0.25">
      <c r="A31" s="103" t="s">
        <v>67</v>
      </c>
      <c r="B31" s="104">
        <v>9215.5</v>
      </c>
      <c r="C31" s="105">
        <v>42080</v>
      </c>
      <c r="D31" s="106">
        <v>41571</v>
      </c>
      <c r="E31" s="106">
        <v>509</v>
      </c>
      <c r="F31" s="107">
        <v>128.607</v>
      </c>
      <c r="G31" s="105">
        <v>387789000</v>
      </c>
      <c r="H31" s="106">
        <v>383098000</v>
      </c>
      <c r="I31" s="106">
        <v>4691000</v>
      </c>
      <c r="J31" s="108">
        <f>+ROUND($B31*F31/1000,1)</f>
        <v>1185.2</v>
      </c>
    </row>
    <row r="32" spans="1:11" x14ac:dyDescent="0.25">
      <c r="A32" s="110" t="s">
        <v>68</v>
      </c>
      <c r="B32" s="111">
        <v>25889.25</v>
      </c>
      <c r="C32" s="112">
        <v>53922</v>
      </c>
      <c r="D32" s="113">
        <v>52817</v>
      </c>
      <c r="E32" s="113">
        <v>1105</v>
      </c>
      <c r="F32" s="114">
        <v>130.6</v>
      </c>
      <c r="G32" s="112">
        <v>1396001000</v>
      </c>
      <c r="H32" s="113">
        <v>1367393000</v>
      </c>
      <c r="I32" s="113">
        <v>28608000</v>
      </c>
      <c r="J32" s="115">
        <f>+ROUND($B32*F32/1000,1)</f>
        <v>3381.1</v>
      </c>
    </row>
    <row r="33" spans="1:11" x14ac:dyDescent="0.25">
      <c r="A33" s="110" t="s">
        <v>69</v>
      </c>
      <c r="B33" s="111">
        <v>8748</v>
      </c>
      <c r="C33" s="112">
        <v>62352</v>
      </c>
      <c r="D33" s="113">
        <v>61262</v>
      </c>
      <c r="E33" s="113">
        <v>1090</v>
      </c>
      <c r="F33" s="114">
        <v>145.55500000000001</v>
      </c>
      <c r="G33" s="112">
        <v>545455000</v>
      </c>
      <c r="H33" s="113">
        <v>535920000</v>
      </c>
      <c r="I33" s="113">
        <v>9535000</v>
      </c>
      <c r="J33" s="115">
        <f>+ROUND($B33*F33/1000,1)</f>
        <v>1273.3</v>
      </c>
    </row>
    <row r="34" spans="1:11" x14ac:dyDescent="0.25">
      <c r="A34" s="110" t="s">
        <v>70</v>
      </c>
      <c r="B34" s="111">
        <v>412</v>
      </c>
      <c r="C34" s="112">
        <v>53213</v>
      </c>
      <c r="D34" s="113">
        <v>52500</v>
      </c>
      <c r="E34" s="113">
        <v>713</v>
      </c>
      <c r="F34" s="114">
        <v>128.607</v>
      </c>
      <c r="G34" s="112">
        <v>21924000</v>
      </c>
      <c r="H34" s="113">
        <v>21630000</v>
      </c>
      <c r="I34" s="113">
        <v>294000</v>
      </c>
      <c r="J34" s="115">
        <f>+ROUND($B34*F34/1000,1)</f>
        <v>53</v>
      </c>
    </row>
    <row r="35" spans="1:11" ht="15.75" thickBot="1" x14ac:dyDescent="0.3">
      <c r="A35" s="116" t="s">
        <v>71</v>
      </c>
      <c r="B35" s="117">
        <v>220</v>
      </c>
      <c r="C35" s="118">
        <v>255800</v>
      </c>
      <c r="D35" s="119">
        <v>253300</v>
      </c>
      <c r="E35" s="119">
        <v>2500</v>
      </c>
      <c r="F35" s="120">
        <v>698.86199999999997</v>
      </c>
      <c r="G35" s="118">
        <v>56276000</v>
      </c>
      <c r="H35" s="119">
        <v>55726000</v>
      </c>
      <c r="I35" s="119">
        <v>550000</v>
      </c>
      <c r="J35" s="121">
        <f>+ROUND($B35*F35/1000,1)</f>
        <v>153.69999999999999</v>
      </c>
    </row>
    <row r="36" spans="1:11" ht="15.75" thickBot="1" x14ac:dyDescent="0.3">
      <c r="A36" s="122" t="s">
        <v>76</v>
      </c>
      <c r="B36" s="123">
        <v>44484.75</v>
      </c>
      <c r="C36" s="124"/>
      <c r="D36" s="125"/>
      <c r="E36" s="125"/>
      <c r="F36" s="126"/>
      <c r="G36" s="127">
        <v>2407445000</v>
      </c>
      <c r="H36" s="128">
        <v>2363767000</v>
      </c>
      <c r="I36" s="128">
        <v>43678000</v>
      </c>
      <c r="J36" s="129">
        <f>ROUND(SUM(J31:J35),1)</f>
        <v>6046.3</v>
      </c>
      <c r="K36" s="109"/>
    </row>
    <row r="37" spans="1:11" x14ac:dyDescent="0.25">
      <c r="A37" s="103" t="s">
        <v>67</v>
      </c>
      <c r="B37" s="104">
        <v>25302</v>
      </c>
      <c r="C37" s="105">
        <v>42080</v>
      </c>
      <c r="D37" s="106">
        <v>41571</v>
      </c>
      <c r="E37" s="106">
        <v>509</v>
      </c>
      <c r="F37" s="107">
        <v>128.607</v>
      </c>
      <c r="G37" s="105">
        <v>1064708000</v>
      </c>
      <c r="H37" s="106">
        <v>1051829000</v>
      </c>
      <c r="I37" s="106">
        <v>12879000</v>
      </c>
      <c r="J37" s="108">
        <f>+ROUND($B37*F37/1000,1)</f>
        <v>3254</v>
      </c>
    </row>
    <row r="38" spans="1:11" x14ac:dyDescent="0.25">
      <c r="A38" s="110" t="s">
        <v>68</v>
      </c>
      <c r="B38" s="111">
        <v>75680.25</v>
      </c>
      <c r="C38" s="112">
        <v>53922</v>
      </c>
      <c r="D38" s="113">
        <v>52817</v>
      </c>
      <c r="E38" s="113">
        <v>1105</v>
      </c>
      <c r="F38" s="114">
        <v>130.6</v>
      </c>
      <c r="G38" s="112">
        <v>4080831000</v>
      </c>
      <c r="H38" s="113">
        <v>3997204000</v>
      </c>
      <c r="I38" s="113">
        <v>83627000</v>
      </c>
      <c r="J38" s="115">
        <f>+ROUND($B38*F38/1000,1)</f>
        <v>9883.7999999999993</v>
      </c>
    </row>
    <row r="39" spans="1:11" x14ac:dyDescent="0.25">
      <c r="A39" s="110" t="s">
        <v>69</v>
      </c>
      <c r="B39" s="111">
        <v>25855</v>
      </c>
      <c r="C39" s="112">
        <v>62352</v>
      </c>
      <c r="D39" s="113">
        <v>61262</v>
      </c>
      <c r="E39" s="113">
        <v>1090</v>
      </c>
      <c r="F39" s="114">
        <v>145.55500000000001</v>
      </c>
      <c r="G39" s="112">
        <v>1612111000</v>
      </c>
      <c r="H39" s="113">
        <v>1583929000</v>
      </c>
      <c r="I39" s="113">
        <v>28182000</v>
      </c>
      <c r="J39" s="115">
        <f>+ROUND($B39*F39/1000,1)</f>
        <v>3763.3</v>
      </c>
    </row>
    <row r="40" spans="1:11" x14ac:dyDescent="0.25">
      <c r="A40" s="110" t="s">
        <v>70</v>
      </c>
      <c r="B40" s="111">
        <v>1096</v>
      </c>
      <c r="C40" s="112">
        <v>53213</v>
      </c>
      <c r="D40" s="113">
        <v>52500</v>
      </c>
      <c r="E40" s="113">
        <v>713</v>
      </c>
      <c r="F40" s="114">
        <v>128.607</v>
      </c>
      <c r="G40" s="112">
        <v>58321000</v>
      </c>
      <c r="H40" s="113">
        <v>57540000</v>
      </c>
      <c r="I40" s="113">
        <v>781000</v>
      </c>
      <c r="J40" s="115">
        <f>+ROUND($B40*F40/1000,1)</f>
        <v>141</v>
      </c>
    </row>
    <row r="41" spans="1:11" ht="15.75" thickBot="1" x14ac:dyDescent="0.3">
      <c r="A41" s="116" t="s">
        <v>71</v>
      </c>
      <c r="B41" s="117">
        <v>765</v>
      </c>
      <c r="C41" s="118">
        <v>255800</v>
      </c>
      <c r="D41" s="119">
        <v>253300</v>
      </c>
      <c r="E41" s="119">
        <v>2500</v>
      </c>
      <c r="F41" s="120">
        <v>698.86199999999997</v>
      </c>
      <c r="G41" s="118">
        <v>195688000</v>
      </c>
      <c r="H41" s="119">
        <v>193775000</v>
      </c>
      <c r="I41" s="119">
        <v>1913000</v>
      </c>
      <c r="J41" s="121">
        <f>+ROUND($B41*F41/1000,1)</f>
        <v>534.6</v>
      </c>
    </row>
    <row r="42" spans="1:11" ht="15.75" thickBot="1" x14ac:dyDescent="0.3">
      <c r="A42" s="122" t="s">
        <v>77</v>
      </c>
      <c r="B42" s="123">
        <v>128698.25</v>
      </c>
      <c r="C42" s="124"/>
      <c r="D42" s="125"/>
      <c r="E42" s="125"/>
      <c r="F42" s="126"/>
      <c r="G42" s="127">
        <v>7011659000</v>
      </c>
      <c r="H42" s="128">
        <v>6884277000</v>
      </c>
      <c r="I42" s="128">
        <v>127382000</v>
      </c>
      <c r="J42" s="129">
        <f>ROUND(SUM(J37:J41),1)</f>
        <v>17576.7</v>
      </c>
      <c r="K42" s="109"/>
    </row>
    <row r="43" spans="1:11" x14ac:dyDescent="0.25">
      <c r="A43" s="103" t="s">
        <v>67</v>
      </c>
      <c r="B43" s="104">
        <v>15105</v>
      </c>
      <c r="C43" s="105">
        <v>42080</v>
      </c>
      <c r="D43" s="106">
        <v>41571</v>
      </c>
      <c r="E43" s="106">
        <v>509</v>
      </c>
      <c r="F43" s="107">
        <v>128.607</v>
      </c>
      <c r="G43" s="105">
        <v>635618000</v>
      </c>
      <c r="H43" s="106">
        <v>627930000</v>
      </c>
      <c r="I43" s="106">
        <v>7688000</v>
      </c>
      <c r="J43" s="108">
        <f>+ROUND($B43*F43/1000,1)</f>
        <v>1942.6</v>
      </c>
    </row>
    <row r="44" spans="1:11" x14ac:dyDescent="0.25">
      <c r="A44" s="110" t="s">
        <v>68</v>
      </c>
      <c r="B44" s="111">
        <v>39393.25</v>
      </c>
      <c r="C44" s="112">
        <v>53922</v>
      </c>
      <c r="D44" s="113">
        <v>52817</v>
      </c>
      <c r="E44" s="113">
        <v>1105</v>
      </c>
      <c r="F44" s="114">
        <v>130.6</v>
      </c>
      <c r="G44" s="112">
        <v>2124163000</v>
      </c>
      <c r="H44" s="113">
        <v>2080633000</v>
      </c>
      <c r="I44" s="113">
        <v>43530000</v>
      </c>
      <c r="J44" s="115">
        <f>+ROUND($B44*F44/1000,1)</f>
        <v>5144.8</v>
      </c>
    </row>
    <row r="45" spans="1:11" x14ac:dyDescent="0.25">
      <c r="A45" s="110" t="s">
        <v>69</v>
      </c>
      <c r="B45" s="111">
        <v>12751</v>
      </c>
      <c r="C45" s="112">
        <v>62352</v>
      </c>
      <c r="D45" s="113">
        <v>61262</v>
      </c>
      <c r="E45" s="113">
        <v>1090</v>
      </c>
      <c r="F45" s="114">
        <v>145.55500000000001</v>
      </c>
      <c r="G45" s="112">
        <v>795051000</v>
      </c>
      <c r="H45" s="113">
        <v>781152000</v>
      </c>
      <c r="I45" s="113">
        <v>13899000</v>
      </c>
      <c r="J45" s="115">
        <f>+ROUND($B45*F45/1000,1)</f>
        <v>1856</v>
      </c>
    </row>
    <row r="46" spans="1:11" x14ac:dyDescent="0.25">
      <c r="A46" s="110" t="s">
        <v>70</v>
      </c>
      <c r="B46" s="111">
        <v>314</v>
      </c>
      <c r="C46" s="112">
        <v>53213</v>
      </c>
      <c r="D46" s="113">
        <v>52500</v>
      </c>
      <c r="E46" s="113">
        <v>713</v>
      </c>
      <c r="F46" s="114">
        <v>128.607</v>
      </c>
      <c r="G46" s="112">
        <v>16709000</v>
      </c>
      <c r="H46" s="113">
        <v>16485000</v>
      </c>
      <c r="I46" s="113">
        <v>224000</v>
      </c>
      <c r="J46" s="115">
        <f>+ROUND($B46*F46/1000,1)</f>
        <v>40.4</v>
      </c>
    </row>
    <row r="47" spans="1:11" ht="15.75" thickBot="1" x14ac:dyDescent="0.3">
      <c r="A47" s="116" t="s">
        <v>71</v>
      </c>
      <c r="B47" s="117">
        <v>230</v>
      </c>
      <c r="C47" s="118">
        <v>255800</v>
      </c>
      <c r="D47" s="119">
        <v>253300</v>
      </c>
      <c r="E47" s="119">
        <v>2500</v>
      </c>
      <c r="F47" s="120">
        <v>698.86199999999997</v>
      </c>
      <c r="G47" s="118">
        <v>58834000</v>
      </c>
      <c r="H47" s="119">
        <v>58259000</v>
      </c>
      <c r="I47" s="119">
        <v>575000</v>
      </c>
      <c r="J47" s="121">
        <f>+ROUND($B47*F47/1000,1)</f>
        <v>160.69999999999999</v>
      </c>
    </row>
    <row r="48" spans="1:11" ht="15.75" thickBot="1" x14ac:dyDescent="0.3">
      <c r="A48" s="122" t="s">
        <v>78</v>
      </c>
      <c r="B48" s="123">
        <v>67793.25</v>
      </c>
      <c r="C48" s="124"/>
      <c r="D48" s="125"/>
      <c r="E48" s="125"/>
      <c r="F48" s="126"/>
      <c r="G48" s="127">
        <v>3630375000</v>
      </c>
      <c r="H48" s="128">
        <v>3564459000</v>
      </c>
      <c r="I48" s="128">
        <v>65916000</v>
      </c>
      <c r="J48" s="129">
        <f>ROUND(SUM(J43:J47),1)</f>
        <v>9144.5</v>
      </c>
      <c r="K48" s="109"/>
    </row>
    <row r="49" spans="1:11" x14ac:dyDescent="0.25">
      <c r="A49" s="103" t="s">
        <v>67</v>
      </c>
      <c r="B49" s="104">
        <v>19573.5</v>
      </c>
      <c r="C49" s="105">
        <v>42080</v>
      </c>
      <c r="D49" s="106">
        <v>41571</v>
      </c>
      <c r="E49" s="106">
        <v>509</v>
      </c>
      <c r="F49" s="107">
        <v>128.607</v>
      </c>
      <c r="G49" s="105">
        <v>823653000</v>
      </c>
      <c r="H49" s="106">
        <v>813690000</v>
      </c>
      <c r="I49" s="106">
        <v>9963000</v>
      </c>
      <c r="J49" s="108">
        <f>+ROUND($B49*F49/1000,1)</f>
        <v>2517.3000000000002</v>
      </c>
    </row>
    <row r="50" spans="1:11" x14ac:dyDescent="0.25">
      <c r="A50" s="110" t="s">
        <v>68</v>
      </c>
      <c r="B50" s="111">
        <v>47863.5</v>
      </c>
      <c r="C50" s="112">
        <v>53922</v>
      </c>
      <c r="D50" s="113">
        <v>52817</v>
      </c>
      <c r="E50" s="113">
        <v>1105</v>
      </c>
      <c r="F50" s="114">
        <v>130.6</v>
      </c>
      <c r="G50" s="112">
        <v>2580895000</v>
      </c>
      <c r="H50" s="113">
        <v>2528006000</v>
      </c>
      <c r="I50" s="113">
        <v>52889000</v>
      </c>
      <c r="J50" s="115">
        <f>+ROUND($B50*F50/1000,1)</f>
        <v>6251</v>
      </c>
    </row>
    <row r="51" spans="1:11" x14ac:dyDescent="0.25">
      <c r="A51" s="110" t="s">
        <v>69</v>
      </c>
      <c r="B51" s="111">
        <v>18326</v>
      </c>
      <c r="C51" s="112">
        <v>62352</v>
      </c>
      <c r="D51" s="113">
        <v>61262</v>
      </c>
      <c r="E51" s="113">
        <v>1090</v>
      </c>
      <c r="F51" s="114">
        <v>145.55500000000001</v>
      </c>
      <c r="G51" s="112">
        <v>1142662000</v>
      </c>
      <c r="H51" s="113">
        <v>1122687000</v>
      </c>
      <c r="I51" s="113">
        <v>19975000</v>
      </c>
      <c r="J51" s="115">
        <f>+ROUND($B51*F51/1000,1)</f>
        <v>2667.4</v>
      </c>
    </row>
    <row r="52" spans="1:11" x14ac:dyDescent="0.25">
      <c r="A52" s="110" t="s">
        <v>70</v>
      </c>
      <c r="B52" s="111">
        <v>652</v>
      </c>
      <c r="C52" s="112">
        <v>53213</v>
      </c>
      <c r="D52" s="113">
        <v>52500</v>
      </c>
      <c r="E52" s="113">
        <v>713</v>
      </c>
      <c r="F52" s="114">
        <v>128.607</v>
      </c>
      <c r="G52" s="112">
        <v>34695000</v>
      </c>
      <c r="H52" s="113">
        <v>34230000</v>
      </c>
      <c r="I52" s="113">
        <v>465000</v>
      </c>
      <c r="J52" s="115">
        <f>+ROUND($B52*F52/1000,1)</f>
        <v>83.9</v>
      </c>
    </row>
    <row r="53" spans="1:11" ht="15.75" thickBot="1" x14ac:dyDescent="0.3">
      <c r="A53" s="116" t="s">
        <v>71</v>
      </c>
      <c r="B53" s="117">
        <v>266</v>
      </c>
      <c r="C53" s="118">
        <v>255800</v>
      </c>
      <c r="D53" s="119">
        <v>253300</v>
      </c>
      <c r="E53" s="119">
        <v>2500</v>
      </c>
      <c r="F53" s="120">
        <v>698.86199999999997</v>
      </c>
      <c r="G53" s="118">
        <v>68043000</v>
      </c>
      <c r="H53" s="119">
        <v>67378000</v>
      </c>
      <c r="I53" s="119">
        <v>665000</v>
      </c>
      <c r="J53" s="121">
        <f>+ROUND($B53*F53/1000,1)</f>
        <v>185.9</v>
      </c>
    </row>
    <row r="54" spans="1:11" ht="15.75" thickBot="1" x14ac:dyDescent="0.3">
      <c r="A54" s="122" t="s">
        <v>79</v>
      </c>
      <c r="B54" s="123">
        <v>86681</v>
      </c>
      <c r="C54" s="124"/>
      <c r="D54" s="125"/>
      <c r="E54" s="125"/>
      <c r="F54" s="126"/>
      <c r="G54" s="127">
        <v>4649948000</v>
      </c>
      <c r="H54" s="128">
        <v>4565991000</v>
      </c>
      <c r="I54" s="128">
        <v>83957000</v>
      </c>
      <c r="J54" s="129">
        <f>ROUND(SUM(J49:J53),1)</f>
        <v>11705.5</v>
      </c>
      <c r="K54" s="109"/>
    </row>
    <row r="55" spans="1:11" x14ac:dyDescent="0.25">
      <c r="A55" s="103" t="s">
        <v>67</v>
      </c>
      <c r="B55" s="104">
        <v>18822.5</v>
      </c>
      <c r="C55" s="105">
        <v>42080</v>
      </c>
      <c r="D55" s="106">
        <v>41571</v>
      </c>
      <c r="E55" s="106">
        <v>509</v>
      </c>
      <c r="F55" s="107">
        <v>128.607</v>
      </c>
      <c r="G55" s="105">
        <v>792051000</v>
      </c>
      <c r="H55" s="106">
        <v>782470000</v>
      </c>
      <c r="I55" s="106">
        <v>9581000</v>
      </c>
      <c r="J55" s="108">
        <f>+ROUND($B55*F55/1000,1)</f>
        <v>2420.6999999999998</v>
      </c>
    </row>
    <row r="56" spans="1:11" x14ac:dyDescent="0.25">
      <c r="A56" s="110" t="s">
        <v>68</v>
      </c>
      <c r="B56" s="111">
        <v>45534.5</v>
      </c>
      <c r="C56" s="112">
        <v>53922</v>
      </c>
      <c r="D56" s="113">
        <v>52817</v>
      </c>
      <c r="E56" s="113">
        <v>1105</v>
      </c>
      <c r="F56" s="114">
        <v>130.6</v>
      </c>
      <c r="G56" s="112">
        <v>2455312000</v>
      </c>
      <c r="H56" s="113">
        <v>2404996000</v>
      </c>
      <c r="I56" s="113">
        <v>50316000</v>
      </c>
      <c r="J56" s="115">
        <f>+ROUND($B56*F56/1000,1)</f>
        <v>5946.8</v>
      </c>
    </row>
    <row r="57" spans="1:11" x14ac:dyDescent="0.25">
      <c r="A57" s="110" t="s">
        <v>69</v>
      </c>
      <c r="B57" s="111">
        <v>16772</v>
      </c>
      <c r="C57" s="112">
        <v>62352</v>
      </c>
      <c r="D57" s="113">
        <v>61262</v>
      </c>
      <c r="E57" s="113">
        <v>1090</v>
      </c>
      <c r="F57" s="114">
        <v>145.55500000000001</v>
      </c>
      <c r="G57" s="112">
        <v>1045767000</v>
      </c>
      <c r="H57" s="113">
        <v>1027486000</v>
      </c>
      <c r="I57" s="113">
        <v>18281000</v>
      </c>
      <c r="J57" s="115">
        <f>+ROUND($B57*F57/1000,1)</f>
        <v>2441.1999999999998</v>
      </c>
    </row>
    <row r="58" spans="1:11" x14ac:dyDescent="0.25">
      <c r="A58" s="110" t="s">
        <v>70</v>
      </c>
      <c r="B58" s="111">
        <v>919</v>
      </c>
      <c r="C58" s="112">
        <v>53213</v>
      </c>
      <c r="D58" s="113">
        <v>52500</v>
      </c>
      <c r="E58" s="113">
        <v>713</v>
      </c>
      <c r="F58" s="114">
        <v>128.607</v>
      </c>
      <c r="G58" s="112">
        <v>48903000</v>
      </c>
      <c r="H58" s="113">
        <v>48248000</v>
      </c>
      <c r="I58" s="113">
        <v>655000</v>
      </c>
      <c r="J58" s="115">
        <f>+ROUND($B58*F58/1000,1)</f>
        <v>118.2</v>
      </c>
    </row>
    <row r="59" spans="1:11" ht="15.75" thickBot="1" x14ac:dyDescent="0.3">
      <c r="A59" s="116" t="s">
        <v>71</v>
      </c>
      <c r="B59" s="117">
        <v>179</v>
      </c>
      <c r="C59" s="118">
        <v>255800</v>
      </c>
      <c r="D59" s="119">
        <v>253300</v>
      </c>
      <c r="E59" s="119">
        <v>2500</v>
      </c>
      <c r="F59" s="120">
        <v>698.86199999999997</v>
      </c>
      <c r="G59" s="118">
        <v>45789000</v>
      </c>
      <c r="H59" s="119">
        <v>45341000</v>
      </c>
      <c r="I59" s="119">
        <v>448000</v>
      </c>
      <c r="J59" s="121">
        <f>+ROUND($B59*F59/1000,1)</f>
        <v>125.1</v>
      </c>
    </row>
    <row r="60" spans="1:11" ht="15.75" thickBot="1" x14ac:dyDescent="0.3">
      <c r="A60" s="122" t="s">
        <v>80</v>
      </c>
      <c r="B60" s="123">
        <v>82227</v>
      </c>
      <c r="C60" s="124"/>
      <c r="D60" s="125"/>
      <c r="E60" s="125"/>
      <c r="F60" s="126"/>
      <c r="G60" s="127">
        <v>4387822000</v>
      </c>
      <c r="H60" s="128">
        <v>4308541000</v>
      </c>
      <c r="I60" s="128">
        <v>79281000</v>
      </c>
      <c r="J60" s="129">
        <f>ROUND(SUM(J55:J59),1)</f>
        <v>11052</v>
      </c>
      <c r="K60" s="109"/>
    </row>
    <row r="61" spans="1:11" x14ac:dyDescent="0.25">
      <c r="A61" s="103" t="s">
        <v>67</v>
      </c>
      <c r="B61" s="104">
        <v>17732.5</v>
      </c>
      <c r="C61" s="105">
        <v>42080</v>
      </c>
      <c r="D61" s="106">
        <v>41571</v>
      </c>
      <c r="E61" s="106">
        <v>509</v>
      </c>
      <c r="F61" s="107">
        <v>128.607</v>
      </c>
      <c r="G61" s="105">
        <v>746184000</v>
      </c>
      <c r="H61" s="106">
        <v>737158000</v>
      </c>
      <c r="I61" s="106">
        <v>9026000</v>
      </c>
      <c r="J61" s="108">
        <f>+ROUND($B61*F61/1000,1)</f>
        <v>2280.5</v>
      </c>
    </row>
    <row r="62" spans="1:11" x14ac:dyDescent="0.25">
      <c r="A62" s="110" t="s">
        <v>68</v>
      </c>
      <c r="B62" s="111">
        <v>44531</v>
      </c>
      <c r="C62" s="112">
        <v>53922</v>
      </c>
      <c r="D62" s="113">
        <v>52817</v>
      </c>
      <c r="E62" s="113">
        <v>1105</v>
      </c>
      <c r="F62" s="114">
        <v>130.6</v>
      </c>
      <c r="G62" s="112">
        <v>2401201000</v>
      </c>
      <c r="H62" s="113">
        <v>2351994000</v>
      </c>
      <c r="I62" s="113">
        <v>49207000</v>
      </c>
      <c r="J62" s="115">
        <f>+ROUND($B62*F62/1000,1)</f>
        <v>5815.7</v>
      </c>
    </row>
    <row r="63" spans="1:11" x14ac:dyDescent="0.25">
      <c r="A63" s="110" t="s">
        <v>69</v>
      </c>
      <c r="B63" s="111">
        <v>15986</v>
      </c>
      <c r="C63" s="112">
        <v>62352</v>
      </c>
      <c r="D63" s="113">
        <v>61262</v>
      </c>
      <c r="E63" s="113">
        <v>1090</v>
      </c>
      <c r="F63" s="114">
        <v>145.55500000000001</v>
      </c>
      <c r="G63" s="112">
        <v>996759000</v>
      </c>
      <c r="H63" s="113">
        <v>979334000</v>
      </c>
      <c r="I63" s="113">
        <v>17425000</v>
      </c>
      <c r="J63" s="115">
        <f>+ROUND($B63*F63/1000,1)</f>
        <v>2326.8000000000002</v>
      </c>
    </row>
    <row r="64" spans="1:11" x14ac:dyDescent="0.25">
      <c r="A64" s="110" t="s">
        <v>70</v>
      </c>
      <c r="B64" s="111">
        <v>552</v>
      </c>
      <c r="C64" s="112">
        <v>53213</v>
      </c>
      <c r="D64" s="113">
        <v>52500</v>
      </c>
      <c r="E64" s="113">
        <v>713</v>
      </c>
      <c r="F64" s="114">
        <v>128.607</v>
      </c>
      <c r="G64" s="112">
        <v>29374000</v>
      </c>
      <c r="H64" s="113">
        <v>28980000</v>
      </c>
      <c r="I64" s="113">
        <v>394000</v>
      </c>
      <c r="J64" s="115">
        <f>+ROUND($B64*F64/1000,1)</f>
        <v>71</v>
      </c>
    </row>
    <row r="65" spans="1:11" ht="15.75" thickBot="1" x14ac:dyDescent="0.3">
      <c r="A65" s="116" t="s">
        <v>71</v>
      </c>
      <c r="B65" s="117">
        <v>231</v>
      </c>
      <c r="C65" s="118">
        <v>255800</v>
      </c>
      <c r="D65" s="119">
        <v>253300</v>
      </c>
      <c r="E65" s="119">
        <v>2500</v>
      </c>
      <c r="F65" s="120">
        <v>698.86199999999997</v>
      </c>
      <c r="G65" s="118">
        <v>59090000</v>
      </c>
      <c r="H65" s="119">
        <v>58512000</v>
      </c>
      <c r="I65" s="119">
        <v>578000</v>
      </c>
      <c r="J65" s="121">
        <f>+ROUND($B65*F65/1000,1)</f>
        <v>161.4</v>
      </c>
    </row>
    <row r="66" spans="1:11" ht="15.75" thickBot="1" x14ac:dyDescent="0.3">
      <c r="A66" s="122" t="s">
        <v>81</v>
      </c>
      <c r="B66" s="123">
        <v>79032.5</v>
      </c>
      <c r="C66" s="124"/>
      <c r="D66" s="125"/>
      <c r="E66" s="125"/>
      <c r="F66" s="126"/>
      <c r="G66" s="127">
        <v>4232608000</v>
      </c>
      <c r="H66" s="128">
        <v>4155978000</v>
      </c>
      <c r="I66" s="128">
        <v>76630000</v>
      </c>
      <c r="J66" s="129">
        <f>ROUND(SUM(J61:J65),1)</f>
        <v>10655.4</v>
      </c>
      <c r="K66" s="109"/>
    </row>
    <row r="67" spans="1:11" x14ac:dyDescent="0.25">
      <c r="A67" s="103" t="s">
        <v>67</v>
      </c>
      <c r="B67" s="104">
        <v>40749.5</v>
      </c>
      <c r="C67" s="105">
        <v>42080</v>
      </c>
      <c r="D67" s="106">
        <v>41571</v>
      </c>
      <c r="E67" s="106">
        <v>509</v>
      </c>
      <c r="F67" s="107">
        <v>128.607</v>
      </c>
      <c r="G67" s="105">
        <v>1714738000</v>
      </c>
      <c r="H67" s="106">
        <v>1693997000</v>
      </c>
      <c r="I67" s="106">
        <v>20741000</v>
      </c>
      <c r="J67" s="108">
        <f>+ROUND($B67*F67/1000,1)</f>
        <v>5240.7</v>
      </c>
    </row>
    <row r="68" spans="1:11" x14ac:dyDescent="0.25">
      <c r="A68" s="110" t="s">
        <v>68</v>
      </c>
      <c r="B68" s="111">
        <v>98212.25</v>
      </c>
      <c r="C68" s="112">
        <v>53922</v>
      </c>
      <c r="D68" s="113">
        <v>52817</v>
      </c>
      <c r="E68" s="113">
        <v>1105</v>
      </c>
      <c r="F68" s="114">
        <v>130.6</v>
      </c>
      <c r="G68" s="112">
        <v>5295801000</v>
      </c>
      <c r="H68" s="113">
        <v>5187276000</v>
      </c>
      <c r="I68" s="113">
        <v>108525000</v>
      </c>
      <c r="J68" s="115">
        <f>+ROUND($B68*F68/1000,1)</f>
        <v>12826.5</v>
      </c>
    </row>
    <row r="69" spans="1:11" x14ac:dyDescent="0.25">
      <c r="A69" s="110" t="s">
        <v>69</v>
      </c>
      <c r="B69" s="111">
        <v>34904</v>
      </c>
      <c r="C69" s="112">
        <v>62352</v>
      </c>
      <c r="D69" s="113">
        <v>61262</v>
      </c>
      <c r="E69" s="113">
        <v>1090</v>
      </c>
      <c r="F69" s="114">
        <v>145.55500000000001</v>
      </c>
      <c r="G69" s="112">
        <v>2176334000</v>
      </c>
      <c r="H69" s="113">
        <v>2138289000</v>
      </c>
      <c r="I69" s="113">
        <v>38045000</v>
      </c>
      <c r="J69" s="115">
        <f>+ROUND($B69*F69/1000,1)</f>
        <v>5080.5</v>
      </c>
    </row>
    <row r="70" spans="1:11" x14ac:dyDescent="0.25">
      <c r="A70" s="110" t="s">
        <v>70</v>
      </c>
      <c r="B70" s="111">
        <v>1647</v>
      </c>
      <c r="C70" s="112">
        <v>53213</v>
      </c>
      <c r="D70" s="113">
        <v>52500</v>
      </c>
      <c r="E70" s="113">
        <v>713</v>
      </c>
      <c r="F70" s="114">
        <v>128.607</v>
      </c>
      <c r="G70" s="112">
        <v>87642000</v>
      </c>
      <c r="H70" s="113">
        <v>86468000</v>
      </c>
      <c r="I70" s="113">
        <v>1174000</v>
      </c>
      <c r="J70" s="115">
        <f>+ROUND($B70*F70/1000,1)</f>
        <v>211.8</v>
      </c>
    </row>
    <row r="71" spans="1:11" ht="15.75" thickBot="1" x14ac:dyDescent="0.3">
      <c r="A71" s="116" t="s">
        <v>71</v>
      </c>
      <c r="B71" s="117">
        <v>349</v>
      </c>
      <c r="C71" s="118">
        <v>255800</v>
      </c>
      <c r="D71" s="119">
        <v>253300</v>
      </c>
      <c r="E71" s="119">
        <v>2500</v>
      </c>
      <c r="F71" s="120">
        <v>698.86199999999997</v>
      </c>
      <c r="G71" s="118">
        <v>89275000</v>
      </c>
      <c r="H71" s="119">
        <v>88402000</v>
      </c>
      <c r="I71" s="119">
        <v>873000</v>
      </c>
      <c r="J71" s="121">
        <f>+ROUND($B71*F71/1000,1)</f>
        <v>243.9</v>
      </c>
    </row>
    <row r="72" spans="1:11" ht="15.75" thickBot="1" x14ac:dyDescent="0.3">
      <c r="A72" s="122" t="s">
        <v>82</v>
      </c>
      <c r="B72" s="123">
        <v>175861.75</v>
      </c>
      <c r="C72" s="124"/>
      <c r="D72" s="125"/>
      <c r="E72" s="125"/>
      <c r="F72" s="126"/>
      <c r="G72" s="127">
        <v>9363790000</v>
      </c>
      <c r="H72" s="128">
        <v>9194432000</v>
      </c>
      <c r="I72" s="128">
        <v>169358000</v>
      </c>
      <c r="J72" s="129">
        <f>ROUND(SUM(J67:J71),1)</f>
        <v>23603.4</v>
      </c>
      <c r="K72" s="109"/>
    </row>
    <row r="73" spans="1:11" x14ac:dyDescent="0.25">
      <c r="A73" s="103" t="s">
        <v>67</v>
      </c>
      <c r="B73" s="104">
        <v>22302.5</v>
      </c>
      <c r="C73" s="105">
        <v>42080</v>
      </c>
      <c r="D73" s="106">
        <v>41571</v>
      </c>
      <c r="E73" s="106">
        <v>509</v>
      </c>
      <c r="F73" s="107">
        <v>128.607</v>
      </c>
      <c r="G73" s="105">
        <v>938489000</v>
      </c>
      <c r="H73" s="106">
        <v>927137000</v>
      </c>
      <c r="I73" s="106">
        <v>11352000</v>
      </c>
      <c r="J73" s="108">
        <f>+ROUND($B73*F73/1000,1)</f>
        <v>2868.3</v>
      </c>
    </row>
    <row r="74" spans="1:11" x14ac:dyDescent="0.25">
      <c r="A74" s="110" t="s">
        <v>68</v>
      </c>
      <c r="B74" s="111">
        <v>54888.25</v>
      </c>
      <c r="C74" s="112">
        <v>53922</v>
      </c>
      <c r="D74" s="113">
        <v>52817</v>
      </c>
      <c r="E74" s="113">
        <v>1105</v>
      </c>
      <c r="F74" s="114">
        <v>130.6</v>
      </c>
      <c r="G74" s="112">
        <v>2959685000</v>
      </c>
      <c r="H74" s="113">
        <v>2899033000</v>
      </c>
      <c r="I74" s="113">
        <v>60652000</v>
      </c>
      <c r="J74" s="115">
        <f>+ROUND($B74*F74/1000,1)</f>
        <v>7168.4</v>
      </c>
    </row>
    <row r="75" spans="1:11" x14ac:dyDescent="0.25">
      <c r="A75" s="110" t="s">
        <v>69</v>
      </c>
      <c r="B75" s="111">
        <v>21327</v>
      </c>
      <c r="C75" s="112">
        <v>62352</v>
      </c>
      <c r="D75" s="113">
        <v>61262</v>
      </c>
      <c r="E75" s="113">
        <v>1090</v>
      </c>
      <c r="F75" s="114">
        <v>145.55500000000001</v>
      </c>
      <c r="G75" s="112">
        <v>1329781000</v>
      </c>
      <c r="H75" s="113">
        <v>1306535000</v>
      </c>
      <c r="I75" s="113">
        <v>23246000</v>
      </c>
      <c r="J75" s="115">
        <f>+ROUND($B75*F75/1000,1)</f>
        <v>3104.3</v>
      </c>
    </row>
    <row r="76" spans="1:11" x14ac:dyDescent="0.25">
      <c r="A76" s="110" t="s">
        <v>70</v>
      </c>
      <c r="B76" s="111">
        <v>523</v>
      </c>
      <c r="C76" s="112">
        <v>53213</v>
      </c>
      <c r="D76" s="113">
        <v>52500</v>
      </c>
      <c r="E76" s="113">
        <v>713</v>
      </c>
      <c r="F76" s="114">
        <v>128.607</v>
      </c>
      <c r="G76" s="112">
        <v>27831000</v>
      </c>
      <c r="H76" s="113">
        <v>27458000</v>
      </c>
      <c r="I76" s="113">
        <v>373000</v>
      </c>
      <c r="J76" s="115">
        <f>+ROUND($B76*F76/1000,1)</f>
        <v>67.3</v>
      </c>
    </row>
    <row r="77" spans="1:11" ht="15.75" thickBot="1" x14ac:dyDescent="0.3">
      <c r="A77" s="116" t="s">
        <v>71</v>
      </c>
      <c r="B77" s="117">
        <v>360</v>
      </c>
      <c r="C77" s="118">
        <v>255800</v>
      </c>
      <c r="D77" s="119">
        <v>253300</v>
      </c>
      <c r="E77" s="119">
        <v>2500</v>
      </c>
      <c r="F77" s="120">
        <v>698.86199999999997</v>
      </c>
      <c r="G77" s="118">
        <v>92088000</v>
      </c>
      <c r="H77" s="119">
        <v>91188000</v>
      </c>
      <c r="I77" s="119">
        <v>900000</v>
      </c>
      <c r="J77" s="121">
        <f>+ROUND($B77*F77/1000,1)</f>
        <v>251.6</v>
      </c>
    </row>
    <row r="78" spans="1:11" ht="15.75" thickBot="1" x14ac:dyDescent="0.3">
      <c r="A78" s="122" t="s">
        <v>83</v>
      </c>
      <c r="B78" s="123">
        <v>99400.75</v>
      </c>
      <c r="C78" s="124"/>
      <c r="D78" s="125"/>
      <c r="E78" s="125"/>
      <c r="F78" s="126"/>
      <c r="G78" s="127">
        <v>5347874000</v>
      </c>
      <c r="H78" s="128">
        <v>5251351000</v>
      </c>
      <c r="I78" s="128">
        <v>96523000</v>
      </c>
      <c r="J78" s="129">
        <f>ROUND(SUM(J73:J77),1)</f>
        <v>13459.9</v>
      </c>
      <c r="K78" s="109"/>
    </row>
    <row r="79" spans="1:11" x14ac:dyDescent="0.25">
      <c r="A79" s="103" t="s">
        <v>67</v>
      </c>
      <c r="B79" s="104">
        <v>19880.5</v>
      </c>
      <c r="C79" s="105">
        <v>42080</v>
      </c>
      <c r="D79" s="106">
        <v>41571</v>
      </c>
      <c r="E79" s="106">
        <v>509</v>
      </c>
      <c r="F79" s="107">
        <v>128.607</v>
      </c>
      <c r="G79" s="105">
        <v>836571000</v>
      </c>
      <c r="H79" s="106">
        <v>826452000</v>
      </c>
      <c r="I79" s="106">
        <v>10119000</v>
      </c>
      <c r="J79" s="108">
        <f>+ROUND($B79*F79/1000,1)</f>
        <v>2556.8000000000002</v>
      </c>
    </row>
    <row r="80" spans="1:11" x14ac:dyDescent="0.25">
      <c r="A80" s="110" t="s">
        <v>68</v>
      </c>
      <c r="B80" s="111">
        <v>49333.5</v>
      </c>
      <c r="C80" s="112">
        <v>53922</v>
      </c>
      <c r="D80" s="113">
        <v>52817</v>
      </c>
      <c r="E80" s="113">
        <v>1105</v>
      </c>
      <c r="F80" s="114">
        <v>130.6</v>
      </c>
      <c r="G80" s="112">
        <v>2660161000</v>
      </c>
      <c r="H80" s="113">
        <v>2605647000</v>
      </c>
      <c r="I80" s="113">
        <v>54514000</v>
      </c>
      <c r="J80" s="115">
        <f>+ROUND($B80*F80/1000,1)</f>
        <v>6443</v>
      </c>
    </row>
    <row r="81" spans="1:11" x14ac:dyDescent="0.25">
      <c r="A81" s="110" t="s">
        <v>69</v>
      </c>
      <c r="B81" s="111">
        <v>18789</v>
      </c>
      <c r="C81" s="112">
        <v>62352</v>
      </c>
      <c r="D81" s="113">
        <v>61262</v>
      </c>
      <c r="E81" s="113">
        <v>1090</v>
      </c>
      <c r="F81" s="114">
        <v>145.55500000000001</v>
      </c>
      <c r="G81" s="112">
        <v>1171532000</v>
      </c>
      <c r="H81" s="113">
        <v>1151052000</v>
      </c>
      <c r="I81" s="113">
        <v>20480000</v>
      </c>
      <c r="J81" s="115">
        <f>+ROUND($B81*F81/1000,1)</f>
        <v>2734.8</v>
      </c>
    </row>
    <row r="82" spans="1:11" x14ac:dyDescent="0.25">
      <c r="A82" s="110" t="s">
        <v>70</v>
      </c>
      <c r="B82" s="111">
        <v>634</v>
      </c>
      <c r="C82" s="112">
        <v>53213</v>
      </c>
      <c r="D82" s="113">
        <v>52500</v>
      </c>
      <c r="E82" s="113">
        <v>713</v>
      </c>
      <c r="F82" s="114">
        <v>128.607</v>
      </c>
      <c r="G82" s="112">
        <v>33737000</v>
      </c>
      <c r="H82" s="113">
        <v>33285000</v>
      </c>
      <c r="I82" s="113">
        <v>452000</v>
      </c>
      <c r="J82" s="115">
        <f>+ROUND($B82*F82/1000,1)</f>
        <v>81.5</v>
      </c>
    </row>
    <row r="83" spans="1:11" ht="15.75" thickBot="1" x14ac:dyDescent="0.3">
      <c r="A83" s="116" t="s">
        <v>71</v>
      </c>
      <c r="B83" s="117">
        <v>294</v>
      </c>
      <c r="C83" s="118">
        <v>255800</v>
      </c>
      <c r="D83" s="119">
        <v>253300</v>
      </c>
      <c r="E83" s="119">
        <v>2500</v>
      </c>
      <c r="F83" s="120">
        <v>698.86199999999997</v>
      </c>
      <c r="G83" s="118">
        <v>75205000</v>
      </c>
      <c r="H83" s="119">
        <v>74470000</v>
      </c>
      <c r="I83" s="119">
        <v>735000</v>
      </c>
      <c r="J83" s="121">
        <f>+ROUND($B83*F83/1000,1)</f>
        <v>205.5</v>
      </c>
    </row>
    <row r="84" spans="1:11" ht="15.75" thickBot="1" x14ac:dyDescent="0.3">
      <c r="A84" s="122" t="s">
        <v>84</v>
      </c>
      <c r="B84" s="123">
        <v>88931</v>
      </c>
      <c r="C84" s="124"/>
      <c r="D84" s="125"/>
      <c r="E84" s="125"/>
      <c r="F84" s="126"/>
      <c r="G84" s="127">
        <v>4777206000</v>
      </c>
      <c r="H84" s="128">
        <v>4690906000</v>
      </c>
      <c r="I84" s="128">
        <v>86300000</v>
      </c>
      <c r="J84" s="129">
        <f>ROUND(SUM(J79:J83),1)</f>
        <v>12021.6</v>
      </c>
      <c r="K84" s="109"/>
    </row>
    <row r="85" spans="1:11" x14ac:dyDescent="0.25">
      <c r="A85" s="103" t="s">
        <v>67</v>
      </c>
      <c r="B85" s="104">
        <v>38816.5</v>
      </c>
      <c r="C85" s="105">
        <v>42080</v>
      </c>
      <c r="D85" s="106">
        <v>41571</v>
      </c>
      <c r="E85" s="106">
        <v>509</v>
      </c>
      <c r="F85" s="107">
        <v>128.607</v>
      </c>
      <c r="G85" s="105">
        <v>1633399000</v>
      </c>
      <c r="H85" s="106">
        <v>1613641000</v>
      </c>
      <c r="I85" s="106">
        <v>19758000</v>
      </c>
      <c r="J85" s="108">
        <f>+ROUND($B85*F85/1000,1)</f>
        <v>4992.1000000000004</v>
      </c>
    </row>
    <row r="86" spans="1:11" x14ac:dyDescent="0.25">
      <c r="A86" s="110" t="s">
        <v>68</v>
      </c>
      <c r="B86" s="111">
        <v>103868.75</v>
      </c>
      <c r="C86" s="112">
        <v>53922</v>
      </c>
      <c r="D86" s="113">
        <v>52817</v>
      </c>
      <c r="E86" s="113">
        <v>1105</v>
      </c>
      <c r="F86" s="114">
        <v>130.6</v>
      </c>
      <c r="G86" s="112">
        <v>5600811000</v>
      </c>
      <c r="H86" s="113">
        <v>5486036000</v>
      </c>
      <c r="I86" s="113">
        <v>114775000</v>
      </c>
      <c r="J86" s="115">
        <f>+ROUND($B86*F86/1000,1)</f>
        <v>13565.3</v>
      </c>
    </row>
    <row r="87" spans="1:11" x14ac:dyDescent="0.25">
      <c r="A87" s="110" t="s">
        <v>69</v>
      </c>
      <c r="B87" s="111">
        <v>35654</v>
      </c>
      <c r="C87" s="112">
        <v>62352</v>
      </c>
      <c r="D87" s="113">
        <v>61262</v>
      </c>
      <c r="E87" s="113">
        <v>1090</v>
      </c>
      <c r="F87" s="114">
        <v>145.55500000000001</v>
      </c>
      <c r="G87" s="112">
        <v>2223098000</v>
      </c>
      <c r="H87" s="113">
        <v>2184235000</v>
      </c>
      <c r="I87" s="113">
        <v>38863000</v>
      </c>
      <c r="J87" s="115">
        <f>+ROUND($B87*F87/1000,1)</f>
        <v>5189.6000000000004</v>
      </c>
    </row>
    <row r="88" spans="1:11" x14ac:dyDescent="0.25">
      <c r="A88" s="110" t="s">
        <v>70</v>
      </c>
      <c r="B88" s="111">
        <v>826</v>
      </c>
      <c r="C88" s="112">
        <v>53213</v>
      </c>
      <c r="D88" s="113">
        <v>52500</v>
      </c>
      <c r="E88" s="113">
        <v>713</v>
      </c>
      <c r="F88" s="114">
        <v>128.607</v>
      </c>
      <c r="G88" s="112">
        <v>43954000</v>
      </c>
      <c r="H88" s="113">
        <v>43365000</v>
      </c>
      <c r="I88" s="113">
        <v>589000</v>
      </c>
      <c r="J88" s="115">
        <f>+ROUND($B88*F88/1000,1)</f>
        <v>106.2</v>
      </c>
    </row>
    <row r="89" spans="1:11" ht="15.75" thickBot="1" x14ac:dyDescent="0.3">
      <c r="A89" s="116" t="s">
        <v>71</v>
      </c>
      <c r="B89" s="117">
        <v>661</v>
      </c>
      <c r="C89" s="118">
        <v>255800</v>
      </c>
      <c r="D89" s="119">
        <v>253300</v>
      </c>
      <c r="E89" s="119">
        <v>2500</v>
      </c>
      <c r="F89" s="120">
        <v>698.86199999999997</v>
      </c>
      <c r="G89" s="118">
        <v>169084000</v>
      </c>
      <c r="H89" s="119">
        <v>167431000</v>
      </c>
      <c r="I89" s="119">
        <v>1653000</v>
      </c>
      <c r="J89" s="121">
        <f>+ROUND($B89*F89/1000,1)</f>
        <v>461.9</v>
      </c>
    </row>
    <row r="90" spans="1:11" ht="15.75" thickBot="1" x14ac:dyDescent="0.3">
      <c r="A90" s="122" t="s">
        <v>85</v>
      </c>
      <c r="B90" s="123">
        <v>179826.25</v>
      </c>
      <c r="C90" s="124"/>
      <c r="D90" s="125"/>
      <c r="E90" s="125"/>
      <c r="F90" s="126"/>
      <c r="G90" s="127">
        <v>9670346000</v>
      </c>
      <c r="H90" s="128">
        <v>9494708000</v>
      </c>
      <c r="I90" s="128">
        <v>175638000</v>
      </c>
      <c r="J90" s="129">
        <f>ROUND(SUM(J85:J89),1)</f>
        <v>24315.1</v>
      </c>
      <c r="K90" s="109"/>
    </row>
    <row r="91" spans="1:11" x14ac:dyDescent="0.25">
      <c r="A91" s="103" t="s">
        <v>67</v>
      </c>
      <c r="B91" s="104">
        <v>356582.5</v>
      </c>
      <c r="C91" s="105">
        <v>42080</v>
      </c>
      <c r="D91" s="106">
        <v>41571</v>
      </c>
      <c r="E91" s="106">
        <v>509</v>
      </c>
      <c r="F91" s="107">
        <v>128.607</v>
      </c>
      <c r="G91" s="105">
        <v>96993074000</v>
      </c>
      <c r="H91" s="106">
        <v>55260688000</v>
      </c>
      <c r="I91" s="106">
        <v>41732386000</v>
      </c>
      <c r="J91" s="108">
        <f>+J85+J79+J73+J67+J61+J55+J49+J43+J37+J31+J25+J19+J13+J7</f>
        <v>45859.200000000004</v>
      </c>
    </row>
    <row r="92" spans="1:11" x14ac:dyDescent="0.25">
      <c r="A92" s="110" t="s">
        <v>68</v>
      </c>
      <c r="B92" s="111">
        <v>905420.25</v>
      </c>
      <c r="C92" s="112">
        <v>53922</v>
      </c>
      <c r="D92" s="113">
        <v>52817</v>
      </c>
      <c r="E92" s="113">
        <v>1105</v>
      </c>
      <c r="F92" s="114">
        <v>130.6</v>
      </c>
      <c r="G92" s="112">
        <v>150299539000</v>
      </c>
      <c r="H92" s="113">
        <v>96589870000</v>
      </c>
      <c r="I92" s="113">
        <v>53709669000</v>
      </c>
      <c r="J92" s="115">
        <f>+J86+J80+J74+J68+J62+J56+J50+J44+J38+J32+J26+J20+J14+J8</f>
        <v>118247.8</v>
      </c>
    </row>
    <row r="93" spans="1:11" x14ac:dyDescent="0.25">
      <c r="A93" s="110" t="s">
        <v>69</v>
      </c>
      <c r="B93" s="111">
        <v>317128</v>
      </c>
      <c r="C93" s="112">
        <v>62352</v>
      </c>
      <c r="D93" s="113">
        <v>61262</v>
      </c>
      <c r="E93" s="113">
        <v>1090</v>
      </c>
      <c r="F93" s="114">
        <v>145.55500000000001</v>
      </c>
      <c r="G93" s="112">
        <v>140963817000</v>
      </c>
      <c r="H93" s="113">
        <v>79398519000</v>
      </c>
      <c r="I93" s="113">
        <v>61565298000</v>
      </c>
      <c r="J93" s="115">
        <f>+J87+J81+J75+J69+J63+J57+J51+J45+J39+J33+J27+J21+J15+J9</f>
        <v>46159.500000000007</v>
      </c>
    </row>
    <row r="94" spans="1:11" x14ac:dyDescent="0.25">
      <c r="A94" s="110" t="s">
        <v>70</v>
      </c>
      <c r="B94" s="111">
        <v>12663</v>
      </c>
      <c r="C94" s="112">
        <v>53213</v>
      </c>
      <c r="D94" s="113">
        <v>52500</v>
      </c>
      <c r="E94" s="113">
        <v>713</v>
      </c>
      <c r="F94" s="114">
        <v>128.607</v>
      </c>
      <c r="G94" s="112">
        <v>106255776000</v>
      </c>
      <c r="H94" s="113">
        <v>53748503000</v>
      </c>
      <c r="I94" s="113">
        <v>52507273000</v>
      </c>
      <c r="J94" s="115">
        <f>+J88+J82+J76+J70+J64+J58+J52+J46+J40+J34+J28+J22+J16+J10</f>
        <v>1628.8</v>
      </c>
    </row>
    <row r="95" spans="1:11" ht="15.75" thickBot="1" x14ac:dyDescent="0.3">
      <c r="A95" s="116" t="s">
        <v>71</v>
      </c>
      <c r="B95" s="117">
        <v>4776</v>
      </c>
      <c r="C95" s="118">
        <v>255800</v>
      </c>
      <c r="D95" s="119">
        <v>253300</v>
      </c>
      <c r="E95" s="119">
        <v>2500</v>
      </c>
      <c r="F95" s="120">
        <v>698.86199999999997</v>
      </c>
      <c r="G95" s="118">
        <v>510289729000</v>
      </c>
      <c r="H95" s="119">
        <v>256978099000</v>
      </c>
      <c r="I95" s="119">
        <v>253311630000</v>
      </c>
      <c r="J95" s="121">
        <f>+J89+J83+J77+J71+J65+J59+J53+J47+J41+J35+J29+J23+J17+J11</f>
        <v>3337.7</v>
      </c>
    </row>
    <row r="96" spans="1:11" x14ac:dyDescent="0.25">
      <c r="A96" s="130" t="s">
        <v>104</v>
      </c>
      <c r="B96" s="131">
        <v>1596569.75</v>
      </c>
      <c r="C96" s="132"/>
      <c r="D96" s="133"/>
      <c r="E96" s="133"/>
      <c r="F96" s="134"/>
      <c r="G96" s="135">
        <v>1004801935000</v>
      </c>
      <c r="H96" s="136">
        <v>541975679000</v>
      </c>
      <c r="I96" s="136">
        <v>462826256000</v>
      </c>
      <c r="J96" s="137">
        <f>ROUND(SUM(J91:J95),1)</f>
        <v>215233</v>
      </c>
      <c r="K96" s="109"/>
    </row>
    <row r="97" spans="1:10" x14ac:dyDescent="0.25">
      <c r="G97" s="138"/>
      <c r="I97" s="139"/>
      <c r="J97" s="140"/>
    </row>
    <row r="98" spans="1:10" x14ac:dyDescent="0.25">
      <c r="A98" s="141"/>
      <c r="G98" s="138"/>
      <c r="H98" s="142"/>
      <c r="I98" s="142"/>
      <c r="J98" s="142"/>
    </row>
  </sheetData>
  <mergeCells count="6">
    <mergeCell ref="A1:J1"/>
    <mergeCell ref="A3:A6"/>
    <mergeCell ref="C3:F3"/>
    <mergeCell ref="G3:J3"/>
    <mergeCell ref="F4:F5"/>
    <mergeCell ref="J4:J5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50" orientation="portrait" r:id="rId1"/>
  <headerFooter alignWithMargins="0">
    <oddHeader>&amp;RKapitola C.II.1
&amp;"-,Tučné"Tabulka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selection activeCell="J23" sqref="J23"/>
    </sheetView>
  </sheetViews>
  <sheetFormatPr defaultRowHeight="15" x14ac:dyDescent="0.25"/>
  <cols>
    <col min="1" max="1" width="3.85546875" bestFit="1" customWidth="1"/>
    <col min="2" max="2" width="25.7109375" customWidth="1"/>
    <col min="3" max="3" width="21.140625" customWidth="1"/>
    <col min="4" max="4" width="20.7109375" customWidth="1"/>
    <col min="5" max="5" width="21.5703125" customWidth="1"/>
    <col min="6" max="6" width="17.28515625" customWidth="1"/>
    <col min="7" max="7" width="21.5703125" customWidth="1"/>
    <col min="8" max="9" width="19.7109375" customWidth="1"/>
    <col min="10" max="10" width="13.85546875" bestFit="1" customWidth="1"/>
    <col min="11" max="11" width="9.140625" customWidth="1"/>
    <col min="12" max="12" width="3.85546875" bestFit="1" customWidth="1"/>
    <col min="13" max="13" width="24.42578125" customWidth="1"/>
    <col min="14" max="14" width="21.7109375" customWidth="1"/>
    <col min="15" max="16" width="20.7109375" customWidth="1"/>
    <col min="17" max="17" width="18.140625" customWidth="1"/>
    <col min="18" max="18" width="22.5703125" customWidth="1"/>
    <col min="19" max="19" width="17.140625" customWidth="1"/>
    <col min="20" max="20" width="19.42578125" customWidth="1"/>
    <col min="21" max="21" width="15.42578125" bestFit="1" customWidth="1"/>
    <col min="257" max="257" width="3.85546875" bestFit="1" customWidth="1"/>
    <col min="258" max="258" width="25.7109375" customWidth="1"/>
    <col min="259" max="259" width="21.140625" customWidth="1"/>
    <col min="260" max="260" width="20.7109375" customWidth="1"/>
    <col min="261" max="261" width="21.5703125" customWidth="1"/>
    <col min="262" max="262" width="17.28515625" customWidth="1"/>
    <col min="263" max="263" width="21.5703125" customWidth="1"/>
    <col min="264" max="265" width="19.7109375" customWidth="1"/>
    <col min="266" max="266" width="13.85546875" bestFit="1" customWidth="1"/>
    <col min="267" max="267" width="9.140625" customWidth="1"/>
    <col min="268" max="268" width="3.85546875" bestFit="1" customWidth="1"/>
    <col min="269" max="269" width="24.42578125" customWidth="1"/>
    <col min="270" max="270" width="21.7109375" customWidth="1"/>
    <col min="271" max="272" width="20.7109375" customWidth="1"/>
    <col min="273" max="273" width="18.140625" customWidth="1"/>
    <col min="274" max="274" width="22.5703125" customWidth="1"/>
    <col min="275" max="275" width="17.140625" customWidth="1"/>
    <col min="276" max="276" width="19.42578125" customWidth="1"/>
    <col min="277" max="277" width="15.42578125" bestFit="1" customWidth="1"/>
    <col min="513" max="513" width="3.85546875" bestFit="1" customWidth="1"/>
    <col min="514" max="514" width="25.7109375" customWidth="1"/>
    <col min="515" max="515" width="21.140625" customWidth="1"/>
    <col min="516" max="516" width="20.7109375" customWidth="1"/>
    <col min="517" max="517" width="21.5703125" customWidth="1"/>
    <col min="518" max="518" width="17.28515625" customWidth="1"/>
    <col min="519" max="519" width="21.5703125" customWidth="1"/>
    <col min="520" max="521" width="19.7109375" customWidth="1"/>
    <col min="522" max="522" width="13.85546875" bestFit="1" customWidth="1"/>
    <col min="523" max="523" width="9.140625" customWidth="1"/>
    <col min="524" max="524" width="3.85546875" bestFit="1" customWidth="1"/>
    <col min="525" max="525" width="24.42578125" customWidth="1"/>
    <col min="526" max="526" width="21.7109375" customWidth="1"/>
    <col min="527" max="528" width="20.7109375" customWidth="1"/>
    <col min="529" max="529" width="18.140625" customWidth="1"/>
    <col min="530" max="530" width="22.5703125" customWidth="1"/>
    <col min="531" max="531" width="17.140625" customWidth="1"/>
    <col min="532" max="532" width="19.42578125" customWidth="1"/>
    <col min="533" max="533" width="15.42578125" bestFit="1" customWidth="1"/>
    <col min="769" max="769" width="3.85546875" bestFit="1" customWidth="1"/>
    <col min="770" max="770" width="25.7109375" customWidth="1"/>
    <col min="771" max="771" width="21.140625" customWidth="1"/>
    <col min="772" max="772" width="20.7109375" customWidth="1"/>
    <col min="773" max="773" width="21.5703125" customWidth="1"/>
    <col min="774" max="774" width="17.28515625" customWidth="1"/>
    <col min="775" max="775" width="21.5703125" customWidth="1"/>
    <col min="776" max="777" width="19.7109375" customWidth="1"/>
    <col min="778" max="778" width="13.85546875" bestFit="1" customWidth="1"/>
    <col min="779" max="779" width="9.140625" customWidth="1"/>
    <col min="780" max="780" width="3.85546875" bestFit="1" customWidth="1"/>
    <col min="781" max="781" width="24.42578125" customWidth="1"/>
    <col min="782" max="782" width="21.7109375" customWidth="1"/>
    <col min="783" max="784" width="20.7109375" customWidth="1"/>
    <col min="785" max="785" width="18.140625" customWidth="1"/>
    <col min="786" max="786" width="22.5703125" customWidth="1"/>
    <col min="787" max="787" width="17.140625" customWidth="1"/>
    <col min="788" max="788" width="19.42578125" customWidth="1"/>
    <col min="789" max="789" width="15.42578125" bestFit="1" customWidth="1"/>
    <col min="1025" max="1025" width="3.85546875" bestFit="1" customWidth="1"/>
    <col min="1026" max="1026" width="25.7109375" customWidth="1"/>
    <col min="1027" max="1027" width="21.140625" customWidth="1"/>
    <col min="1028" max="1028" width="20.7109375" customWidth="1"/>
    <col min="1029" max="1029" width="21.5703125" customWidth="1"/>
    <col min="1030" max="1030" width="17.28515625" customWidth="1"/>
    <col min="1031" max="1031" width="21.5703125" customWidth="1"/>
    <col min="1032" max="1033" width="19.7109375" customWidth="1"/>
    <col min="1034" max="1034" width="13.85546875" bestFit="1" customWidth="1"/>
    <col min="1035" max="1035" width="9.140625" customWidth="1"/>
    <col min="1036" max="1036" width="3.85546875" bestFit="1" customWidth="1"/>
    <col min="1037" max="1037" width="24.42578125" customWidth="1"/>
    <col min="1038" max="1038" width="21.7109375" customWidth="1"/>
    <col min="1039" max="1040" width="20.7109375" customWidth="1"/>
    <col min="1041" max="1041" width="18.140625" customWidth="1"/>
    <col min="1042" max="1042" width="22.5703125" customWidth="1"/>
    <col min="1043" max="1043" width="17.140625" customWidth="1"/>
    <col min="1044" max="1044" width="19.42578125" customWidth="1"/>
    <col min="1045" max="1045" width="15.42578125" bestFit="1" customWidth="1"/>
    <col min="1281" max="1281" width="3.85546875" bestFit="1" customWidth="1"/>
    <col min="1282" max="1282" width="25.7109375" customWidth="1"/>
    <col min="1283" max="1283" width="21.140625" customWidth="1"/>
    <col min="1284" max="1284" width="20.7109375" customWidth="1"/>
    <col min="1285" max="1285" width="21.5703125" customWidth="1"/>
    <col min="1286" max="1286" width="17.28515625" customWidth="1"/>
    <col min="1287" max="1287" width="21.5703125" customWidth="1"/>
    <col min="1288" max="1289" width="19.7109375" customWidth="1"/>
    <col min="1290" max="1290" width="13.85546875" bestFit="1" customWidth="1"/>
    <col min="1291" max="1291" width="9.140625" customWidth="1"/>
    <col min="1292" max="1292" width="3.85546875" bestFit="1" customWidth="1"/>
    <col min="1293" max="1293" width="24.42578125" customWidth="1"/>
    <col min="1294" max="1294" width="21.7109375" customWidth="1"/>
    <col min="1295" max="1296" width="20.7109375" customWidth="1"/>
    <col min="1297" max="1297" width="18.140625" customWidth="1"/>
    <col min="1298" max="1298" width="22.5703125" customWidth="1"/>
    <col min="1299" max="1299" width="17.140625" customWidth="1"/>
    <col min="1300" max="1300" width="19.42578125" customWidth="1"/>
    <col min="1301" max="1301" width="15.42578125" bestFit="1" customWidth="1"/>
    <col min="1537" max="1537" width="3.85546875" bestFit="1" customWidth="1"/>
    <col min="1538" max="1538" width="25.7109375" customWidth="1"/>
    <col min="1539" max="1539" width="21.140625" customWidth="1"/>
    <col min="1540" max="1540" width="20.7109375" customWidth="1"/>
    <col min="1541" max="1541" width="21.5703125" customWidth="1"/>
    <col min="1542" max="1542" width="17.28515625" customWidth="1"/>
    <col min="1543" max="1543" width="21.5703125" customWidth="1"/>
    <col min="1544" max="1545" width="19.7109375" customWidth="1"/>
    <col min="1546" max="1546" width="13.85546875" bestFit="1" customWidth="1"/>
    <col min="1547" max="1547" width="9.140625" customWidth="1"/>
    <col min="1548" max="1548" width="3.85546875" bestFit="1" customWidth="1"/>
    <col min="1549" max="1549" width="24.42578125" customWidth="1"/>
    <col min="1550" max="1550" width="21.7109375" customWidth="1"/>
    <col min="1551" max="1552" width="20.7109375" customWidth="1"/>
    <col min="1553" max="1553" width="18.140625" customWidth="1"/>
    <col min="1554" max="1554" width="22.5703125" customWidth="1"/>
    <col min="1555" max="1555" width="17.140625" customWidth="1"/>
    <col min="1556" max="1556" width="19.42578125" customWidth="1"/>
    <col min="1557" max="1557" width="15.42578125" bestFit="1" customWidth="1"/>
    <col min="1793" max="1793" width="3.85546875" bestFit="1" customWidth="1"/>
    <col min="1794" max="1794" width="25.7109375" customWidth="1"/>
    <col min="1795" max="1795" width="21.140625" customWidth="1"/>
    <col min="1796" max="1796" width="20.7109375" customWidth="1"/>
    <col min="1797" max="1797" width="21.5703125" customWidth="1"/>
    <col min="1798" max="1798" width="17.28515625" customWidth="1"/>
    <col min="1799" max="1799" width="21.5703125" customWidth="1"/>
    <col min="1800" max="1801" width="19.7109375" customWidth="1"/>
    <col min="1802" max="1802" width="13.85546875" bestFit="1" customWidth="1"/>
    <col min="1803" max="1803" width="9.140625" customWidth="1"/>
    <col min="1804" max="1804" width="3.85546875" bestFit="1" customWidth="1"/>
    <col min="1805" max="1805" width="24.42578125" customWidth="1"/>
    <col min="1806" max="1806" width="21.7109375" customWidth="1"/>
    <col min="1807" max="1808" width="20.7109375" customWidth="1"/>
    <col min="1809" max="1809" width="18.140625" customWidth="1"/>
    <col min="1810" max="1810" width="22.5703125" customWidth="1"/>
    <col min="1811" max="1811" width="17.140625" customWidth="1"/>
    <col min="1812" max="1812" width="19.42578125" customWidth="1"/>
    <col min="1813" max="1813" width="15.42578125" bestFit="1" customWidth="1"/>
    <col min="2049" max="2049" width="3.85546875" bestFit="1" customWidth="1"/>
    <col min="2050" max="2050" width="25.7109375" customWidth="1"/>
    <col min="2051" max="2051" width="21.140625" customWidth="1"/>
    <col min="2052" max="2052" width="20.7109375" customWidth="1"/>
    <col min="2053" max="2053" width="21.5703125" customWidth="1"/>
    <col min="2054" max="2054" width="17.28515625" customWidth="1"/>
    <col min="2055" max="2055" width="21.5703125" customWidth="1"/>
    <col min="2056" max="2057" width="19.7109375" customWidth="1"/>
    <col min="2058" max="2058" width="13.85546875" bestFit="1" customWidth="1"/>
    <col min="2059" max="2059" width="9.140625" customWidth="1"/>
    <col min="2060" max="2060" width="3.85546875" bestFit="1" customWidth="1"/>
    <col min="2061" max="2061" width="24.42578125" customWidth="1"/>
    <col min="2062" max="2062" width="21.7109375" customWidth="1"/>
    <col min="2063" max="2064" width="20.7109375" customWidth="1"/>
    <col min="2065" max="2065" width="18.140625" customWidth="1"/>
    <col min="2066" max="2066" width="22.5703125" customWidth="1"/>
    <col min="2067" max="2067" width="17.140625" customWidth="1"/>
    <col min="2068" max="2068" width="19.42578125" customWidth="1"/>
    <col min="2069" max="2069" width="15.42578125" bestFit="1" customWidth="1"/>
    <col min="2305" max="2305" width="3.85546875" bestFit="1" customWidth="1"/>
    <col min="2306" max="2306" width="25.7109375" customWidth="1"/>
    <col min="2307" max="2307" width="21.140625" customWidth="1"/>
    <col min="2308" max="2308" width="20.7109375" customWidth="1"/>
    <col min="2309" max="2309" width="21.5703125" customWidth="1"/>
    <col min="2310" max="2310" width="17.28515625" customWidth="1"/>
    <col min="2311" max="2311" width="21.5703125" customWidth="1"/>
    <col min="2312" max="2313" width="19.7109375" customWidth="1"/>
    <col min="2314" max="2314" width="13.85546875" bestFit="1" customWidth="1"/>
    <col min="2315" max="2315" width="9.140625" customWidth="1"/>
    <col min="2316" max="2316" width="3.85546875" bestFit="1" customWidth="1"/>
    <col min="2317" max="2317" width="24.42578125" customWidth="1"/>
    <col min="2318" max="2318" width="21.7109375" customWidth="1"/>
    <col min="2319" max="2320" width="20.7109375" customWidth="1"/>
    <col min="2321" max="2321" width="18.140625" customWidth="1"/>
    <col min="2322" max="2322" width="22.5703125" customWidth="1"/>
    <col min="2323" max="2323" width="17.140625" customWidth="1"/>
    <col min="2324" max="2324" width="19.42578125" customWidth="1"/>
    <col min="2325" max="2325" width="15.42578125" bestFit="1" customWidth="1"/>
    <col min="2561" max="2561" width="3.85546875" bestFit="1" customWidth="1"/>
    <col min="2562" max="2562" width="25.7109375" customWidth="1"/>
    <col min="2563" max="2563" width="21.140625" customWidth="1"/>
    <col min="2564" max="2564" width="20.7109375" customWidth="1"/>
    <col min="2565" max="2565" width="21.5703125" customWidth="1"/>
    <col min="2566" max="2566" width="17.28515625" customWidth="1"/>
    <col min="2567" max="2567" width="21.5703125" customWidth="1"/>
    <col min="2568" max="2569" width="19.7109375" customWidth="1"/>
    <col min="2570" max="2570" width="13.85546875" bestFit="1" customWidth="1"/>
    <col min="2571" max="2571" width="9.140625" customWidth="1"/>
    <col min="2572" max="2572" width="3.85546875" bestFit="1" customWidth="1"/>
    <col min="2573" max="2573" width="24.42578125" customWidth="1"/>
    <col min="2574" max="2574" width="21.7109375" customWidth="1"/>
    <col min="2575" max="2576" width="20.7109375" customWidth="1"/>
    <col min="2577" max="2577" width="18.140625" customWidth="1"/>
    <col min="2578" max="2578" width="22.5703125" customWidth="1"/>
    <col min="2579" max="2579" width="17.140625" customWidth="1"/>
    <col min="2580" max="2580" width="19.42578125" customWidth="1"/>
    <col min="2581" max="2581" width="15.42578125" bestFit="1" customWidth="1"/>
    <col min="2817" max="2817" width="3.85546875" bestFit="1" customWidth="1"/>
    <col min="2818" max="2818" width="25.7109375" customWidth="1"/>
    <col min="2819" max="2819" width="21.140625" customWidth="1"/>
    <col min="2820" max="2820" width="20.7109375" customWidth="1"/>
    <col min="2821" max="2821" width="21.5703125" customWidth="1"/>
    <col min="2822" max="2822" width="17.28515625" customWidth="1"/>
    <col min="2823" max="2823" width="21.5703125" customWidth="1"/>
    <col min="2824" max="2825" width="19.7109375" customWidth="1"/>
    <col min="2826" max="2826" width="13.85546875" bestFit="1" customWidth="1"/>
    <col min="2827" max="2827" width="9.140625" customWidth="1"/>
    <col min="2828" max="2828" width="3.85546875" bestFit="1" customWidth="1"/>
    <col min="2829" max="2829" width="24.42578125" customWidth="1"/>
    <col min="2830" max="2830" width="21.7109375" customWidth="1"/>
    <col min="2831" max="2832" width="20.7109375" customWidth="1"/>
    <col min="2833" max="2833" width="18.140625" customWidth="1"/>
    <col min="2834" max="2834" width="22.5703125" customWidth="1"/>
    <col min="2835" max="2835" width="17.140625" customWidth="1"/>
    <col min="2836" max="2836" width="19.42578125" customWidth="1"/>
    <col min="2837" max="2837" width="15.42578125" bestFit="1" customWidth="1"/>
    <col min="3073" max="3073" width="3.85546875" bestFit="1" customWidth="1"/>
    <col min="3074" max="3074" width="25.7109375" customWidth="1"/>
    <col min="3075" max="3075" width="21.140625" customWidth="1"/>
    <col min="3076" max="3076" width="20.7109375" customWidth="1"/>
    <col min="3077" max="3077" width="21.5703125" customWidth="1"/>
    <col min="3078" max="3078" width="17.28515625" customWidth="1"/>
    <col min="3079" max="3079" width="21.5703125" customWidth="1"/>
    <col min="3080" max="3081" width="19.7109375" customWidth="1"/>
    <col min="3082" max="3082" width="13.85546875" bestFit="1" customWidth="1"/>
    <col min="3083" max="3083" width="9.140625" customWidth="1"/>
    <col min="3084" max="3084" width="3.85546875" bestFit="1" customWidth="1"/>
    <col min="3085" max="3085" width="24.42578125" customWidth="1"/>
    <col min="3086" max="3086" width="21.7109375" customWidth="1"/>
    <col min="3087" max="3088" width="20.7109375" customWidth="1"/>
    <col min="3089" max="3089" width="18.140625" customWidth="1"/>
    <col min="3090" max="3090" width="22.5703125" customWidth="1"/>
    <col min="3091" max="3091" width="17.140625" customWidth="1"/>
    <col min="3092" max="3092" width="19.42578125" customWidth="1"/>
    <col min="3093" max="3093" width="15.42578125" bestFit="1" customWidth="1"/>
    <col min="3329" max="3329" width="3.85546875" bestFit="1" customWidth="1"/>
    <col min="3330" max="3330" width="25.7109375" customWidth="1"/>
    <col min="3331" max="3331" width="21.140625" customWidth="1"/>
    <col min="3332" max="3332" width="20.7109375" customWidth="1"/>
    <col min="3333" max="3333" width="21.5703125" customWidth="1"/>
    <col min="3334" max="3334" width="17.28515625" customWidth="1"/>
    <col min="3335" max="3335" width="21.5703125" customWidth="1"/>
    <col min="3336" max="3337" width="19.7109375" customWidth="1"/>
    <col min="3338" max="3338" width="13.85546875" bestFit="1" customWidth="1"/>
    <col min="3339" max="3339" width="9.140625" customWidth="1"/>
    <col min="3340" max="3340" width="3.85546875" bestFit="1" customWidth="1"/>
    <col min="3341" max="3341" width="24.42578125" customWidth="1"/>
    <col min="3342" max="3342" width="21.7109375" customWidth="1"/>
    <col min="3343" max="3344" width="20.7109375" customWidth="1"/>
    <col min="3345" max="3345" width="18.140625" customWidth="1"/>
    <col min="3346" max="3346" width="22.5703125" customWidth="1"/>
    <col min="3347" max="3347" width="17.140625" customWidth="1"/>
    <col min="3348" max="3348" width="19.42578125" customWidth="1"/>
    <col min="3349" max="3349" width="15.42578125" bestFit="1" customWidth="1"/>
    <col min="3585" max="3585" width="3.85546875" bestFit="1" customWidth="1"/>
    <col min="3586" max="3586" width="25.7109375" customWidth="1"/>
    <col min="3587" max="3587" width="21.140625" customWidth="1"/>
    <col min="3588" max="3588" width="20.7109375" customWidth="1"/>
    <col min="3589" max="3589" width="21.5703125" customWidth="1"/>
    <col min="3590" max="3590" width="17.28515625" customWidth="1"/>
    <col min="3591" max="3591" width="21.5703125" customWidth="1"/>
    <col min="3592" max="3593" width="19.7109375" customWidth="1"/>
    <col min="3594" max="3594" width="13.85546875" bestFit="1" customWidth="1"/>
    <col min="3595" max="3595" width="9.140625" customWidth="1"/>
    <col min="3596" max="3596" width="3.85546875" bestFit="1" customWidth="1"/>
    <col min="3597" max="3597" width="24.42578125" customWidth="1"/>
    <col min="3598" max="3598" width="21.7109375" customWidth="1"/>
    <col min="3599" max="3600" width="20.7109375" customWidth="1"/>
    <col min="3601" max="3601" width="18.140625" customWidth="1"/>
    <col min="3602" max="3602" width="22.5703125" customWidth="1"/>
    <col min="3603" max="3603" width="17.140625" customWidth="1"/>
    <col min="3604" max="3604" width="19.42578125" customWidth="1"/>
    <col min="3605" max="3605" width="15.42578125" bestFit="1" customWidth="1"/>
    <col min="3841" max="3841" width="3.85546875" bestFit="1" customWidth="1"/>
    <col min="3842" max="3842" width="25.7109375" customWidth="1"/>
    <col min="3843" max="3843" width="21.140625" customWidth="1"/>
    <col min="3844" max="3844" width="20.7109375" customWidth="1"/>
    <col min="3845" max="3845" width="21.5703125" customWidth="1"/>
    <col min="3846" max="3846" width="17.28515625" customWidth="1"/>
    <col min="3847" max="3847" width="21.5703125" customWidth="1"/>
    <col min="3848" max="3849" width="19.7109375" customWidth="1"/>
    <col min="3850" max="3850" width="13.85546875" bestFit="1" customWidth="1"/>
    <col min="3851" max="3851" width="9.140625" customWidth="1"/>
    <col min="3852" max="3852" width="3.85546875" bestFit="1" customWidth="1"/>
    <col min="3853" max="3853" width="24.42578125" customWidth="1"/>
    <col min="3854" max="3854" width="21.7109375" customWidth="1"/>
    <col min="3855" max="3856" width="20.7109375" customWidth="1"/>
    <col min="3857" max="3857" width="18.140625" customWidth="1"/>
    <col min="3858" max="3858" width="22.5703125" customWidth="1"/>
    <col min="3859" max="3859" width="17.140625" customWidth="1"/>
    <col min="3860" max="3860" width="19.42578125" customWidth="1"/>
    <col min="3861" max="3861" width="15.42578125" bestFit="1" customWidth="1"/>
    <col min="4097" max="4097" width="3.85546875" bestFit="1" customWidth="1"/>
    <col min="4098" max="4098" width="25.7109375" customWidth="1"/>
    <col min="4099" max="4099" width="21.140625" customWidth="1"/>
    <col min="4100" max="4100" width="20.7109375" customWidth="1"/>
    <col min="4101" max="4101" width="21.5703125" customWidth="1"/>
    <col min="4102" max="4102" width="17.28515625" customWidth="1"/>
    <col min="4103" max="4103" width="21.5703125" customWidth="1"/>
    <col min="4104" max="4105" width="19.7109375" customWidth="1"/>
    <col min="4106" max="4106" width="13.85546875" bestFit="1" customWidth="1"/>
    <col min="4107" max="4107" width="9.140625" customWidth="1"/>
    <col min="4108" max="4108" width="3.85546875" bestFit="1" customWidth="1"/>
    <col min="4109" max="4109" width="24.42578125" customWidth="1"/>
    <col min="4110" max="4110" width="21.7109375" customWidth="1"/>
    <col min="4111" max="4112" width="20.7109375" customWidth="1"/>
    <col min="4113" max="4113" width="18.140625" customWidth="1"/>
    <col min="4114" max="4114" width="22.5703125" customWidth="1"/>
    <col min="4115" max="4115" width="17.140625" customWidth="1"/>
    <col min="4116" max="4116" width="19.42578125" customWidth="1"/>
    <col min="4117" max="4117" width="15.42578125" bestFit="1" customWidth="1"/>
    <col min="4353" max="4353" width="3.85546875" bestFit="1" customWidth="1"/>
    <col min="4354" max="4354" width="25.7109375" customWidth="1"/>
    <col min="4355" max="4355" width="21.140625" customWidth="1"/>
    <col min="4356" max="4356" width="20.7109375" customWidth="1"/>
    <col min="4357" max="4357" width="21.5703125" customWidth="1"/>
    <col min="4358" max="4358" width="17.28515625" customWidth="1"/>
    <col min="4359" max="4359" width="21.5703125" customWidth="1"/>
    <col min="4360" max="4361" width="19.7109375" customWidth="1"/>
    <col min="4362" max="4362" width="13.85546875" bestFit="1" customWidth="1"/>
    <col min="4363" max="4363" width="9.140625" customWidth="1"/>
    <col min="4364" max="4364" width="3.85546875" bestFit="1" customWidth="1"/>
    <col min="4365" max="4365" width="24.42578125" customWidth="1"/>
    <col min="4366" max="4366" width="21.7109375" customWidth="1"/>
    <col min="4367" max="4368" width="20.7109375" customWidth="1"/>
    <col min="4369" max="4369" width="18.140625" customWidth="1"/>
    <col min="4370" max="4370" width="22.5703125" customWidth="1"/>
    <col min="4371" max="4371" width="17.140625" customWidth="1"/>
    <col min="4372" max="4372" width="19.42578125" customWidth="1"/>
    <col min="4373" max="4373" width="15.42578125" bestFit="1" customWidth="1"/>
    <col min="4609" max="4609" width="3.85546875" bestFit="1" customWidth="1"/>
    <col min="4610" max="4610" width="25.7109375" customWidth="1"/>
    <col min="4611" max="4611" width="21.140625" customWidth="1"/>
    <col min="4612" max="4612" width="20.7109375" customWidth="1"/>
    <col min="4613" max="4613" width="21.5703125" customWidth="1"/>
    <col min="4614" max="4614" width="17.28515625" customWidth="1"/>
    <col min="4615" max="4615" width="21.5703125" customWidth="1"/>
    <col min="4616" max="4617" width="19.7109375" customWidth="1"/>
    <col min="4618" max="4618" width="13.85546875" bestFit="1" customWidth="1"/>
    <col min="4619" max="4619" width="9.140625" customWidth="1"/>
    <col min="4620" max="4620" width="3.85546875" bestFit="1" customWidth="1"/>
    <col min="4621" max="4621" width="24.42578125" customWidth="1"/>
    <col min="4622" max="4622" width="21.7109375" customWidth="1"/>
    <col min="4623" max="4624" width="20.7109375" customWidth="1"/>
    <col min="4625" max="4625" width="18.140625" customWidth="1"/>
    <col min="4626" max="4626" width="22.5703125" customWidth="1"/>
    <col min="4627" max="4627" width="17.140625" customWidth="1"/>
    <col min="4628" max="4628" width="19.42578125" customWidth="1"/>
    <col min="4629" max="4629" width="15.42578125" bestFit="1" customWidth="1"/>
    <col min="4865" max="4865" width="3.85546875" bestFit="1" customWidth="1"/>
    <col min="4866" max="4866" width="25.7109375" customWidth="1"/>
    <col min="4867" max="4867" width="21.140625" customWidth="1"/>
    <col min="4868" max="4868" width="20.7109375" customWidth="1"/>
    <col min="4869" max="4869" width="21.5703125" customWidth="1"/>
    <col min="4870" max="4870" width="17.28515625" customWidth="1"/>
    <col min="4871" max="4871" width="21.5703125" customWidth="1"/>
    <col min="4872" max="4873" width="19.7109375" customWidth="1"/>
    <col min="4874" max="4874" width="13.85546875" bestFit="1" customWidth="1"/>
    <col min="4875" max="4875" width="9.140625" customWidth="1"/>
    <col min="4876" max="4876" width="3.85546875" bestFit="1" customWidth="1"/>
    <col min="4877" max="4877" width="24.42578125" customWidth="1"/>
    <col min="4878" max="4878" width="21.7109375" customWidth="1"/>
    <col min="4879" max="4880" width="20.7109375" customWidth="1"/>
    <col min="4881" max="4881" width="18.140625" customWidth="1"/>
    <col min="4882" max="4882" width="22.5703125" customWidth="1"/>
    <col min="4883" max="4883" width="17.140625" customWidth="1"/>
    <col min="4884" max="4884" width="19.42578125" customWidth="1"/>
    <col min="4885" max="4885" width="15.42578125" bestFit="1" customWidth="1"/>
    <col min="5121" max="5121" width="3.85546875" bestFit="1" customWidth="1"/>
    <col min="5122" max="5122" width="25.7109375" customWidth="1"/>
    <col min="5123" max="5123" width="21.140625" customWidth="1"/>
    <col min="5124" max="5124" width="20.7109375" customWidth="1"/>
    <col min="5125" max="5125" width="21.5703125" customWidth="1"/>
    <col min="5126" max="5126" width="17.28515625" customWidth="1"/>
    <col min="5127" max="5127" width="21.5703125" customWidth="1"/>
    <col min="5128" max="5129" width="19.7109375" customWidth="1"/>
    <col min="5130" max="5130" width="13.85546875" bestFit="1" customWidth="1"/>
    <col min="5131" max="5131" width="9.140625" customWidth="1"/>
    <col min="5132" max="5132" width="3.85546875" bestFit="1" customWidth="1"/>
    <col min="5133" max="5133" width="24.42578125" customWidth="1"/>
    <col min="5134" max="5134" width="21.7109375" customWidth="1"/>
    <col min="5135" max="5136" width="20.7109375" customWidth="1"/>
    <col min="5137" max="5137" width="18.140625" customWidth="1"/>
    <col min="5138" max="5138" width="22.5703125" customWidth="1"/>
    <col min="5139" max="5139" width="17.140625" customWidth="1"/>
    <col min="5140" max="5140" width="19.42578125" customWidth="1"/>
    <col min="5141" max="5141" width="15.42578125" bestFit="1" customWidth="1"/>
    <col min="5377" max="5377" width="3.85546875" bestFit="1" customWidth="1"/>
    <col min="5378" max="5378" width="25.7109375" customWidth="1"/>
    <col min="5379" max="5379" width="21.140625" customWidth="1"/>
    <col min="5380" max="5380" width="20.7109375" customWidth="1"/>
    <col min="5381" max="5381" width="21.5703125" customWidth="1"/>
    <col min="5382" max="5382" width="17.28515625" customWidth="1"/>
    <col min="5383" max="5383" width="21.5703125" customWidth="1"/>
    <col min="5384" max="5385" width="19.7109375" customWidth="1"/>
    <col min="5386" max="5386" width="13.85546875" bestFit="1" customWidth="1"/>
    <col min="5387" max="5387" width="9.140625" customWidth="1"/>
    <col min="5388" max="5388" width="3.85546875" bestFit="1" customWidth="1"/>
    <col min="5389" max="5389" width="24.42578125" customWidth="1"/>
    <col min="5390" max="5390" width="21.7109375" customWidth="1"/>
    <col min="5391" max="5392" width="20.7109375" customWidth="1"/>
    <col min="5393" max="5393" width="18.140625" customWidth="1"/>
    <col min="5394" max="5394" width="22.5703125" customWidth="1"/>
    <col min="5395" max="5395" width="17.140625" customWidth="1"/>
    <col min="5396" max="5396" width="19.42578125" customWidth="1"/>
    <col min="5397" max="5397" width="15.42578125" bestFit="1" customWidth="1"/>
    <col min="5633" max="5633" width="3.85546875" bestFit="1" customWidth="1"/>
    <col min="5634" max="5634" width="25.7109375" customWidth="1"/>
    <col min="5635" max="5635" width="21.140625" customWidth="1"/>
    <col min="5636" max="5636" width="20.7109375" customWidth="1"/>
    <col min="5637" max="5637" width="21.5703125" customWidth="1"/>
    <col min="5638" max="5638" width="17.28515625" customWidth="1"/>
    <col min="5639" max="5639" width="21.5703125" customWidth="1"/>
    <col min="5640" max="5641" width="19.7109375" customWidth="1"/>
    <col min="5642" max="5642" width="13.85546875" bestFit="1" customWidth="1"/>
    <col min="5643" max="5643" width="9.140625" customWidth="1"/>
    <col min="5644" max="5644" width="3.85546875" bestFit="1" customWidth="1"/>
    <col min="5645" max="5645" width="24.42578125" customWidth="1"/>
    <col min="5646" max="5646" width="21.7109375" customWidth="1"/>
    <col min="5647" max="5648" width="20.7109375" customWidth="1"/>
    <col min="5649" max="5649" width="18.140625" customWidth="1"/>
    <col min="5650" max="5650" width="22.5703125" customWidth="1"/>
    <col min="5651" max="5651" width="17.140625" customWidth="1"/>
    <col min="5652" max="5652" width="19.42578125" customWidth="1"/>
    <col min="5653" max="5653" width="15.42578125" bestFit="1" customWidth="1"/>
    <col min="5889" max="5889" width="3.85546875" bestFit="1" customWidth="1"/>
    <col min="5890" max="5890" width="25.7109375" customWidth="1"/>
    <col min="5891" max="5891" width="21.140625" customWidth="1"/>
    <col min="5892" max="5892" width="20.7109375" customWidth="1"/>
    <col min="5893" max="5893" width="21.5703125" customWidth="1"/>
    <col min="5894" max="5894" width="17.28515625" customWidth="1"/>
    <col min="5895" max="5895" width="21.5703125" customWidth="1"/>
    <col min="5896" max="5897" width="19.7109375" customWidth="1"/>
    <col min="5898" max="5898" width="13.85546875" bestFit="1" customWidth="1"/>
    <col min="5899" max="5899" width="9.140625" customWidth="1"/>
    <col min="5900" max="5900" width="3.85546875" bestFit="1" customWidth="1"/>
    <col min="5901" max="5901" width="24.42578125" customWidth="1"/>
    <col min="5902" max="5902" width="21.7109375" customWidth="1"/>
    <col min="5903" max="5904" width="20.7109375" customWidth="1"/>
    <col min="5905" max="5905" width="18.140625" customWidth="1"/>
    <col min="5906" max="5906" width="22.5703125" customWidth="1"/>
    <col min="5907" max="5907" width="17.140625" customWidth="1"/>
    <col min="5908" max="5908" width="19.42578125" customWidth="1"/>
    <col min="5909" max="5909" width="15.42578125" bestFit="1" customWidth="1"/>
    <col min="6145" max="6145" width="3.85546875" bestFit="1" customWidth="1"/>
    <col min="6146" max="6146" width="25.7109375" customWidth="1"/>
    <col min="6147" max="6147" width="21.140625" customWidth="1"/>
    <col min="6148" max="6148" width="20.7109375" customWidth="1"/>
    <col min="6149" max="6149" width="21.5703125" customWidth="1"/>
    <col min="6150" max="6150" width="17.28515625" customWidth="1"/>
    <col min="6151" max="6151" width="21.5703125" customWidth="1"/>
    <col min="6152" max="6153" width="19.7109375" customWidth="1"/>
    <col min="6154" max="6154" width="13.85546875" bestFit="1" customWidth="1"/>
    <col min="6155" max="6155" width="9.140625" customWidth="1"/>
    <col min="6156" max="6156" width="3.85546875" bestFit="1" customWidth="1"/>
    <col min="6157" max="6157" width="24.42578125" customWidth="1"/>
    <col min="6158" max="6158" width="21.7109375" customWidth="1"/>
    <col min="6159" max="6160" width="20.7109375" customWidth="1"/>
    <col min="6161" max="6161" width="18.140625" customWidth="1"/>
    <col min="6162" max="6162" width="22.5703125" customWidth="1"/>
    <col min="6163" max="6163" width="17.140625" customWidth="1"/>
    <col min="6164" max="6164" width="19.42578125" customWidth="1"/>
    <col min="6165" max="6165" width="15.42578125" bestFit="1" customWidth="1"/>
    <col min="6401" max="6401" width="3.85546875" bestFit="1" customWidth="1"/>
    <col min="6402" max="6402" width="25.7109375" customWidth="1"/>
    <col min="6403" max="6403" width="21.140625" customWidth="1"/>
    <col min="6404" max="6404" width="20.7109375" customWidth="1"/>
    <col min="6405" max="6405" width="21.5703125" customWidth="1"/>
    <col min="6406" max="6406" width="17.28515625" customWidth="1"/>
    <col min="6407" max="6407" width="21.5703125" customWidth="1"/>
    <col min="6408" max="6409" width="19.7109375" customWidth="1"/>
    <col min="6410" max="6410" width="13.85546875" bestFit="1" customWidth="1"/>
    <col min="6411" max="6411" width="9.140625" customWidth="1"/>
    <col min="6412" max="6412" width="3.85546875" bestFit="1" customWidth="1"/>
    <col min="6413" max="6413" width="24.42578125" customWidth="1"/>
    <col min="6414" max="6414" width="21.7109375" customWidth="1"/>
    <col min="6415" max="6416" width="20.7109375" customWidth="1"/>
    <col min="6417" max="6417" width="18.140625" customWidth="1"/>
    <col min="6418" max="6418" width="22.5703125" customWidth="1"/>
    <col min="6419" max="6419" width="17.140625" customWidth="1"/>
    <col min="6420" max="6420" width="19.42578125" customWidth="1"/>
    <col min="6421" max="6421" width="15.42578125" bestFit="1" customWidth="1"/>
    <col min="6657" max="6657" width="3.85546875" bestFit="1" customWidth="1"/>
    <col min="6658" max="6658" width="25.7109375" customWidth="1"/>
    <col min="6659" max="6659" width="21.140625" customWidth="1"/>
    <col min="6660" max="6660" width="20.7109375" customWidth="1"/>
    <col min="6661" max="6661" width="21.5703125" customWidth="1"/>
    <col min="6662" max="6662" width="17.28515625" customWidth="1"/>
    <col min="6663" max="6663" width="21.5703125" customWidth="1"/>
    <col min="6664" max="6665" width="19.7109375" customWidth="1"/>
    <col min="6666" max="6666" width="13.85546875" bestFit="1" customWidth="1"/>
    <col min="6667" max="6667" width="9.140625" customWidth="1"/>
    <col min="6668" max="6668" width="3.85546875" bestFit="1" customWidth="1"/>
    <col min="6669" max="6669" width="24.42578125" customWidth="1"/>
    <col min="6670" max="6670" width="21.7109375" customWidth="1"/>
    <col min="6671" max="6672" width="20.7109375" customWidth="1"/>
    <col min="6673" max="6673" width="18.140625" customWidth="1"/>
    <col min="6674" max="6674" width="22.5703125" customWidth="1"/>
    <col min="6675" max="6675" width="17.140625" customWidth="1"/>
    <col min="6676" max="6676" width="19.42578125" customWidth="1"/>
    <col min="6677" max="6677" width="15.42578125" bestFit="1" customWidth="1"/>
    <col min="6913" max="6913" width="3.85546875" bestFit="1" customWidth="1"/>
    <col min="6914" max="6914" width="25.7109375" customWidth="1"/>
    <col min="6915" max="6915" width="21.140625" customWidth="1"/>
    <col min="6916" max="6916" width="20.7109375" customWidth="1"/>
    <col min="6917" max="6917" width="21.5703125" customWidth="1"/>
    <col min="6918" max="6918" width="17.28515625" customWidth="1"/>
    <col min="6919" max="6919" width="21.5703125" customWidth="1"/>
    <col min="6920" max="6921" width="19.7109375" customWidth="1"/>
    <col min="6922" max="6922" width="13.85546875" bestFit="1" customWidth="1"/>
    <col min="6923" max="6923" width="9.140625" customWidth="1"/>
    <col min="6924" max="6924" width="3.85546875" bestFit="1" customWidth="1"/>
    <col min="6925" max="6925" width="24.42578125" customWidth="1"/>
    <col min="6926" max="6926" width="21.7109375" customWidth="1"/>
    <col min="6927" max="6928" width="20.7109375" customWidth="1"/>
    <col min="6929" max="6929" width="18.140625" customWidth="1"/>
    <col min="6930" max="6930" width="22.5703125" customWidth="1"/>
    <col min="6931" max="6931" width="17.140625" customWidth="1"/>
    <col min="6932" max="6932" width="19.42578125" customWidth="1"/>
    <col min="6933" max="6933" width="15.42578125" bestFit="1" customWidth="1"/>
    <col min="7169" max="7169" width="3.85546875" bestFit="1" customWidth="1"/>
    <col min="7170" max="7170" width="25.7109375" customWidth="1"/>
    <col min="7171" max="7171" width="21.140625" customWidth="1"/>
    <col min="7172" max="7172" width="20.7109375" customWidth="1"/>
    <col min="7173" max="7173" width="21.5703125" customWidth="1"/>
    <col min="7174" max="7174" width="17.28515625" customWidth="1"/>
    <col min="7175" max="7175" width="21.5703125" customWidth="1"/>
    <col min="7176" max="7177" width="19.7109375" customWidth="1"/>
    <col min="7178" max="7178" width="13.85546875" bestFit="1" customWidth="1"/>
    <col min="7179" max="7179" width="9.140625" customWidth="1"/>
    <col min="7180" max="7180" width="3.85546875" bestFit="1" customWidth="1"/>
    <col min="7181" max="7181" width="24.42578125" customWidth="1"/>
    <col min="7182" max="7182" width="21.7109375" customWidth="1"/>
    <col min="7183" max="7184" width="20.7109375" customWidth="1"/>
    <col min="7185" max="7185" width="18.140625" customWidth="1"/>
    <col min="7186" max="7186" width="22.5703125" customWidth="1"/>
    <col min="7187" max="7187" width="17.140625" customWidth="1"/>
    <col min="7188" max="7188" width="19.42578125" customWidth="1"/>
    <col min="7189" max="7189" width="15.42578125" bestFit="1" customWidth="1"/>
    <col min="7425" max="7425" width="3.85546875" bestFit="1" customWidth="1"/>
    <col min="7426" max="7426" width="25.7109375" customWidth="1"/>
    <col min="7427" max="7427" width="21.140625" customWidth="1"/>
    <col min="7428" max="7428" width="20.7109375" customWidth="1"/>
    <col min="7429" max="7429" width="21.5703125" customWidth="1"/>
    <col min="7430" max="7430" width="17.28515625" customWidth="1"/>
    <col min="7431" max="7431" width="21.5703125" customWidth="1"/>
    <col min="7432" max="7433" width="19.7109375" customWidth="1"/>
    <col min="7434" max="7434" width="13.85546875" bestFit="1" customWidth="1"/>
    <col min="7435" max="7435" width="9.140625" customWidth="1"/>
    <col min="7436" max="7436" width="3.85546875" bestFit="1" customWidth="1"/>
    <col min="7437" max="7437" width="24.42578125" customWidth="1"/>
    <col min="7438" max="7438" width="21.7109375" customWidth="1"/>
    <col min="7439" max="7440" width="20.7109375" customWidth="1"/>
    <col min="7441" max="7441" width="18.140625" customWidth="1"/>
    <col min="7442" max="7442" width="22.5703125" customWidth="1"/>
    <col min="7443" max="7443" width="17.140625" customWidth="1"/>
    <col min="7444" max="7444" width="19.42578125" customWidth="1"/>
    <col min="7445" max="7445" width="15.42578125" bestFit="1" customWidth="1"/>
    <col min="7681" max="7681" width="3.85546875" bestFit="1" customWidth="1"/>
    <col min="7682" max="7682" width="25.7109375" customWidth="1"/>
    <col min="7683" max="7683" width="21.140625" customWidth="1"/>
    <col min="7684" max="7684" width="20.7109375" customWidth="1"/>
    <col min="7685" max="7685" width="21.5703125" customWidth="1"/>
    <col min="7686" max="7686" width="17.28515625" customWidth="1"/>
    <col min="7687" max="7687" width="21.5703125" customWidth="1"/>
    <col min="7688" max="7689" width="19.7109375" customWidth="1"/>
    <col min="7690" max="7690" width="13.85546875" bestFit="1" customWidth="1"/>
    <col min="7691" max="7691" width="9.140625" customWidth="1"/>
    <col min="7692" max="7692" width="3.85546875" bestFit="1" customWidth="1"/>
    <col min="7693" max="7693" width="24.42578125" customWidth="1"/>
    <col min="7694" max="7694" width="21.7109375" customWidth="1"/>
    <col min="7695" max="7696" width="20.7109375" customWidth="1"/>
    <col min="7697" max="7697" width="18.140625" customWidth="1"/>
    <col min="7698" max="7698" width="22.5703125" customWidth="1"/>
    <col min="7699" max="7699" width="17.140625" customWidth="1"/>
    <col min="7700" max="7700" width="19.42578125" customWidth="1"/>
    <col min="7701" max="7701" width="15.42578125" bestFit="1" customWidth="1"/>
    <col min="7937" max="7937" width="3.85546875" bestFit="1" customWidth="1"/>
    <col min="7938" max="7938" width="25.7109375" customWidth="1"/>
    <col min="7939" max="7939" width="21.140625" customWidth="1"/>
    <col min="7940" max="7940" width="20.7109375" customWidth="1"/>
    <col min="7941" max="7941" width="21.5703125" customWidth="1"/>
    <col min="7942" max="7942" width="17.28515625" customWidth="1"/>
    <col min="7943" max="7943" width="21.5703125" customWidth="1"/>
    <col min="7944" max="7945" width="19.7109375" customWidth="1"/>
    <col min="7946" max="7946" width="13.85546875" bestFit="1" customWidth="1"/>
    <col min="7947" max="7947" width="9.140625" customWidth="1"/>
    <col min="7948" max="7948" width="3.85546875" bestFit="1" customWidth="1"/>
    <col min="7949" max="7949" width="24.42578125" customWidth="1"/>
    <col min="7950" max="7950" width="21.7109375" customWidth="1"/>
    <col min="7951" max="7952" width="20.7109375" customWidth="1"/>
    <col min="7953" max="7953" width="18.140625" customWidth="1"/>
    <col min="7954" max="7954" width="22.5703125" customWidth="1"/>
    <col min="7955" max="7955" width="17.140625" customWidth="1"/>
    <col min="7956" max="7956" width="19.42578125" customWidth="1"/>
    <col min="7957" max="7957" width="15.42578125" bestFit="1" customWidth="1"/>
    <col min="8193" max="8193" width="3.85546875" bestFit="1" customWidth="1"/>
    <col min="8194" max="8194" width="25.7109375" customWidth="1"/>
    <col min="8195" max="8195" width="21.140625" customWidth="1"/>
    <col min="8196" max="8196" width="20.7109375" customWidth="1"/>
    <col min="8197" max="8197" width="21.5703125" customWidth="1"/>
    <col min="8198" max="8198" width="17.28515625" customWidth="1"/>
    <col min="8199" max="8199" width="21.5703125" customWidth="1"/>
    <col min="8200" max="8201" width="19.7109375" customWidth="1"/>
    <col min="8202" max="8202" width="13.85546875" bestFit="1" customWidth="1"/>
    <col min="8203" max="8203" width="9.140625" customWidth="1"/>
    <col min="8204" max="8204" width="3.85546875" bestFit="1" customWidth="1"/>
    <col min="8205" max="8205" width="24.42578125" customWidth="1"/>
    <col min="8206" max="8206" width="21.7109375" customWidth="1"/>
    <col min="8207" max="8208" width="20.7109375" customWidth="1"/>
    <col min="8209" max="8209" width="18.140625" customWidth="1"/>
    <col min="8210" max="8210" width="22.5703125" customWidth="1"/>
    <col min="8211" max="8211" width="17.140625" customWidth="1"/>
    <col min="8212" max="8212" width="19.42578125" customWidth="1"/>
    <col min="8213" max="8213" width="15.42578125" bestFit="1" customWidth="1"/>
    <col min="8449" max="8449" width="3.85546875" bestFit="1" customWidth="1"/>
    <col min="8450" max="8450" width="25.7109375" customWidth="1"/>
    <col min="8451" max="8451" width="21.140625" customWidth="1"/>
    <col min="8452" max="8452" width="20.7109375" customWidth="1"/>
    <col min="8453" max="8453" width="21.5703125" customWidth="1"/>
    <col min="8454" max="8454" width="17.28515625" customWidth="1"/>
    <col min="8455" max="8455" width="21.5703125" customWidth="1"/>
    <col min="8456" max="8457" width="19.7109375" customWidth="1"/>
    <col min="8458" max="8458" width="13.85546875" bestFit="1" customWidth="1"/>
    <col min="8459" max="8459" width="9.140625" customWidth="1"/>
    <col min="8460" max="8460" width="3.85546875" bestFit="1" customWidth="1"/>
    <col min="8461" max="8461" width="24.42578125" customWidth="1"/>
    <col min="8462" max="8462" width="21.7109375" customWidth="1"/>
    <col min="8463" max="8464" width="20.7109375" customWidth="1"/>
    <col min="8465" max="8465" width="18.140625" customWidth="1"/>
    <col min="8466" max="8466" width="22.5703125" customWidth="1"/>
    <col min="8467" max="8467" width="17.140625" customWidth="1"/>
    <col min="8468" max="8468" width="19.42578125" customWidth="1"/>
    <col min="8469" max="8469" width="15.42578125" bestFit="1" customWidth="1"/>
    <col min="8705" max="8705" width="3.85546875" bestFit="1" customWidth="1"/>
    <col min="8706" max="8706" width="25.7109375" customWidth="1"/>
    <col min="8707" max="8707" width="21.140625" customWidth="1"/>
    <col min="8708" max="8708" width="20.7109375" customWidth="1"/>
    <col min="8709" max="8709" width="21.5703125" customWidth="1"/>
    <col min="8710" max="8710" width="17.28515625" customWidth="1"/>
    <col min="8711" max="8711" width="21.5703125" customWidth="1"/>
    <col min="8712" max="8713" width="19.7109375" customWidth="1"/>
    <col min="8714" max="8714" width="13.85546875" bestFit="1" customWidth="1"/>
    <col min="8715" max="8715" width="9.140625" customWidth="1"/>
    <col min="8716" max="8716" width="3.85546875" bestFit="1" customWidth="1"/>
    <col min="8717" max="8717" width="24.42578125" customWidth="1"/>
    <col min="8718" max="8718" width="21.7109375" customWidth="1"/>
    <col min="8719" max="8720" width="20.7109375" customWidth="1"/>
    <col min="8721" max="8721" width="18.140625" customWidth="1"/>
    <col min="8722" max="8722" width="22.5703125" customWidth="1"/>
    <col min="8723" max="8723" width="17.140625" customWidth="1"/>
    <col min="8724" max="8724" width="19.42578125" customWidth="1"/>
    <col min="8725" max="8725" width="15.42578125" bestFit="1" customWidth="1"/>
    <col min="8961" max="8961" width="3.85546875" bestFit="1" customWidth="1"/>
    <col min="8962" max="8962" width="25.7109375" customWidth="1"/>
    <col min="8963" max="8963" width="21.140625" customWidth="1"/>
    <col min="8964" max="8964" width="20.7109375" customWidth="1"/>
    <col min="8965" max="8965" width="21.5703125" customWidth="1"/>
    <col min="8966" max="8966" width="17.28515625" customWidth="1"/>
    <col min="8967" max="8967" width="21.5703125" customWidth="1"/>
    <col min="8968" max="8969" width="19.7109375" customWidth="1"/>
    <col min="8970" max="8970" width="13.85546875" bestFit="1" customWidth="1"/>
    <col min="8971" max="8971" width="9.140625" customWidth="1"/>
    <col min="8972" max="8972" width="3.85546875" bestFit="1" customWidth="1"/>
    <col min="8973" max="8973" width="24.42578125" customWidth="1"/>
    <col min="8974" max="8974" width="21.7109375" customWidth="1"/>
    <col min="8975" max="8976" width="20.7109375" customWidth="1"/>
    <col min="8977" max="8977" width="18.140625" customWidth="1"/>
    <col min="8978" max="8978" width="22.5703125" customWidth="1"/>
    <col min="8979" max="8979" width="17.140625" customWidth="1"/>
    <col min="8980" max="8980" width="19.42578125" customWidth="1"/>
    <col min="8981" max="8981" width="15.42578125" bestFit="1" customWidth="1"/>
    <col min="9217" max="9217" width="3.85546875" bestFit="1" customWidth="1"/>
    <col min="9218" max="9218" width="25.7109375" customWidth="1"/>
    <col min="9219" max="9219" width="21.140625" customWidth="1"/>
    <col min="9220" max="9220" width="20.7109375" customWidth="1"/>
    <col min="9221" max="9221" width="21.5703125" customWidth="1"/>
    <col min="9222" max="9222" width="17.28515625" customWidth="1"/>
    <col min="9223" max="9223" width="21.5703125" customWidth="1"/>
    <col min="9224" max="9225" width="19.7109375" customWidth="1"/>
    <col min="9226" max="9226" width="13.85546875" bestFit="1" customWidth="1"/>
    <col min="9227" max="9227" width="9.140625" customWidth="1"/>
    <col min="9228" max="9228" width="3.85546875" bestFit="1" customWidth="1"/>
    <col min="9229" max="9229" width="24.42578125" customWidth="1"/>
    <col min="9230" max="9230" width="21.7109375" customWidth="1"/>
    <col min="9231" max="9232" width="20.7109375" customWidth="1"/>
    <col min="9233" max="9233" width="18.140625" customWidth="1"/>
    <col min="9234" max="9234" width="22.5703125" customWidth="1"/>
    <col min="9235" max="9235" width="17.140625" customWidth="1"/>
    <col min="9236" max="9236" width="19.42578125" customWidth="1"/>
    <col min="9237" max="9237" width="15.42578125" bestFit="1" customWidth="1"/>
    <col min="9473" max="9473" width="3.85546875" bestFit="1" customWidth="1"/>
    <col min="9474" max="9474" width="25.7109375" customWidth="1"/>
    <col min="9475" max="9475" width="21.140625" customWidth="1"/>
    <col min="9476" max="9476" width="20.7109375" customWidth="1"/>
    <col min="9477" max="9477" width="21.5703125" customWidth="1"/>
    <col min="9478" max="9478" width="17.28515625" customWidth="1"/>
    <col min="9479" max="9479" width="21.5703125" customWidth="1"/>
    <col min="9480" max="9481" width="19.7109375" customWidth="1"/>
    <col min="9482" max="9482" width="13.85546875" bestFit="1" customWidth="1"/>
    <col min="9483" max="9483" width="9.140625" customWidth="1"/>
    <col min="9484" max="9484" width="3.85546875" bestFit="1" customWidth="1"/>
    <col min="9485" max="9485" width="24.42578125" customWidth="1"/>
    <col min="9486" max="9486" width="21.7109375" customWidth="1"/>
    <col min="9487" max="9488" width="20.7109375" customWidth="1"/>
    <col min="9489" max="9489" width="18.140625" customWidth="1"/>
    <col min="9490" max="9490" width="22.5703125" customWidth="1"/>
    <col min="9491" max="9491" width="17.140625" customWidth="1"/>
    <col min="9492" max="9492" width="19.42578125" customWidth="1"/>
    <col min="9493" max="9493" width="15.42578125" bestFit="1" customWidth="1"/>
    <col min="9729" max="9729" width="3.85546875" bestFit="1" customWidth="1"/>
    <col min="9730" max="9730" width="25.7109375" customWidth="1"/>
    <col min="9731" max="9731" width="21.140625" customWidth="1"/>
    <col min="9732" max="9732" width="20.7109375" customWidth="1"/>
    <col min="9733" max="9733" width="21.5703125" customWidth="1"/>
    <col min="9734" max="9734" width="17.28515625" customWidth="1"/>
    <col min="9735" max="9735" width="21.5703125" customWidth="1"/>
    <col min="9736" max="9737" width="19.7109375" customWidth="1"/>
    <col min="9738" max="9738" width="13.85546875" bestFit="1" customWidth="1"/>
    <col min="9739" max="9739" width="9.140625" customWidth="1"/>
    <col min="9740" max="9740" width="3.85546875" bestFit="1" customWidth="1"/>
    <col min="9741" max="9741" width="24.42578125" customWidth="1"/>
    <col min="9742" max="9742" width="21.7109375" customWidth="1"/>
    <col min="9743" max="9744" width="20.7109375" customWidth="1"/>
    <col min="9745" max="9745" width="18.140625" customWidth="1"/>
    <col min="9746" max="9746" width="22.5703125" customWidth="1"/>
    <col min="9747" max="9747" width="17.140625" customWidth="1"/>
    <col min="9748" max="9748" width="19.42578125" customWidth="1"/>
    <col min="9749" max="9749" width="15.42578125" bestFit="1" customWidth="1"/>
    <col min="9985" max="9985" width="3.85546875" bestFit="1" customWidth="1"/>
    <col min="9986" max="9986" width="25.7109375" customWidth="1"/>
    <col min="9987" max="9987" width="21.140625" customWidth="1"/>
    <col min="9988" max="9988" width="20.7109375" customWidth="1"/>
    <col min="9989" max="9989" width="21.5703125" customWidth="1"/>
    <col min="9990" max="9990" width="17.28515625" customWidth="1"/>
    <col min="9991" max="9991" width="21.5703125" customWidth="1"/>
    <col min="9992" max="9993" width="19.7109375" customWidth="1"/>
    <col min="9994" max="9994" width="13.85546875" bestFit="1" customWidth="1"/>
    <col min="9995" max="9995" width="9.140625" customWidth="1"/>
    <col min="9996" max="9996" width="3.85546875" bestFit="1" customWidth="1"/>
    <col min="9997" max="9997" width="24.42578125" customWidth="1"/>
    <col min="9998" max="9998" width="21.7109375" customWidth="1"/>
    <col min="9999" max="10000" width="20.7109375" customWidth="1"/>
    <col min="10001" max="10001" width="18.140625" customWidth="1"/>
    <col min="10002" max="10002" width="22.5703125" customWidth="1"/>
    <col min="10003" max="10003" width="17.140625" customWidth="1"/>
    <col min="10004" max="10004" width="19.42578125" customWidth="1"/>
    <col min="10005" max="10005" width="15.42578125" bestFit="1" customWidth="1"/>
    <col min="10241" max="10241" width="3.85546875" bestFit="1" customWidth="1"/>
    <col min="10242" max="10242" width="25.7109375" customWidth="1"/>
    <col min="10243" max="10243" width="21.140625" customWidth="1"/>
    <col min="10244" max="10244" width="20.7109375" customWidth="1"/>
    <col min="10245" max="10245" width="21.5703125" customWidth="1"/>
    <col min="10246" max="10246" width="17.28515625" customWidth="1"/>
    <col min="10247" max="10247" width="21.5703125" customWidth="1"/>
    <col min="10248" max="10249" width="19.7109375" customWidth="1"/>
    <col min="10250" max="10250" width="13.85546875" bestFit="1" customWidth="1"/>
    <col min="10251" max="10251" width="9.140625" customWidth="1"/>
    <col min="10252" max="10252" width="3.85546875" bestFit="1" customWidth="1"/>
    <col min="10253" max="10253" width="24.42578125" customWidth="1"/>
    <col min="10254" max="10254" width="21.7109375" customWidth="1"/>
    <col min="10255" max="10256" width="20.7109375" customWidth="1"/>
    <col min="10257" max="10257" width="18.140625" customWidth="1"/>
    <col min="10258" max="10258" width="22.5703125" customWidth="1"/>
    <col min="10259" max="10259" width="17.140625" customWidth="1"/>
    <col min="10260" max="10260" width="19.42578125" customWidth="1"/>
    <col min="10261" max="10261" width="15.42578125" bestFit="1" customWidth="1"/>
    <col min="10497" max="10497" width="3.85546875" bestFit="1" customWidth="1"/>
    <col min="10498" max="10498" width="25.7109375" customWidth="1"/>
    <col min="10499" max="10499" width="21.140625" customWidth="1"/>
    <col min="10500" max="10500" width="20.7109375" customWidth="1"/>
    <col min="10501" max="10501" width="21.5703125" customWidth="1"/>
    <col min="10502" max="10502" width="17.28515625" customWidth="1"/>
    <col min="10503" max="10503" width="21.5703125" customWidth="1"/>
    <col min="10504" max="10505" width="19.7109375" customWidth="1"/>
    <col min="10506" max="10506" width="13.85546875" bestFit="1" customWidth="1"/>
    <col min="10507" max="10507" width="9.140625" customWidth="1"/>
    <col min="10508" max="10508" width="3.85546875" bestFit="1" customWidth="1"/>
    <col min="10509" max="10509" width="24.42578125" customWidth="1"/>
    <col min="10510" max="10510" width="21.7109375" customWidth="1"/>
    <col min="10511" max="10512" width="20.7109375" customWidth="1"/>
    <col min="10513" max="10513" width="18.140625" customWidth="1"/>
    <col min="10514" max="10514" width="22.5703125" customWidth="1"/>
    <col min="10515" max="10515" width="17.140625" customWidth="1"/>
    <col min="10516" max="10516" width="19.42578125" customWidth="1"/>
    <col min="10517" max="10517" width="15.42578125" bestFit="1" customWidth="1"/>
    <col min="10753" max="10753" width="3.85546875" bestFit="1" customWidth="1"/>
    <col min="10754" max="10754" width="25.7109375" customWidth="1"/>
    <col min="10755" max="10755" width="21.140625" customWidth="1"/>
    <col min="10756" max="10756" width="20.7109375" customWidth="1"/>
    <col min="10757" max="10757" width="21.5703125" customWidth="1"/>
    <col min="10758" max="10758" width="17.28515625" customWidth="1"/>
    <col min="10759" max="10759" width="21.5703125" customWidth="1"/>
    <col min="10760" max="10761" width="19.7109375" customWidth="1"/>
    <col min="10762" max="10762" width="13.85546875" bestFit="1" customWidth="1"/>
    <col min="10763" max="10763" width="9.140625" customWidth="1"/>
    <col min="10764" max="10764" width="3.85546875" bestFit="1" customWidth="1"/>
    <col min="10765" max="10765" width="24.42578125" customWidth="1"/>
    <col min="10766" max="10766" width="21.7109375" customWidth="1"/>
    <col min="10767" max="10768" width="20.7109375" customWidth="1"/>
    <col min="10769" max="10769" width="18.140625" customWidth="1"/>
    <col min="10770" max="10770" width="22.5703125" customWidth="1"/>
    <col min="10771" max="10771" width="17.140625" customWidth="1"/>
    <col min="10772" max="10772" width="19.42578125" customWidth="1"/>
    <col min="10773" max="10773" width="15.42578125" bestFit="1" customWidth="1"/>
    <col min="11009" max="11009" width="3.85546875" bestFit="1" customWidth="1"/>
    <col min="11010" max="11010" width="25.7109375" customWidth="1"/>
    <col min="11011" max="11011" width="21.140625" customWidth="1"/>
    <col min="11012" max="11012" width="20.7109375" customWidth="1"/>
    <col min="11013" max="11013" width="21.5703125" customWidth="1"/>
    <col min="11014" max="11014" width="17.28515625" customWidth="1"/>
    <col min="11015" max="11015" width="21.5703125" customWidth="1"/>
    <col min="11016" max="11017" width="19.7109375" customWidth="1"/>
    <col min="11018" max="11018" width="13.85546875" bestFit="1" customWidth="1"/>
    <col min="11019" max="11019" width="9.140625" customWidth="1"/>
    <col min="11020" max="11020" width="3.85546875" bestFit="1" customWidth="1"/>
    <col min="11021" max="11021" width="24.42578125" customWidth="1"/>
    <col min="11022" max="11022" width="21.7109375" customWidth="1"/>
    <col min="11023" max="11024" width="20.7109375" customWidth="1"/>
    <col min="11025" max="11025" width="18.140625" customWidth="1"/>
    <col min="11026" max="11026" width="22.5703125" customWidth="1"/>
    <col min="11027" max="11027" width="17.140625" customWidth="1"/>
    <col min="11028" max="11028" width="19.42578125" customWidth="1"/>
    <col min="11029" max="11029" width="15.42578125" bestFit="1" customWidth="1"/>
    <col min="11265" max="11265" width="3.85546875" bestFit="1" customWidth="1"/>
    <col min="11266" max="11266" width="25.7109375" customWidth="1"/>
    <col min="11267" max="11267" width="21.140625" customWidth="1"/>
    <col min="11268" max="11268" width="20.7109375" customWidth="1"/>
    <col min="11269" max="11269" width="21.5703125" customWidth="1"/>
    <col min="11270" max="11270" width="17.28515625" customWidth="1"/>
    <col min="11271" max="11271" width="21.5703125" customWidth="1"/>
    <col min="11272" max="11273" width="19.7109375" customWidth="1"/>
    <col min="11274" max="11274" width="13.85546875" bestFit="1" customWidth="1"/>
    <col min="11275" max="11275" width="9.140625" customWidth="1"/>
    <col min="11276" max="11276" width="3.85546875" bestFit="1" customWidth="1"/>
    <col min="11277" max="11277" width="24.42578125" customWidth="1"/>
    <col min="11278" max="11278" width="21.7109375" customWidth="1"/>
    <col min="11279" max="11280" width="20.7109375" customWidth="1"/>
    <col min="11281" max="11281" width="18.140625" customWidth="1"/>
    <col min="11282" max="11282" width="22.5703125" customWidth="1"/>
    <col min="11283" max="11283" width="17.140625" customWidth="1"/>
    <col min="11284" max="11284" width="19.42578125" customWidth="1"/>
    <col min="11285" max="11285" width="15.42578125" bestFit="1" customWidth="1"/>
    <col min="11521" max="11521" width="3.85546875" bestFit="1" customWidth="1"/>
    <col min="11522" max="11522" width="25.7109375" customWidth="1"/>
    <col min="11523" max="11523" width="21.140625" customWidth="1"/>
    <col min="11524" max="11524" width="20.7109375" customWidth="1"/>
    <col min="11525" max="11525" width="21.5703125" customWidth="1"/>
    <col min="11526" max="11526" width="17.28515625" customWidth="1"/>
    <col min="11527" max="11527" width="21.5703125" customWidth="1"/>
    <col min="11528" max="11529" width="19.7109375" customWidth="1"/>
    <col min="11530" max="11530" width="13.85546875" bestFit="1" customWidth="1"/>
    <col min="11531" max="11531" width="9.140625" customWidth="1"/>
    <col min="11532" max="11532" width="3.85546875" bestFit="1" customWidth="1"/>
    <col min="11533" max="11533" width="24.42578125" customWidth="1"/>
    <col min="11534" max="11534" width="21.7109375" customWidth="1"/>
    <col min="11535" max="11536" width="20.7109375" customWidth="1"/>
    <col min="11537" max="11537" width="18.140625" customWidth="1"/>
    <col min="11538" max="11538" width="22.5703125" customWidth="1"/>
    <col min="11539" max="11539" width="17.140625" customWidth="1"/>
    <col min="11540" max="11540" width="19.42578125" customWidth="1"/>
    <col min="11541" max="11541" width="15.42578125" bestFit="1" customWidth="1"/>
    <col min="11777" max="11777" width="3.85546875" bestFit="1" customWidth="1"/>
    <col min="11778" max="11778" width="25.7109375" customWidth="1"/>
    <col min="11779" max="11779" width="21.140625" customWidth="1"/>
    <col min="11780" max="11780" width="20.7109375" customWidth="1"/>
    <col min="11781" max="11781" width="21.5703125" customWidth="1"/>
    <col min="11782" max="11782" width="17.28515625" customWidth="1"/>
    <col min="11783" max="11783" width="21.5703125" customWidth="1"/>
    <col min="11784" max="11785" width="19.7109375" customWidth="1"/>
    <col min="11786" max="11786" width="13.85546875" bestFit="1" customWidth="1"/>
    <col min="11787" max="11787" width="9.140625" customWidth="1"/>
    <col min="11788" max="11788" width="3.85546875" bestFit="1" customWidth="1"/>
    <col min="11789" max="11789" width="24.42578125" customWidth="1"/>
    <col min="11790" max="11790" width="21.7109375" customWidth="1"/>
    <col min="11791" max="11792" width="20.7109375" customWidth="1"/>
    <col min="11793" max="11793" width="18.140625" customWidth="1"/>
    <col min="11794" max="11794" width="22.5703125" customWidth="1"/>
    <col min="11795" max="11795" width="17.140625" customWidth="1"/>
    <col min="11796" max="11796" width="19.42578125" customWidth="1"/>
    <col min="11797" max="11797" width="15.42578125" bestFit="1" customWidth="1"/>
    <col min="12033" max="12033" width="3.85546875" bestFit="1" customWidth="1"/>
    <col min="12034" max="12034" width="25.7109375" customWidth="1"/>
    <col min="12035" max="12035" width="21.140625" customWidth="1"/>
    <col min="12036" max="12036" width="20.7109375" customWidth="1"/>
    <col min="12037" max="12037" width="21.5703125" customWidth="1"/>
    <col min="12038" max="12038" width="17.28515625" customWidth="1"/>
    <col min="12039" max="12039" width="21.5703125" customWidth="1"/>
    <col min="12040" max="12041" width="19.7109375" customWidth="1"/>
    <col min="12042" max="12042" width="13.85546875" bestFit="1" customWidth="1"/>
    <col min="12043" max="12043" width="9.140625" customWidth="1"/>
    <col min="12044" max="12044" width="3.85546875" bestFit="1" customWidth="1"/>
    <col min="12045" max="12045" width="24.42578125" customWidth="1"/>
    <col min="12046" max="12046" width="21.7109375" customWidth="1"/>
    <col min="12047" max="12048" width="20.7109375" customWidth="1"/>
    <col min="12049" max="12049" width="18.140625" customWidth="1"/>
    <col min="12050" max="12050" width="22.5703125" customWidth="1"/>
    <col min="12051" max="12051" width="17.140625" customWidth="1"/>
    <col min="12052" max="12052" width="19.42578125" customWidth="1"/>
    <col min="12053" max="12053" width="15.42578125" bestFit="1" customWidth="1"/>
    <col min="12289" max="12289" width="3.85546875" bestFit="1" customWidth="1"/>
    <col min="12290" max="12290" width="25.7109375" customWidth="1"/>
    <col min="12291" max="12291" width="21.140625" customWidth="1"/>
    <col min="12292" max="12292" width="20.7109375" customWidth="1"/>
    <col min="12293" max="12293" width="21.5703125" customWidth="1"/>
    <col min="12294" max="12294" width="17.28515625" customWidth="1"/>
    <col min="12295" max="12295" width="21.5703125" customWidth="1"/>
    <col min="12296" max="12297" width="19.7109375" customWidth="1"/>
    <col min="12298" max="12298" width="13.85546875" bestFit="1" customWidth="1"/>
    <col min="12299" max="12299" width="9.140625" customWidth="1"/>
    <col min="12300" max="12300" width="3.85546875" bestFit="1" customWidth="1"/>
    <col min="12301" max="12301" width="24.42578125" customWidth="1"/>
    <col min="12302" max="12302" width="21.7109375" customWidth="1"/>
    <col min="12303" max="12304" width="20.7109375" customWidth="1"/>
    <col min="12305" max="12305" width="18.140625" customWidth="1"/>
    <col min="12306" max="12306" width="22.5703125" customWidth="1"/>
    <col min="12307" max="12307" width="17.140625" customWidth="1"/>
    <col min="12308" max="12308" width="19.42578125" customWidth="1"/>
    <col min="12309" max="12309" width="15.42578125" bestFit="1" customWidth="1"/>
    <col min="12545" max="12545" width="3.85546875" bestFit="1" customWidth="1"/>
    <col min="12546" max="12546" width="25.7109375" customWidth="1"/>
    <col min="12547" max="12547" width="21.140625" customWidth="1"/>
    <col min="12548" max="12548" width="20.7109375" customWidth="1"/>
    <col min="12549" max="12549" width="21.5703125" customWidth="1"/>
    <col min="12550" max="12550" width="17.28515625" customWidth="1"/>
    <col min="12551" max="12551" width="21.5703125" customWidth="1"/>
    <col min="12552" max="12553" width="19.7109375" customWidth="1"/>
    <col min="12554" max="12554" width="13.85546875" bestFit="1" customWidth="1"/>
    <col min="12555" max="12555" width="9.140625" customWidth="1"/>
    <col min="12556" max="12556" width="3.85546875" bestFit="1" customWidth="1"/>
    <col min="12557" max="12557" width="24.42578125" customWidth="1"/>
    <col min="12558" max="12558" width="21.7109375" customWidth="1"/>
    <col min="12559" max="12560" width="20.7109375" customWidth="1"/>
    <col min="12561" max="12561" width="18.140625" customWidth="1"/>
    <col min="12562" max="12562" width="22.5703125" customWidth="1"/>
    <col min="12563" max="12563" width="17.140625" customWidth="1"/>
    <col min="12564" max="12564" width="19.42578125" customWidth="1"/>
    <col min="12565" max="12565" width="15.42578125" bestFit="1" customWidth="1"/>
    <col min="12801" max="12801" width="3.85546875" bestFit="1" customWidth="1"/>
    <col min="12802" max="12802" width="25.7109375" customWidth="1"/>
    <col min="12803" max="12803" width="21.140625" customWidth="1"/>
    <col min="12804" max="12804" width="20.7109375" customWidth="1"/>
    <col min="12805" max="12805" width="21.5703125" customWidth="1"/>
    <col min="12806" max="12806" width="17.28515625" customWidth="1"/>
    <col min="12807" max="12807" width="21.5703125" customWidth="1"/>
    <col min="12808" max="12809" width="19.7109375" customWidth="1"/>
    <col min="12810" max="12810" width="13.85546875" bestFit="1" customWidth="1"/>
    <col min="12811" max="12811" width="9.140625" customWidth="1"/>
    <col min="12812" max="12812" width="3.85546875" bestFit="1" customWidth="1"/>
    <col min="12813" max="12813" width="24.42578125" customWidth="1"/>
    <col min="12814" max="12814" width="21.7109375" customWidth="1"/>
    <col min="12815" max="12816" width="20.7109375" customWidth="1"/>
    <col min="12817" max="12817" width="18.140625" customWidth="1"/>
    <col min="12818" max="12818" width="22.5703125" customWidth="1"/>
    <col min="12819" max="12819" width="17.140625" customWidth="1"/>
    <col min="12820" max="12820" width="19.42578125" customWidth="1"/>
    <col min="12821" max="12821" width="15.42578125" bestFit="1" customWidth="1"/>
    <col min="13057" max="13057" width="3.85546875" bestFit="1" customWidth="1"/>
    <col min="13058" max="13058" width="25.7109375" customWidth="1"/>
    <col min="13059" max="13059" width="21.140625" customWidth="1"/>
    <col min="13060" max="13060" width="20.7109375" customWidth="1"/>
    <col min="13061" max="13061" width="21.5703125" customWidth="1"/>
    <col min="13062" max="13062" width="17.28515625" customWidth="1"/>
    <col min="13063" max="13063" width="21.5703125" customWidth="1"/>
    <col min="13064" max="13065" width="19.7109375" customWidth="1"/>
    <col min="13066" max="13066" width="13.85546875" bestFit="1" customWidth="1"/>
    <col min="13067" max="13067" width="9.140625" customWidth="1"/>
    <col min="13068" max="13068" width="3.85546875" bestFit="1" customWidth="1"/>
    <col min="13069" max="13069" width="24.42578125" customWidth="1"/>
    <col min="13070" max="13070" width="21.7109375" customWidth="1"/>
    <col min="13071" max="13072" width="20.7109375" customWidth="1"/>
    <col min="13073" max="13073" width="18.140625" customWidth="1"/>
    <col min="13074" max="13074" width="22.5703125" customWidth="1"/>
    <col min="13075" max="13075" width="17.140625" customWidth="1"/>
    <col min="13076" max="13076" width="19.42578125" customWidth="1"/>
    <col min="13077" max="13077" width="15.42578125" bestFit="1" customWidth="1"/>
    <col min="13313" max="13313" width="3.85546875" bestFit="1" customWidth="1"/>
    <col min="13314" max="13314" width="25.7109375" customWidth="1"/>
    <col min="13315" max="13315" width="21.140625" customWidth="1"/>
    <col min="13316" max="13316" width="20.7109375" customWidth="1"/>
    <col min="13317" max="13317" width="21.5703125" customWidth="1"/>
    <col min="13318" max="13318" width="17.28515625" customWidth="1"/>
    <col min="13319" max="13319" width="21.5703125" customWidth="1"/>
    <col min="13320" max="13321" width="19.7109375" customWidth="1"/>
    <col min="13322" max="13322" width="13.85546875" bestFit="1" customWidth="1"/>
    <col min="13323" max="13323" width="9.140625" customWidth="1"/>
    <col min="13324" max="13324" width="3.85546875" bestFit="1" customWidth="1"/>
    <col min="13325" max="13325" width="24.42578125" customWidth="1"/>
    <col min="13326" max="13326" width="21.7109375" customWidth="1"/>
    <col min="13327" max="13328" width="20.7109375" customWidth="1"/>
    <col min="13329" max="13329" width="18.140625" customWidth="1"/>
    <col min="13330" max="13330" width="22.5703125" customWidth="1"/>
    <col min="13331" max="13331" width="17.140625" customWidth="1"/>
    <col min="13332" max="13332" width="19.42578125" customWidth="1"/>
    <col min="13333" max="13333" width="15.42578125" bestFit="1" customWidth="1"/>
    <col min="13569" max="13569" width="3.85546875" bestFit="1" customWidth="1"/>
    <col min="13570" max="13570" width="25.7109375" customWidth="1"/>
    <col min="13571" max="13571" width="21.140625" customWidth="1"/>
    <col min="13572" max="13572" width="20.7109375" customWidth="1"/>
    <col min="13573" max="13573" width="21.5703125" customWidth="1"/>
    <col min="13574" max="13574" width="17.28515625" customWidth="1"/>
    <col min="13575" max="13575" width="21.5703125" customWidth="1"/>
    <col min="13576" max="13577" width="19.7109375" customWidth="1"/>
    <col min="13578" max="13578" width="13.85546875" bestFit="1" customWidth="1"/>
    <col min="13579" max="13579" width="9.140625" customWidth="1"/>
    <col min="13580" max="13580" width="3.85546875" bestFit="1" customWidth="1"/>
    <col min="13581" max="13581" width="24.42578125" customWidth="1"/>
    <col min="13582" max="13582" width="21.7109375" customWidth="1"/>
    <col min="13583" max="13584" width="20.7109375" customWidth="1"/>
    <col min="13585" max="13585" width="18.140625" customWidth="1"/>
    <col min="13586" max="13586" width="22.5703125" customWidth="1"/>
    <col min="13587" max="13587" width="17.140625" customWidth="1"/>
    <col min="13588" max="13588" width="19.42578125" customWidth="1"/>
    <col min="13589" max="13589" width="15.42578125" bestFit="1" customWidth="1"/>
    <col min="13825" max="13825" width="3.85546875" bestFit="1" customWidth="1"/>
    <col min="13826" max="13826" width="25.7109375" customWidth="1"/>
    <col min="13827" max="13827" width="21.140625" customWidth="1"/>
    <col min="13828" max="13828" width="20.7109375" customWidth="1"/>
    <col min="13829" max="13829" width="21.5703125" customWidth="1"/>
    <col min="13830" max="13830" width="17.28515625" customWidth="1"/>
    <col min="13831" max="13831" width="21.5703125" customWidth="1"/>
    <col min="13832" max="13833" width="19.7109375" customWidth="1"/>
    <col min="13834" max="13834" width="13.85546875" bestFit="1" customWidth="1"/>
    <col min="13835" max="13835" width="9.140625" customWidth="1"/>
    <col min="13836" max="13836" width="3.85546875" bestFit="1" customWidth="1"/>
    <col min="13837" max="13837" width="24.42578125" customWidth="1"/>
    <col min="13838" max="13838" width="21.7109375" customWidth="1"/>
    <col min="13839" max="13840" width="20.7109375" customWidth="1"/>
    <col min="13841" max="13841" width="18.140625" customWidth="1"/>
    <col min="13842" max="13842" width="22.5703125" customWidth="1"/>
    <col min="13843" max="13843" width="17.140625" customWidth="1"/>
    <col min="13844" max="13844" width="19.42578125" customWidth="1"/>
    <col min="13845" max="13845" width="15.42578125" bestFit="1" customWidth="1"/>
    <col min="14081" max="14081" width="3.85546875" bestFit="1" customWidth="1"/>
    <col min="14082" max="14082" width="25.7109375" customWidth="1"/>
    <col min="14083" max="14083" width="21.140625" customWidth="1"/>
    <col min="14084" max="14084" width="20.7109375" customWidth="1"/>
    <col min="14085" max="14085" width="21.5703125" customWidth="1"/>
    <col min="14086" max="14086" width="17.28515625" customWidth="1"/>
    <col min="14087" max="14087" width="21.5703125" customWidth="1"/>
    <col min="14088" max="14089" width="19.7109375" customWidth="1"/>
    <col min="14090" max="14090" width="13.85546875" bestFit="1" customWidth="1"/>
    <col min="14091" max="14091" width="9.140625" customWidth="1"/>
    <col min="14092" max="14092" width="3.85546875" bestFit="1" customWidth="1"/>
    <col min="14093" max="14093" width="24.42578125" customWidth="1"/>
    <col min="14094" max="14094" width="21.7109375" customWidth="1"/>
    <col min="14095" max="14096" width="20.7109375" customWidth="1"/>
    <col min="14097" max="14097" width="18.140625" customWidth="1"/>
    <col min="14098" max="14098" width="22.5703125" customWidth="1"/>
    <col min="14099" max="14099" width="17.140625" customWidth="1"/>
    <col min="14100" max="14100" width="19.42578125" customWidth="1"/>
    <col min="14101" max="14101" width="15.42578125" bestFit="1" customWidth="1"/>
    <col min="14337" max="14337" width="3.85546875" bestFit="1" customWidth="1"/>
    <col min="14338" max="14338" width="25.7109375" customWidth="1"/>
    <col min="14339" max="14339" width="21.140625" customWidth="1"/>
    <col min="14340" max="14340" width="20.7109375" customWidth="1"/>
    <col min="14341" max="14341" width="21.5703125" customWidth="1"/>
    <col min="14342" max="14342" width="17.28515625" customWidth="1"/>
    <col min="14343" max="14343" width="21.5703125" customWidth="1"/>
    <col min="14344" max="14345" width="19.7109375" customWidth="1"/>
    <col min="14346" max="14346" width="13.85546875" bestFit="1" customWidth="1"/>
    <col min="14347" max="14347" width="9.140625" customWidth="1"/>
    <col min="14348" max="14348" width="3.85546875" bestFit="1" customWidth="1"/>
    <col min="14349" max="14349" width="24.42578125" customWidth="1"/>
    <col min="14350" max="14350" width="21.7109375" customWidth="1"/>
    <col min="14351" max="14352" width="20.7109375" customWidth="1"/>
    <col min="14353" max="14353" width="18.140625" customWidth="1"/>
    <col min="14354" max="14354" width="22.5703125" customWidth="1"/>
    <col min="14355" max="14355" width="17.140625" customWidth="1"/>
    <col min="14356" max="14356" width="19.42578125" customWidth="1"/>
    <col min="14357" max="14357" width="15.42578125" bestFit="1" customWidth="1"/>
    <col min="14593" max="14593" width="3.85546875" bestFit="1" customWidth="1"/>
    <col min="14594" max="14594" width="25.7109375" customWidth="1"/>
    <col min="14595" max="14595" width="21.140625" customWidth="1"/>
    <col min="14596" max="14596" width="20.7109375" customWidth="1"/>
    <col min="14597" max="14597" width="21.5703125" customWidth="1"/>
    <col min="14598" max="14598" width="17.28515625" customWidth="1"/>
    <col min="14599" max="14599" width="21.5703125" customWidth="1"/>
    <col min="14600" max="14601" width="19.7109375" customWidth="1"/>
    <col min="14602" max="14602" width="13.85546875" bestFit="1" customWidth="1"/>
    <col min="14603" max="14603" width="9.140625" customWidth="1"/>
    <col min="14604" max="14604" width="3.85546875" bestFit="1" customWidth="1"/>
    <col min="14605" max="14605" width="24.42578125" customWidth="1"/>
    <col min="14606" max="14606" width="21.7109375" customWidth="1"/>
    <col min="14607" max="14608" width="20.7109375" customWidth="1"/>
    <col min="14609" max="14609" width="18.140625" customWidth="1"/>
    <col min="14610" max="14610" width="22.5703125" customWidth="1"/>
    <col min="14611" max="14611" width="17.140625" customWidth="1"/>
    <col min="14612" max="14612" width="19.42578125" customWidth="1"/>
    <col min="14613" max="14613" width="15.42578125" bestFit="1" customWidth="1"/>
    <col min="14849" max="14849" width="3.85546875" bestFit="1" customWidth="1"/>
    <col min="14850" max="14850" width="25.7109375" customWidth="1"/>
    <col min="14851" max="14851" width="21.140625" customWidth="1"/>
    <col min="14852" max="14852" width="20.7109375" customWidth="1"/>
    <col min="14853" max="14853" width="21.5703125" customWidth="1"/>
    <col min="14854" max="14854" width="17.28515625" customWidth="1"/>
    <col min="14855" max="14855" width="21.5703125" customWidth="1"/>
    <col min="14856" max="14857" width="19.7109375" customWidth="1"/>
    <col min="14858" max="14858" width="13.85546875" bestFit="1" customWidth="1"/>
    <col min="14859" max="14859" width="9.140625" customWidth="1"/>
    <col min="14860" max="14860" width="3.85546875" bestFit="1" customWidth="1"/>
    <col min="14861" max="14861" width="24.42578125" customWidth="1"/>
    <col min="14862" max="14862" width="21.7109375" customWidth="1"/>
    <col min="14863" max="14864" width="20.7109375" customWidth="1"/>
    <col min="14865" max="14865" width="18.140625" customWidth="1"/>
    <col min="14866" max="14866" width="22.5703125" customWidth="1"/>
    <col min="14867" max="14867" width="17.140625" customWidth="1"/>
    <col min="14868" max="14868" width="19.42578125" customWidth="1"/>
    <col min="14869" max="14869" width="15.42578125" bestFit="1" customWidth="1"/>
    <col min="15105" max="15105" width="3.85546875" bestFit="1" customWidth="1"/>
    <col min="15106" max="15106" width="25.7109375" customWidth="1"/>
    <col min="15107" max="15107" width="21.140625" customWidth="1"/>
    <col min="15108" max="15108" width="20.7109375" customWidth="1"/>
    <col min="15109" max="15109" width="21.5703125" customWidth="1"/>
    <col min="15110" max="15110" width="17.28515625" customWidth="1"/>
    <col min="15111" max="15111" width="21.5703125" customWidth="1"/>
    <col min="15112" max="15113" width="19.7109375" customWidth="1"/>
    <col min="15114" max="15114" width="13.85546875" bestFit="1" customWidth="1"/>
    <col min="15115" max="15115" width="9.140625" customWidth="1"/>
    <col min="15116" max="15116" width="3.85546875" bestFit="1" customWidth="1"/>
    <col min="15117" max="15117" width="24.42578125" customWidth="1"/>
    <col min="15118" max="15118" width="21.7109375" customWidth="1"/>
    <col min="15119" max="15120" width="20.7109375" customWidth="1"/>
    <col min="15121" max="15121" width="18.140625" customWidth="1"/>
    <col min="15122" max="15122" width="22.5703125" customWidth="1"/>
    <col min="15123" max="15123" width="17.140625" customWidth="1"/>
    <col min="15124" max="15124" width="19.42578125" customWidth="1"/>
    <col min="15125" max="15125" width="15.42578125" bestFit="1" customWidth="1"/>
    <col min="15361" max="15361" width="3.85546875" bestFit="1" customWidth="1"/>
    <col min="15362" max="15362" width="25.7109375" customWidth="1"/>
    <col min="15363" max="15363" width="21.140625" customWidth="1"/>
    <col min="15364" max="15364" width="20.7109375" customWidth="1"/>
    <col min="15365" max="15365" width="21.5703125" customWidth="1"/>
    <col min="15366" max="15366" width="17.28515625" customWidth="1"/>
    <col min="15367" max="15367" width="21.5703125" customWidth="1"/>
    <col min="15368" max="15369" width="19.7109375" customWidth="1"/>
    <col min="15370" max="15370" width="13.85546875" bestFit="1" customWidth="1"/>
    <col min="15371" max="15371" width="9.140625" customWidth="1"/>
    <col min="15372" max="15372" width="3.85546875" bestFit="1" customWidth="1"/>
    <col min="15373" max="15373" width="24.42578125" customWidth="1"/>
    <col min="15374" max="15374" width="21.7109375" customWidth="1"/>
    <col min="15375" max="15376" width="20.7109375" customWidth="1"/>
    <col min="15377" max="15377" width="18.140625" customWidth="1"/>
    <col min="15378" max="15378" width="22.5703125" customWidth="1"/>
    <col min="15379" max="15379" width="17.140625" customWidth="1"/>
    <col min="15380" max="15380" width="19.42578125" customWidth="1"/>
    <col min="15381" max="15381" width="15.42578125" bestFit="1" customWidth="1"/>
    <col min="15617" max="15617" width="3.85546875" bestFit="1" customWidth="1"/>
    <col min="15618" max="15618" width="25.7109375" customWidth="1"/>
    <col min="15619" max="15619" width="21.140625" customWidth="1"/>
    <col min="15620" max="15620" width="20.7109375" customWidth="1"/>
    <col min="15621" max="15621" width="21.5703125" customWidth="1"/>
    <col min="15622" max="15622" width="17.28515625" customWidth="1"/>
    <col min="15623" max="15623" width="21.5703125" customWidth="1"/>
    <col min="15624" max="15625" width="19.7109375" customWidth="1"/>
    <col min="15626" max="15626" width="13.85546875" bestFit="1" customWidth="1"/>
    <col min="15627" max="15627" width="9.140625" customWidth="1"/>
    <col min="15628" max="15628" width="3.85546875" bestFit="1" customWidth="1"/>
    <col min="15629" max="15629" width="24.42578125" customWidth="1"/>
    <col min="15630" max="15630" width="21.7109375" customWidth="1"/>
    <col min="15631" max="15632" width="20.7109375" customWidth="1"/>
    <col min="15633" max="15633" width="18.140625" customWidth="1"/>
    <col min="15634" max="15634" width="22.5703125" customWidth="1"/>
    <col min="15635" max="15635" width="17.140625" customWidth="1"/>
    <col min="15636" max="15636" width="19.42578125" customWidth="1"/>
    <col min="15637" max="15637" width="15.42578125" bestFit="1" customWidth="1"/>
    <col min="15873" max="15873" width="3.85546875" bestFit="1" customWidth="1"/>
    <col min="15874" max="15874" width="25.7109375" customWidth="1"/>
    <col min="15875" max="15875" width="21.140625" customWidth="1"/>
    <col min="15876" max="15876" width="20.7109375" customWidth="1"/>
    <col min="15877" max="15877" width="21.5703125" customWidth="1"/>
    <col min="15878" max="15878" width="17.28515625" customWidth="1"/>
    <col min="15879" max="15879" width="21.5703125" customWidth="1"/>
    <col min="15880" max="15881" width="19.7109375" customWidth="1"/>
    <col min="15882" max="15882" width="13.85546875" bestFit="1" customWidth="1"/>
    <col min="15883" max="15883" width="9.140625" customWidth="1"/>
    <col min="15884" max="15884" width="3.85546875" bestFit="1" customWidth="1"/>
    <col min="15885" max="15885" width="24.42578125" customWidth="1"/>
    <col min="15886" max="15886" width="21.7109375" customWidth="1"/>
    <col min="15887" max="15888" width="20.7109375" customWidth="1"/>
    <col min="15889" max="15889" width="18.140625" customWidth="1"/>
    <col min="15890" max="15890" width="22.5703125" customWidth="1"/>
    <col min="15891" max="15891" width="17.140625" customWidth="1"/>
    <col min="15892" max="15892" width="19.42578125" customWidth="1"/>
    <col min="15893" max="15893" width="15.42578125" bestFit="1" customWidth="1"/>
    <col min="16129" max="16129" width="3.85546875" bestFit="1" customWidth="1"/>
    <col min="16130" max="16130" width="25.7109375" customWidth="1"/>
    <col min="16131" max="16131" width="21.140625" customWidth="1"/>
    <col min="16132" max="16132" width="20.7109375" customWidth="1"/>
    <col min="16133" max="16133" width="21.5703125" customWidth="1"/>
    <col min="16134" max="16134" width="17.28515625" customWidth="1"/>
    <col min="16135" max="16135" width="21.5703125" customWidth="1"/>
    <col min="16136" max="16137" width="19.7109375" customWidth="1"/>
    <col min="16138" max="16138" width="13.85546875" bestFit="1" customWidth="1"/>
    <col min="16139" max="16139" width="9.140625" customWidth="1"/>
    <col min="16140" max="16140" width="3.85546875" bestFit="1" customWidth="1"/>
    <col min="16141" max="16141" width="24.42578125" customWidth="1"/>
    <col min="16142" max="16142" width="21.7109375" customWidth="1"/>
    <col min="16143" max="16144" width="20.7109375" customWidth="1"/>
    <col min="16145" max="16145" width="18.140625" customWidth="1"/>
    <col min="16146" max="16146" width="22.5703125" customWidth="1"/>
    <col min="16147" max="16147" width="17.140625" customWidth="1"/>
    <col min="16148" max="16148" width="19.42578125" customWidth="1"/>
    <col min="16149" max="16149" width="15.42578125" bestFit="1" customWidth="1"/>
  </cols>
  <sheetData>
    <row r="1" spans="1:21" ht="21" x14ac:dyDescent="0.35">
      <c r="B1" s="143" t="s">
        <v>105</v>
      </c>
      <c r="M1" s="143" t="s">
        <v>106</v>
      </c>
    </row>
    <row r="2" spans="1:21" ht="18.75" thickBot="1" x14ac:dyDescent="0.3">
      <c r="A2" s="144"/>
      <c r="B2" s="145"/>
      <c r="C2" s="146" t="s">
        <v>107</v>
      </c>
      <c r="D2" s="146"/>
      <c r="E2" s="146"/>
      <c r="F2" s="146"/>
      <c r="G2" s="147" t="s">
        <v>108</v>
      </c>
      <c r="H2" s="148"/>
      <c r="I2" s="149"/>
      <c r="J2" s="150" t="s">
        <v>109</v>
      </c>
      <c r="L2" s="144"/>
      <c r="M2" s="145"/>
      <c r="N2" s="147" t="s">
        <v>107</v>
      </c>
      <c r="O2" s="146"/>
      <c r="P2" s="146"/>
      <c r="Q2" s="151"/>
      <c r="R2" s="147" t="s">
        <v>108</v>
      </c>
      <c r="S2" s="148"/>
      <c r="T2" s="148"/>
      <c r="U2" s="152" t="s">
        <v>109</v>
      </c>
    </row>
    <row r="3" spans="1:21" ht="18.75" thickBot="1" x14ac:dyDescent="0.3">
      <c r="A3" s="153"/>
      <c r="B3" s="154" t="s">
        <v>50</v>
      </c>
      <c r="C3" s="155" t="s">
        <v>92</v>
      </c>
      <c r="D3" s="156" t="s">
        <v>110</v>
      </c>
      <c r="E3" s="157" t="s">
        <v>111</v>
      </c>
      <c r="F3" s="158"/>
      <c r="G3" s="156" t="s">
        <v>112</v>
      </c>
      <c r="H3" s="156" t="s">
        <v>113</v>
      </c>
      <c r="I3" s="156" t="s">
        <v>94</v>
      </c>
      <c r="J3" s="159" t="s">
        <v>114</v>
      </c>
      <c r="L3" s="153"/>
      <c r="M3" s="160" t="s">
        <v>50</v>
      </c>
      <c r="N3" s="156" t="s">
        <v>92</v>
      </c>
      <c r="O3" s="156" t="s">
        <v>110</v>
      </c>
      <c r="P3" s="157" t="s">
        <v>111</v>
      </c>
      <c r="Q3" s="161"/>
      <c r="R3" s="156" t="s">
        <v>112</v>
      </c>
      <c r="S3" s="156" t="s">
        <v>113</v>
      </c>
      <c r="T3" s="156" t="s">
        <v>94</v>
      </c>
      <c r="U3" s="159" t="s">
        <v>114</v>
      </c>
    </row>
    <row r="4" spans="1:21" ht="18.75" thickBot="1" x14ac:dyDescent="0.3">
      <c r="A4" s="153"/>
      <c r="B4" s="154"/>
      <c r="C4" s="162" t="s">
        <v>97</v>
      </c>
      <c r="D4" s="163" t="s">
        <v>97</v>
      </c>
      <c r="E4" s="164" t="s">
        <v>115</v>
      </c>
      <c r="F4" s="165" t="s">
        <v>116</v>
      </c>
      <c r="G4" s="163" t="s">
        <v>117</v>
      </c>
      <c r="H4" s="163" t="s">
        <v>118</v>
      </c>
      <c r="I4" s="163"/>
      <c r="J4" s="166" t="s">
        <v>119</v>
      </c>
      <c r="L4" s="153"/>
      <c r="M4" s="160"/>
      <c r="N4" s="163" t="s">
        <v>97</v>
      </c>
      <c r="O4" s="163" t="s">
        <v>97</v>
      </c>
      <c r="P4" s="164" t="s">
        <v>115</v>
      </c>
      <c r="Q4" s="164" t="s">
        <v>116</v>
      </c>
      <c r="R4" s="163" t="s">
        <v>117</v>
      </c>
      <c r="S4" s="163" t="s">
        <v>118</v>
      </c>
      <c r="T4" s="163"/>
      <c r="U4" s="166" t="s">
        <v>119</v>
      </c>
    </row>
    <row r="5" spans="1:21" ht="18" x14ac:dyDescent="0.25">
      <c r="A5" s="167">
        <v>1</v>
      </c>
      <c r="B5" s="168" t="s">
        <v>72</v>
      </c>
      <c r="C5" s="169">
        <v>9511237000</v>
      </c>
      <c r="D5" s="170">
        <v>6893226000</v>
      </c>
      <c r="E5" s="171">
        <v>6795852000</v>
      </c>
      <c r="F5" s="172">
        <v>97374000</v>
      </c>
      <c r="G5" s="173">
        <v>2343697000</v>
      </c>
      <c r="H5" s="171">
        <v>101938000</v>
      </c>
      <c r="I5" s="174">
        <v>172376000</v>
      </c>
      <c r="J5" s="175">
        <v>23888</v>
      </c>
      <c r="K5" s="138"/>
      <c r="L5" s="167">
        <v>1</v>
      </c>
      <c r="M5" s="176" t="s">
        <v>72</v>
      </c>
      <c r="N5" s="177">
        <v>8634385000</v>
      </c>
      <c r="O5" s="170">
        <v>6280622000</v>
      </c>
      <c r="P5" s="171">
        <v>6183248000</v>
      </c>
      <c r="Q5" s="172">
        <v>97374000</v>
      </c>
      <c r="R5" s="173">
        <v>2135412000</v>
      </c>
      <c r="S5" s="171">
        <v>61832000</v>
      </c>
      <c r="T5" s="174">
        <v>156519000</v>
      </c>
      <c r="U5" s="178">
        <v>22978.5</v>
      </c>
    </row>
    <row r="6" spans="1:21" ht="18" x14ac:dyDescent="0.25">
      <c r="A6" s="179">
        <v>2</v>
      </c>
      <c r="B6" s="180" t="s">
        <v>120</v>
      </c>
      <c r="C6" s="181">
        <v>10406183000</v>
      </c>
      <c r="D6" s="182">
        <v>7541305000</v>
      </c>
      <c r="E6" s="183">
        <v>7450117000</v>
      </c>
      <c r="F6" s="184">
        <v>91188000</v>
      </c>
      <c r="G6" s="185">
        <v>2564043000</v>
      </c>
      <c r="H6" s="183">
        <v>111752000</v>
      </c>
      <c r="I6" s="186">
        <v>189083000</v>
      </c>
      <c r="J6" s="187">
        <v>26356.6</v>
      </c>
      <c r="L6" s="179">
        <v>2</v>
      </c>
      <c r="M6" s="188" t="s">
        <v>120</v>
      </c>
      <c r="N6" s="189">
        <v>9469233000</v>
      </c>
      <c r="O6" s="182">
        <v>6881355000</v>
      </c>
      <c r="P6" s="183">
        <v>6790167000</v>
      </c>
      <c r="Q6" s="184">
        <v>91188000</v>
      </c>
      <c r="R6" s="185">
        <v>2339660000</v>
      </c>
      <c r="S6" s="183">
        <v>67902000</v>
      </c>
      <c r="T6" s="186">
        <v>180316000</v>
      </c>
      <c r="U6" s="190">
        <v>25378.799999999999</v>
      </c>
    </row>
    <row r="7" spans="1:21" ht="18" x14ac:dyDescent="0.25">
      <c r="A7" s="179">
        <v>3</v>
      </c>
      <c r="B7" s="180" t="s">
        <v>74</v>
      </c>
      <c r="C7" s="181">
        <v>5428804000</v>
      </c>
      <c r="D7" s="182">
        <v>3934724000</v>
      </c>
      <c r="E7" s="183">
        <v>3889954000</v>
      </c>
      <c r="F7" s="184">
        <v>44770000</v>
      </c>
      <c r="G7" s="185">
        <v>1337806000</v>
      </c>
      <c r="H7" s="183">
        <v>58349000</v>
      </c>
      <c r="I7" s="186">
        <v>97925000</v>
      </c>
      <c r="J7" s="187">
        <v>13658.7</v>
      </c>
      <c r="L7" s="179">
        <v>3</v>
      </c>
      <c r="M7" s="188" t="s">
        <v>74</v>
      </c>
      <c r="N7" s="189">
        <v>5057581000</v>
      </c>
      <c r="O7" s="182">
        <v>3675903000</v>
      </c>
      <c r="P7" s="183">
        <v>3631133000</v>
      </c>
      <c r="Q7" s="184">
        <v>44770000</v>
      </c>
      <c r="R7" s="185">
        <v>1249807000</v>
      </c>
      <c r="S7" s="183">
        <v>36311000</v>
      </c>
      <c r="T7" s="186">
        <v>95560000</v>
      </c>
      <c r="U7" s="190">
        <v>13670.5</v>
      </c>
    </row>
    <row r="8" spans="1:21" ht="18" x14ac:dyDescent="0.25">
      <c r="A8" s="179">
        <v>4</v>
      </c>
      <c r="B8" s="180" t="s">
        <v>75</v>
      </c>
      <c r="C8" s="181">
        <v>4670875000</v>
      </c>
      <c r="D8" s="182">
        <v>3385010000</v>
      </c>
      <c r="E8" s="183">
        <v>3358459000</v>
      </c>
      <c r="F8" s="184">
        <v>26551000</v>
      </c>
      <c r="G8" s="185">
        <v>1150903000</v>
      </c>
      <c r="H8" s="183">
        <v>50377000</v>
      </c>
      <c r="I8" s="186">
        <v>84585000</v>
      </c>
      <c r="J8" s="187">
        <v>11749.3</v>
      </c>
      <c r="L8" s="179">
        <v>4</v>
      </c>
      <c r="M8" s="188" t="s">
        <v>75</v>
      </c>
      <c r="N8" s="189">
        <v>4323660000</v>
      </c>
      <c r="O8" s="182">
        <v>3142174000</v>
      </c>
      <c r="P8" s="183">
        <v>3115623000</v>
      </c>
      <c r="Q8" s="184">
        <v>26551000</v>
      </c>
      <c r="R8" s="185">
        <v>1068339000</v>
      </c>
      <c r="S8" s="183">
        <v>31156000</v>
      </c>
      <c r="T8" s="186">
        <v>81991000</v>
      </c>
      <c r="U8" s="190">
        <v>11879.65</v>
      </c>
    </row>
    <row r="9" spans="1:21" ht="18" x14ac:dyDescent="0.25">
      <c r="A9" s="179">
        <v>5</v>
      </c>
      <c r="B9" s="180" t="s">
        <v>76</v>
      </c>
      <c r="C9" s="181">
        <v>2407445000</v>
      </c>
      <c r="D9" s="182">
        <v>1744705000</v>
      </c>
      <c r="E9" s="183">
        <v>1724129000</v>
      </c>
      <c r="F9" s="184">
        <v>20576000</v>
      </c>
      <c r="G9" s="185">
        <v>593200000</v>
      </c>
      <c r="H9" s="183">
        <v>25862000</v>
      </c>
      <c r="I9" s="186">
        <v>43678000</v>
      </c>
      <c r="J9" s="187">
        <v>6046.3</v>
      </c>
      <c r="L9" s="179">
        <v>5</v>
      </c>
      <c r="M9" s="188" t="s">
        <v>76</v>
      </c>
      <c r="N9" s="189">
        <v>2241300000</v>
      </c>
      <c r="O9" s="182">
        <v>1630417000</v>
      </c>
      <c r="P9" s="183">
        <v>1609841000</v>
      </c>
      <c r="Q9" s="184">
        <v>20576000</v>
      </c>
      <c r="R9" s="185">
        <v>554491000</v>
      </c>
      <c r="S9" s="183">
        <v>16073000</v>
      </c>
      <c r="T9" s="186">
        <v>40319000</v>
      </c>
      <c r="U9" s="190">
        <v>6049.7000000000007</v>
      </c>
    </row>
    <row r="10" spans="1:21" ht="18" x14ac:dyDescent="0.25">
      <c r="A10" s="179">
        <v>6</v>
      </c>
      <c r="B10" s="180" t="s">
        <v>77</v>
      </c>
      <c r="C10" s="181">
        <v>7011659000</v>
      </c>
      <c r="D10" s="182">
        <v>5081314000</v>
      </c>
      <c r="E10" s="183">
        <v>5021039000</v>
      </c>
      <c r="F10" s="184">
        <v>60275000</v>
      </c>
      <c r="G10" s="185">
        <v>1727647000</v>
      </c>
      <c r="H10" s="183">
        <v>75316000</v>
      </c>
      <c r="I10" s="186">
        <v>127382000</v>
      </c>
      <c r="J10" s="187">
        <v>17576.7</v>
      </c>
      <c r="L10" s="179">
        <v>6</v>
      </c>
      <c r="M10" s="188" t="s">
        <v>77</v>
      </c>
      <c r="N10" s="189">
        <v>6559452000</v>
      </c>
      <c r="O10" s="182">
        <v>4766880000</v>
      </c>
      <c r="P10" s="183">
        <v>4706605000</v>
      </c>
      <c r="Q10" s="184">
        <v>60275000</v>
      </c>
      <c r="R10" s="185">
        <v>1620740000</v>
      </c>
      <c r="S10" s="183">
        <v>47066000</v>
      </c>
      <c r="T10" s="186">
        <v>124766000</v>
      </c>
      <c r="U10" s="190">
        <v>17381.47</v>
      </c>
    </row>
    <row r="11" spans="1:21" ht="18" x14ac:dyDescent="0.25">
      <c r="A11" s="191">
        <v>7</v>
      </c>
      <c r="B11" s="180" t="s">
        <v>78</v>
      </c>
      <c r="C11" s="181">
        <v>3630375000</v>
      </c>
      <c r="D11" s="182">
        <v>2630893000</v>
      </c>
      <c r="E11" s="183">
        <v>2604189000</v>
      </c>
      <c r="F11" s="184">
        <v>26704000</v>
      </c>
      <c r="G11" s="185">
        <v>894503000</v>
      </c>
      <c r="H11" s="183">
        <v>39063000</v>
      </c>
      <c r="I11" s="186">
        <v>65916000</v>
      </c>
      <c r="J11" s="187">
        <v>9144.5</v>
      </c>
      <c r="L11" s="191">
        <v>7</v>
      </c>
      <c r="M11" s="188" t="s">
        <v>78</v>
      </c>
      <c r="N11" s="189">
        <v>3374393000</v>
      </c>
      <c r="O11" s="182">
        <v>2452261000</v>
      </c>
      <c r="P11" s="183">
        <v>2425557000</v>
      </c>
      <c r="Q11" s="184">
        <v>26704000</v>
      </c>
      <c r="R11" s="185">
        <v>833769000</v>
      </c>
      <c r="S11" s="183">
        <v>24256000</v>
      </c>
      <c r="T11" s="186">
        <v>64107000</v>
      </c>
      <c r="U11" s="190">
        <v>9016.7000000000007</v>
      </c>
    </row>
    <row r="12" spans="1:21" ht="18" x14ac:dyDescent="0.25">
      <c r="A12" s="179">
        <v>8</v>
      </c>
      <c r="B12" s="180" t="s">
        <v>79</v>
      </c>
      <c r="C12" s="181">
        <v>4649948000</v>
      </c>
      <c r="D12" s="182">
        <v>3370295000</v>
      </c>
      <c r="E12" s="183">
        <v>3319734000</v>
      </c>
      <c r="F12" s="184">
        <v>50561000</v>
      </c>
      <c r="G12" s="185">
        <v>1145900000</v>
      </c>
      <c r="H12" s="183">
        <v>49796000</v>
      </c>
      <c r="I12" s="186">
        <v>83957000</v>
      </c>
      <c r="J12" s="187">
        <v>11705.5</v>
      </c>
      <c r="L12" s="179">
        <v>8</v>
      </c>
      <c r="M12" s="188" t="s">
        <v>79</v>
      </c>
      <c r="N12" s="189">
        <v>4350492000</v>
      </c>
      <c r="O12" s="182">
        <v>3161975000</v>
      </c>
      <c r="P12" s="183">
        <v>3111414000</v>
      </c>
      <c r="Q12" s="184">
        <v>50561000</v>
      </c>
      <c r="R12" s="185">
        <v>1075073000</v>
      </c>
      <c r="S12" s="183">
        <v>31114000</v>
      </c>
      <c r="T12" s="186">
        <v>82330000</v>
      </c>
      <c r="U12" s="190">
        <v>11712.039999999999</v>
      </c>
    </row>
    <row r="13" spans="1:21" ht="18" x14ac:dyDescent="0.25">
      <c r="A13" s="179">
        <v>9</v>
      </c>
      <c r="B13" s="180" t="s">
        <v>80</v>
      </c>
      <c r="C13" s="181">
        <v>4387822000</v>
      </c>
      <c r="D13" s="182">
        <v>3180169000</v>
      </c>
      <c r="E13" s="183">
        <v>3141021000</v>
      </c>
      <c r="F13" s="184">
        <v>39148000</v>
      </c>
      <c r="G13" s="185">
        <v>1081257000</v>
      </c>
      <c r="H13" s="183">
        <v>47115000</v>
      </c>
      <c r="I13" s="186">
        <v>79281000</v>
      </c>
      <c r="J13" s="187">
        <v>11052</v>
      </c>
      <c r="L13" s="179">
        <v>9</v>
      </c>
      <c r="M13" s="188" t="s">
        <v>80</v>
      </c>
      <c r="N13" s="189">
        <v>4078196000</v>
      </c>
      <c r="O13" s="182">
        <v>2963970000</v>
      </c>
      <c r="P13" s="183">
        <v>2924822000</v>
      </c>
      <c r="Q13" s="184">
        <v>39148000</v>
      </c>
      <c r="R13" s="185">
        <v>1007750000</v>
      </c>
      <c r="S13" s="183">
        <v>29248000</v>
      </c>
      <c r="T13" s="186">
        <v>77228000</v>
      </c>
      <c r="U13" s="190">
        <v>10861</v>
      </c>
    </row>
    <row r="14" spans="1:21" ht="18" x14ac:dyDescent="0.25">
      <c r="A14" s="179">
        <v>10</v>
      </c>
      <c r="B14" s="180" t="s">
        <v>81</v>
      </c>
      <c r="C14" s="181">
        <v>4232608000</v>
      </c>
      <c r="D14" s="182">
        <v>3067615000</v>
      </c>
      <c r="E14" s="183">
        <v>3024895000</v>
      </c>
      <c r="F14" s="184">
        <v>42720000</v>
      </c>
      <c r="G14" s="185">
        <v>1042990000</v>
      </c>
      <c r="H14" s="183">
        <v>45373000</v>
      </c>
      <c r="I14" s="186">
        <v>76630000</v>
      </c>
      <c r="J14" s="187">
        <v>10655.4</v>
      </c>
      <c r="L14" s="179">
        <v>10</v>
      </c>
      <c r="M14" s="188" t="s">
        <v>81</v>
      </c>
      <c r="N14" s="189">
        <v>3957163000</v>
      </c>
      <c r="O14" s="182">
        <v>2875402000</v>
      </c>
      <c r="P14" s="183">
        <v>2832682000</v>
      </c>
      <c r="Q14" s="184">
        <v>42720000</v>
      </c>
      <c r="R14" s="185">
        <v>977637000</v>
      </c>
      <c r="S14" s="183">
        <v>28327000</v>
      </c>
      <c r="T14" s="186">
        <v>75797000</v>
      </c>
      <c r="U14" s="190">
        <v>10620.550000000001</v>
      </c>
    </row>
    <row r="15" spans="1:21" ht="18" x14ac:dyDescent="0.25">
      <c r="A15" s="179">
        <v>11</v>
      </c>
      <c r="B15" s="192" t="s">
        <v>121</v>
      </c>
      <c r="C15" s="181">
        <v>9363790000</v>
      </c>
      <c r="D15" s="182">
        <v>6786129000</v>
      </c>
      <c r="E15" s="183">
        <v>6734587000</v>
      </c>
      <c r="F15" s="184">
        <v>51542000</v>
      </c>
      <c r="G15" s="185">
        <v>2307284000</v>
      </c>
      <c r="H15" s="183">
        <v>101019000</v>
      </c>
      <c r="I15" s="186">
        <v>169358000</v>
      </c>
      <c r="J15" s="187">
        <v>23603.4</v>
      </c>
      <c r="L15" s="179">
        <v>11</v>
      </c>
      <c r="M15" s="193" t="s">
        <v>121</v>
      </c>
      <c r="N15" s="189">
        <v>8665048000</v>
      </c>
      <c r="O15" s="182">
        <v>6296454000</v>
      </c>
      <c r="P15" s="183">
        <v>6244912000</v>
      </c>
      <c r="Q15" s="184">
        <v>51542000</v>
      </c>
      <c r="R15" s="185">
        <v>2140793000</v>
      </c>
      <c r="S15" s="183">
        <v>62450000</v>
      </c>
      <c r="T15" s="186">
        <v>165351000</v>
      </c>
      <c r="U15" s="190">
        <v>23244.2</v>
      </c>
    </row>
    <row r="16" spans="1:21" ht="18" x14ac:dyDescent="0.25">
      <c r="A16" s="179">
        <v>12</v>
      </c>
      <c r="B16" s="180" t="s">
        <v>83</v>
      </c>
      <c r="C16" s="181">
        <v>5347874000</v>
      </c>
      <c r="D16" s="182">
        <v>3875982000</v>
      </c>
      <c r="E16" s="183">
        <v>3835649000</v>
      </c>
      <c r="F16" s="184">
        <v>40333000</v>
      </c>
      <c r="G16" s="185">
        <v>1317834000</v>
      </c>
      <c r="H16" s="183">
        <v>57535000</v>
      </c>
      <c r="I16" s="186">
        <v>96523000</v>
      </c>
      <c r="J16" s="187">
        <v>13459.9</v>
      </c>
      <c r="L16" s="179">
        <v>12</v>
      </c>
      <c r="M16" s="188" t="s">
        <v>83</v>
      </c>
      <c r="N16" s="189">
        <v>4984638000</v>
      </c>
      <c r="O16" s="182">
        <v>3622713000</v>
      </c>
      <c r="P16" s="183">
        <v>3582380000</v>
      </c>
      <c r="Q16" s="184">
        <v>40333000</v>
      </c>
      <c r="R16" s="185">
        <v>1231867000</v>
      </c>
      <c r="S16" s="183">
        <v>35828000</v>
      </c>
      <c r="T16" s="186">
        <v>94230000</v>
      </c>
      <c r="U16" s="190">
        <v>13287.699999999999</v>
      </c>
    </row>
    <row r="17" spans="1:21" ht="18" x14ac:dyDescent="0.25">
      <c r="A17" s="179">
        <v>13</v>
      </c>
      <c r="B17" s="180" t="s">
        <v>122</v>
      </c>
      <c r="C17" s="181">
        <v>4777206000</v>
      </c>
      <c r="D17" s="182">
        <v>3462517000</v>
      </c>
      <c r="E17" s="183">
        <v>3408862000</v>
      </c>
      <c r="F17" s="184">
        <v>53655000</v>
      </c>
      <c r="G17" s="185">
        <v>1177256000</v>
      </c>
      <c r="H17" s="183">
        <v>51133000</v>
      </c>
      <c r="I17" s="186">
        <v>86300000</v>
      </c>
      <c r="J17" s="187">
        <v>12021.6</v>
      </c>
      <c r="L17" s="179">
        <v>13</v>
      </c>
      <c r="M17" s="188" t="s">
        <v>122</v>
      </c>
      <c r="N17" s="189">
        <v>4457631000</v>
      </c>
      <c r="O17" s="182">
        <v>3239812000</v>
      </c>
      <c r="P17" s="183">
        <v>3186157000</v>
      </c>
      <c r="Q17" s="184">
        <v>53655000</v>
      </c>
      <c r="R17" s="185">
        <v>1101536000</v>
      </c>
      <c r="S17" s="183">
        <v>31862000</v>
      </c>
      <c r="T17" s="186">
        <v>84421000</v>
      </c>
      <c r="U17" s="190">
        <v>12168</v>
      </c>
    </row>
    <row r="18" spans="1:21" ht="18.75" thickBot="1" x14ac:dyDescent="0.3">
      <c r="A18" s="194">
        <v>14</v>
      </c>
      <c r="B18" s="195" t="s">
        <v>85</v>
      </c>
      <c r="C18" s="196">
        <v>9670346000</v>
      </c>
      <c r="D18" s="197">
        <v>7007877000</v>
      </c>
      <c r="E18" s="198">
        <v>6943545000</v>
      </c>
      <c r="F18" s="199">
        <v>64332000</v>
      </c>
      <c r="G18" s="200">
        <v>2382678000</v>
      </c>
      <c r="H18" s="198">
        <v>104153000</v>
      </c>
      <c r="I18" s="201">
        <v>175638000</v>
      </c>
      <c r="J18" s="202">
        <v>24315.1</v>
      </c>
      <c r="L18" s="179">
        <v>14</v>
      </c>
      <c r="M18" s="188" t="s">
        <v>85</v>
      </c>
      <c r="N18" s="189">
        <v>9079025000</v>
      </c>
      <c r="O18" s="182">
        <v>6597659000</v>
      </c>
      <c r="P18" s="183">
        <v>6533327000</v>
      </c>
      <c r="Q18" s="184">
        <v>64332000</v>
      </c>
      <c r="R18" s="185">
        <v>2243204000</v>
      </c>
      <c r="S18" s="183">
        <v>65333000</v>
      </c>
      <c r="T18" s="186">
        <v>172829000</v>
      </c>
      <c r="U18" s="190">
        <v>24231.3</v>
      </c>
    </row>
    <row r="19" spans="1:21" ht="18" x14ac:dyDescent="0.25">
      <c r="A19" s="203"/>
      <c r="B19" s="204"/>
      <c r="C19" s="205"/>
      <c r="D19" s="205"/>
      <c r="E19" s="205"/>
      <c r="F19" s="205"/>
      <c r="G19" s="205"/>
      <c r="H19" s="205"/>
      <c r="I19" s="205"/>
      <c r="J19" s="206"/>
      <c r="L19" s="207"/>
      <c r="M19" s="160"/>
      <c r="N19" s="208"/>
      <c r="O19" s="208"/>
      <c r="P19" s="208"/>
      <c r="Q19" s="208"/>
      <c r="R19" s="208"/>
      <c r="S19" s="208"/>
      <c r="T19" s="208"/>
      <c r="U19" s="209"/>
    </row>
    <row r="20" spans="1:21" s="214" customFormat="1" ht="18" x14ac:dyDescent="0.25">
      <c r="A20" s="210"/>
      <c r="B20" s="211" t="s">
        <v>104</v>
      </c>
      <c r="C20" s="212">
        <f>SUM(C5:C19)</f>
        <v>85496172000</v>
      </c>
      <c r="D20" s="212">
        <f t="shared" ref="D20:I20" si="0">SUM(D5:D19)</f>
        <v>61961761000</v>
      </c>
      <c r="E20" s="212">
        <f t="shared" si="0"/>
        <v>61252032000</v>
      </c>
      <c r="F20" s="212">
        <f t="shared" si="0"/>
        <v>709729000</v>
      </c>
      <c r="G20" s="212">
        <f t="shared" si="0"/>
        <v>21066998000</v>
      </c>
      <c r="H20" s="212">
        <f t="shared" si="0"/>
        <v>918781000</v>
      </c>
      <c r="I20" s="212">
        <f t="shared" si="0"/>
        <v>1548632000</v>
      </c>
      <c r="J20" s="213">
        <v>215233</v>
      </c>
      <c r="L20" s="215"/>
      <c r="M20" s="216" t="s">
        <v>104</v>
      </c>
      <c r="N20" s="212">
        <f>SUM(N5:N19)</f>
        <v>79232197000</v>
      </c>
      <c r="O20" s="212">
        <f t="shared" ref="O20:T20" si="1">SUM(O5:O19)</f>
        <v>57587597000</v>
      </c>
      <c r="P20" s="212">
        <f t="shared" si="1"/>
        <v>56877868000</v>
      </c>
      <c r="Q20" s="212">
        <f t="shared" si="1"/>
        <v>709729000</v>
      </c>
      <c r="R20" s="212">
        <f t="shared" si="1"/>
        <v>19580078000</v>
      </c>
      <c r="S20" s="212">
        <f t="shared" si="1"/>
        <v>568758000</v>
      </c>
      <c r="T20" s="212">
        <f t="shared" si="1"/>
        <v>1495764000</v>
      </c>
      <c r="U20" s="217">
        <v>212480.11</v>
      </c>
    </row>
    <row r="22" spans="1:21" ht="21" x14ac:dyDescent="0.35">
      <c r="B22" s="218" t="s">
        <v>123</v>
      </c>
      <c r="D22" s="138"/>
      <c r="G22" s="138"/>
      <c r="I22" s="219"/>
      <c r="M22" s="218" t="s">
        <v>124</v>
      </c>
      <c r="O22" s="138"/>
      <c r="R22" s="138"/>
      <c r="T22" s="219"/>
    </row>
    <row r="23" spans="1:21" ht="18.75" thickBot="1" x14ac:dyDescent="0.3">
      <c r="A23" s="144"/>
      <c r="B23" s="145"/>
      <c r="C23" s="146" t="s">
        <v>107</v>
      </c>
      <c r="D23" s="146"/>
      <c r="E23" s="146"/>
      <c r="F23" s="151"/>
      <c r="G23" s="147" t="s">
        <v>108</v>
      </c>
      <c r="H23" s="148"/>
      <c r="I23" s="148"/>
      <c r="J23" s="152" t="s">
        <v>109</v>
      </c>
      <c r="L23" s="144"/>
      <c r="M23" s="145"/>
      <c r="N23" s="146" t="s">
        <v>107</v>
      </c>
      <c r="O23" s="146"/>
      <c r="P23" s="146"/>
      <c r="Q23" s="151"/>
      <c r="R23" s="147" t="s">
        <v>108</v>
      </c>
      <c r="S23" s="148"/>
      <c r="T23" s="148"/>
      <c r="U23" s="152" t="s">
        <v>109</v>
      </c>
    </row>
    <row r="24" spans="1:21" ht="18.75" thickBot="1" x14ac:dyDescent="0.3">
      <c r="A24" s="153"/>
      <c r="B24" s="154" t="s">
        <v>50</v>
      </c>
      <c r="C24" s="155" t="s">
        <v>92</v>
      </c>
      <c r="D24" s="156" t="s">
        <v>110</v>
      </c>
      <c r="E24" s="157" t="s">
        <v>111</v>
      </c>
      <c r="F24" s="161"/>
      <c r="G24" s="156" t="s">
        <v>112</v>
      </c>
      <c r="H24" s="156" t="s">
        <v>113</v>
      </c>
      <c r="I24" s="156" t="s">
        <v>94</v>
      </c>
      <c r="J24" s="159" t="s">
        <v>114</v>
      </c>
      <c r="L24" s="153"/>
      <c r="M24" s="154" t="s">
        <v>50</v>
      </c>
      <c r="N24" s="155" t="s">
        <v>92</v>
      </c>
      <c r="O24" s="156" t="s">
        <v>110</v>
      </c>
      <c r="P24" s="157" t="s">
        <v>111</v>
      </c>
      <c r="Q24" s="161"/>
      <c r="R24" s="156" t="s">
        <v>112</v>
      </c>
      <c r="S24" s="156" t="s">
        <v>113</v>
      </c>
      <c r="T24" s="156" t="s">
        <v>94</v>
      </c>
      <c r="U24" s="159" t="s">
        <v>114</v>
      </c>
    </row>
    <row r="25" spans="1:21" ht="18.75" thickBot="1" x14ac:dyDescent="0.3">
      <c r="A25" s="153"/>
      <c r="B25" s="154"/>
      <c r="C25" s="162" t="s">
        <v>97</v>
      </c>
      <c r="D25" s="163" t="s">
        <v>97</v>
      </c>
      <c r="E25" s="164" t="s">
        <v>115</v>
      </c>
      <c r="F25" s="164" t="s">
        <v>116</v>
      </c>
      <c r="G25" s="163" t="s">
        <v>117</v>
      </c>
      <c r="H25" s="163" t="s">
        <v>118</v>
      </c>
      <c r="I25" s="163"/>
      <c r="J25" s="166" t="s">
        <v>119</v>
      </c>
      <c r="L25" s="153"/>
      <c r="M25" s="154"/>
      <c r="N25" s="162" t="s">
        <v>97</v>
      </c>
      <c r="O25" s="163" t="s">
        <v>97</v>
      </c>
      <c r="P25" s="164" t="s">
        <v>115</v>
      </c>
      <c r="Q25" s="164" t="s">
        <v>116</v>
      </c>
      <c r="R25" s="163" t="s">
        <v>117</v>
      </c>
      <c r="S25" s="163" t="s">
        <v>118</v>
      </c>
      <c r="T25" s="163"/>
      <c r="U25" s="166" t="s">
        <v>119</v>
      </c>
    </row>
    <row r="26" spans="1:21" ht="18" x14ac:dyDescent="0.25">
      <c r="A26" s="167">
        <v>1</v>
      </c>
      <c r="B26" s="168" t="s">
        <v>72</v>
      </c>
      <c r="C26" s="169">
        <f t="shared" ref="C26:J39" si="2">C5-N5</f>
        <v>876852000</v>
      </c>
      <c r="D26" s="170">
        <f t="shared" si="2"/>
        <v>612604000</v>
      </c>
      <c r="E26" s="171">
        <f t="shared" si="2"/>
        <v>612604000</v>
      </c>
      <c r="F26" s="172">
        <f t="shared" si="2"/>
        <v>0</v>
      </c>
      <c r="G26" s="173">
        <f t="shared" si="2"/>
        <v>208285000</v>
      </c>
      <c r="H26" s="171">
        <f t="shared" si="2"/>
        <v>40106000</v>
      </c>
      <c r="I26" s="174">
        <f t="shared" si="2"/>
        <v>15857000</v>
      </c>
      <c r="J26" s="175">
        <f t="shared" si="2"/>
        <v>909.5</v>
      </c>
      <c r="L26" s="167">
        <v>1</v>
      </c>
      <c r="M26" s="168" t="s">
        <v>72</v>
      </c>
      <c r="N26" s="220">
        <f t="shared" ref="N26:U39" si="3">C5/N5</f>
        <v>1.1015534980198358</v>
      </c>
      <c r="O26" s="220">
        <f t="shared" si="3"/>
        <v>1.0975387469585018</v>
      </c>
      <c r="P26" s="220">
        <f t="shared" si="3"/>
        <v>1.0990747904661111</v>
      </c>
      <c r="Q26" s="220">
        <f t="shared" si="3"/>
        <v>1</v>
      </c>
      <c r="R26" s="220">
        <f t="shared" si="3"/>
        <v>1.0975385546208414</v>
      </c>
      <c r="S26" s="220">
        <f t="shared" si="3"/>
        <v>1.6486285418553499</v>
      </c>
      <c r="T26" s="220">
        <f t="shared" si="3"/>
        <v>1.1013103840428318</v>
      </c>
      <c r="U26" s="220">
        <f t="shared" si="3"/>
        <v>1.0395804774027895</v>
      </c>
    </row>
    <row r="27" spans="1:21" ht="18" x14ac:dyDescent="0.25">
      <c r="A27" s="179">
        <v>2</v>
      </c>
      <c r="B27" s="180" t="s">
        <v>120</v>
      </c>
      <c r="C27" s="181">
        <f t="shared" si="2"/>
        <v>936950000</v>
      </c>
      <c r="D27" s="182">
        <f t="shared" si="2"/>
        <v>659950000</v>
      </c>
      <c r="E27" s="183">
        <f t="shared" si="2"/>
        <v>659950000</v>
      </c>
      <c r="F27" s="184">
        <f t="shared" si="2"/>
        <v>0</v>
      </c>
      <c r="G27" s="185">
        <f t="shared" si="2"/>
        <v>224383000</v>
      </c>
      <c r="H27" s="183">
        <f t="shared" si="2"/>
        <v>43850000</v>
      </c>
      <c r="I27" s="186">
        <f t="shared" si="2"/>
        <v>8767000</v>
      </c>
      <c r="J27" s="187">
        <f t="shared" si="2"/>
        <v>977.79999999999927</v>
      </c>
      <c r="L27" s="179">
        <v>2</v>
      </c>
      <c r="M27" s="180" t="s">
        <v>120</v>
      </c>
      <c r="N27" s="221">
        <f t="shared" si="3"/>
        <v>1.0989467679166833</v>
      </c>
      <c r="O27" s="221">
        <f t="shared" si="3"/>
        <v>1.0959040770313404</v>
      </c>
      <c r="P27" s="221">
        <f t="shared" si="3"/>
        <v>1.0971920130977633</v>
      </c>
      <c r="Q27" s="221">
        <f t="shared" si="3"/>
        <v>1</v>
      </c>
      <c r="R27" s="221">
        <f t="shared" si="3"/>
        <v>1.0959041057247634</v>
      </c>
      <c r="S27" s="221">
        <f t="shared" si="3"/>
        <v>1.6457836293481782</v>
      </c>
      <c r="T27" s="221">
        <f t="shared" si="3"/>
        <v>1.0486202000931697</v>
      </c>
      <c r="U27" s="221">
        <f t="shared" si="3"/>
        <v>1.0385282204044319</v>
      </c>
    </row>
    <row r="28" spans="1:21" ht="18" x14ac:dyDescent="0.25">
      <c r="A28" s="179">
        <v>3</v>
      </c>
      <c r="B28" s="180" t="s">
        <v>74</v>
      </c>
      <c r="C28" s="181">
        <f t="shared" si="2"/>
        <v>371223000</v>
      </c>
      <c r="D28" s="182">
        <f t="shared" si="2"/>
        <v>258821000</v>
      </c>
      <c r="E28" s="183">
        <f t="shared" si="2"/>
        <v>258821000</v>
      </c>
      <c r="F28" s="184">
        <f t="shared" si="2"/>
        <v>0</v>
      </c>
      <c r="G28" s="185">
        <f t="shared" si="2"/>
        <v>87999000</v>
      </c>
      <c r="H28" s="183">
        <f t="shared" si="2"/>
        <v>22038000</v>
      </c>
      <c r="I28" s="186">
        <f t="shared" si="2"/>
        <v>2365000</v>
      </c>
      <c r="J28" s="187">
        <f t="shared" si="2"/>
        <v>-11.799999999999272</v>
      </c>
      <c r="L28" s="179">
        <v>3</v>
      </c>
      <c r="M28" s="180" t="s">
        <v>74</v>
      </c>
      <c r="N28" s="221">
        <f t="shared" si="3"/>
        <v>1.0733993187652358</v>
      </c>
      <c r="O28" s="221">
        <f t="shared" si="3"/>
        <v>1.0704101822055696</v>
      </c>
      <c r="P28" s="221">
        <f t="shared" si="3"/>
        <v>1.071278303493703</v>
      </c>
      <c r="Q28" s="221">
        <f t="shared" si="3"/>
        <v>1</v>
      </c>
      <c r="R28" s="221">
        <f t="shared" si="3"/>
        <v>1.0704100713150111</v>
      </c>
      <c r="S28" s="221">
        <f t="shared" si="3"/>
        <v>1.6069235217978024</v>
      </c>
      <c r="T28" s="221">
        <f t="shared" si="3"/>
        <v>1.0247488488907492</v>
      </c>
      <c r="U28" s="221">
        <f t="shared" si="3"/>
        <v>0.99913682747522037</v>
      </c>
    </row>
    <row r="29" spans="1:21" ht="18" x14ac:dyDescent="0.25">
      <c r="A29" s="179">
        <v>4</v>
      </c>
      <c r="B29" s="180" t="s">
        <v>75</v>
      </c>
      <c r="C29" s="181">
        <f t="shared" si="2"/>
        <v>347215000</v>
      </c>
      <c r="D29" s="182">
        <f t="shared" si="2"/>
        <v>242836000</v>
      </c>
      <c r="E29" s="183">
        <f t="shared" si="2"/>
        <v>242836000</v>
      </c>
      <c r="F29" s="184">
        <f t="shared" si="2"/>
        <v>0</v>
      </c>
      <c r="G29" s="185">
        <f t="shared" si="2"/>
        <v>82564000</v>
      </c>
      <c r="H29" s="183">
        <f t="shared" si="2"/>
        <v>19221000</v>
      </c>
      <c r="I29" s="186">
        <f t="shared" si="2"/>
        <v>2594000</v>
      </c>
      <c r="J29" s="187">
        <f t="shared" si="2"/>
        <v>-130.35000000000036</v>
      </c>
      <c r="L29" s="179">
        <v>4</v>
      </c>
      <c r="M29" s="180" t="s">
        <v>75</v>
      </c>
      <c r="N29" s="221">
        <f t="shared" si="3"/>
        <v>1.0803058057294053</v>
      </c>
      <c r="O29" s="221">
        <f t="shared" si="3"/>
        <v>1.0772827984701039</v>
      </c>
      <c r="P29" s="221">
        <f t="shared" si="3"/>
        <v>1.0779413940646863</v>
      </c>
      <c r="Q29" s="221">
        <f t="shared" si="3"/>
        <v>1</v>
      </c>
      <c r="R29" s="221">
        <f t="shared" si="3"/>
        <v>1.0772825853965828</v>
      </c>
      <c r="S29" s="221">
        <f t="shared" si="3"/>
        <v>1.6169277185774811</v>
      </c>
      <c r="T29" s="221">
        <f t="shared" si="3"/>
        <v>1.0316376187630349</v>
      </c>
      <c r="U29" s="221">
        <f t="shared" si="3"/>
        <v>0.9890274545125487</v>
      </c>
    </row>
    <row r="30" spans="1:21" ht="18" x14ac:dyDescent="0.25">
      <c r="A30" s="179">
        <v>5</v>
      </c>
      <c r="B30" s="180" t="s">
        <v>76</v>
      </c>
      <c r="C30" s="181">
        <f t="shared" si="2"/>
        <v>166145000</v>
      </c>
      <c r="D30" s="182">
        <f t="shared" si="2"/>
        <v>114288000</v>
      </c>
      <c r="E30" s="183">
        <f t="shared" si="2"/>
        <v>114288000</v>
      </c>
      <c r="F30" s="184">
        <f t="shared" si="2"/>
        <v>0</v>
      </c>
      <c r="G30" s="185">
        <f t="shared" si="2"/>
        <v>38709000</v>
      </c>
      <c r="H30" s="183">
        <f t="shared" si="2"/>
        <v>9789000</v>
      </c>
      <c r="I30" s="186">
        <f t="shared" si="2"/>
        <v>3359000</v>
      </c>
      <c r="J30" s="187">
        <f t="shared" si="2"/>
        <v>-3.4000000000005457</v>
      </c>
      <c r="L30" s="179">
        <v>5</v>
      </c>
      <c r="M30" s="180" t="s">
        <v>76</v>
      </c>
      <c r="N30" s="221">
        <f t="shared" si="3"/>
        <v>1.0741288537902109</v>
      </c>
      <c r="O30" s="221">
        <f t="shared" si="3"/>
        <v>1.0700974045290255</v>
      </c>
      <c r="P30" s="221">
        <f t="shared" si="3"/>
        <v>1.0709933465478889</v>
      </c>
      <c r="Q30" s="221">
        <f t="shared" si="3"/>
        <v>1</v>
      </c>
      <c r="R30" s="221">
        <f t="shared" si="3"/>
        <v>1.0698099698642538</v>
      </c>
      <c r="S30" s="221">
        <f t="shared" si="3"/>
        <v>1.6090337833634045</v>
      </c>
      <c r="T30" s="221">
        <f t="shared" si="3"/>
        <v>1.0833105979811006</v>
      </c>
      <c r="U30" s="221">
        <f t="shared" si="3"/>
        <v>0.99943798866059463</v>
      </c>
    </row>
    <row r="31" spans="1:21" ht="18" x14ac:dyDescent="0.25">
      <c r="A31" s="179">
        <v>6</v>
      </c>
      <c r="B31" s="180" t="s">
        <v>77</v>
      </c>
      <c r="C31" s="181">
        <f t="shared" si="2"/>
        <v>452207000</v>
      </c>
      <c r="D31" s="182">
        <f t="shared" si="2"/>
        <v>314434000</v>
      </c>
      <c r="E31" s="183">
        <f t="shared" si="2"/>
        <v>314434000</v>
      </c>
      <c r="F31" s="184">
        <f t="shared" si="2"/>
        <v>0</v>
      </c>
      <c r="G31" s="185">
        <f t="shared" si="2"/>
        <v>106907000</v>
      </c>
      <c r="H31" s="183">
        <f t="shared" si="2"/>
        <v>28250000</v>
      </c>
      <c r="I31" s="186">
        <f t="shared" si="2"/>
        <v>2616000</v>
      </c>
      <c r="J31" s="187">
        <f t="shared" si="2"/>
        <v>195.22999999999956</v>
      </c>
      <c r="L31" s="179">
        <v>6</v>
      </c>
      <c r="M31" s="180" t="s">
        <v>77</v>
      </c>
      <c r="N31" s="221">
        <f t="shared" si="3"/>
        <v>1.0689397528939917</v>
      </c>
      <c r="O31" s="221">
        <f t="shared" si="3"/>
        <v>1.0659622226697547</v>
      </c>
      <c r="P31" s="221">
        <f t="shared" si="3"/>
        <v>1.0668069659552906</v>
      </c>
      <c r="Q31" s="221">
        <f t="shared" si="3"/>
        <v>1</v>
      </c>
      <c r="R31" s="221">
        <f t="shared" si="3"/>
        <v>1.0659618445895085</v>
      </c>
      <c r="S31" s="221">
        <f t="shared" si="3"/>
        <v>1.6002209663026388</v>
      </c>
      <c r="T31" s="221">
        <f t="shared" si="3"/>
        <v>1.0209672506932979</v>
      </c>
      <c r="U31" s="221">
        <f t="shared" si="3"/>
        <v>1.0112320764584353</v>
      </c>
    </row>
    <row r="32" spans="1:21" ht="18" x14ac:dyDescent="0.25">
      <c r="A32" s="191">
        <v>7</v>
      </c>
      <c r="B32" s="180" t="s">
        <v>78</v>
      </c>
      <c r="C32" s="181">
        <f t="shared" si="2"/>
        <v>255982000</v>
      </c>
      <c r="D32" s="182">
        <f t="shared" si="2"/>
        <v>178632000</v>
      </c>
      <c r="E32" s="183">
        <f t="shared" si="2"/>
        <v>178632000</v>
      </c>
      <c r="F32" s="184">
        <f t="shared" si="2"/>
        <v>0</v>
      </c>
      <c r="G32" s="185">
        <f t="shared" si="2"/>
        <v>60734000</v>
      </c>
      <c r="H32" s="183">
        <f t="shared" si="2"/>
        <v>14807000</v>
      </c>
      <c r="I32" s="186">
        <f t="shared" si="2"/>
        <v>1809000</v>
      </c>
      <c r="J32" s="187">
        <f t="shared" si="2"/>
        <v>127.79999999999927</v>
      </c>
      <c r="L32" s="191">
        <v>7</v>
      </c>
      <c r="M32" s="180" t="s">
        <v>78</v>
      </c>
      <c r="N32" s="221">
        <f t="shared" si="3"/>
        <v>1.0758601621091557</v>
      </c>
      <c r="O32" s="221">
        <f t="shared" si="3"/>
        <v>1.0728437959907204</v>
      </c>
      <c r="P32" s="221">
        <f t="shared" si="3"/>
        <v>1.0736457646635391</v>
      </c>
      <c r="Q32" s="221">
        <f t="shared" si="3"/>
        <v>1</v>
      </c>
      <c r="R32" s="221">
        <f t="shared" si="3"/>
        <v>1.07284271782712</v>
      </c>
      <c r="S32" s="221">
        <f t="shared" si="3"/>
        <v>1.6104468997361479</v>
      </c>
      <c r="T32" s="221">
        <f t="shared" si="3"/>
        <v>1.0282184472834479</v>
      </c>
      <c r="U32" s="221">
        <f t="shared" si="3"/>
        <v>1.0141736999123847</v>
      </c>
    </row>
    <row r="33" spans="1:21" ht="18" x14ac:dyDescent="0.25">
      <c r="A33" s="179">
        <v>8</v>
      </c>
      <c r="B33" s="180" t="s">
        <v>79</v>
      </c>
      <c r="C33" s="181">
        <f t="shared" si="2"/>
        <v>299456000</v>
      </c>
      <c r="D33" s="182">
        <f t="shared" si="2"/>
        <v>208320000</v>
      </c>
      <c r="E33" s="183">
        <f t="shared" si="2"/>
        <v>208320000</v>
      </c>
      <c r="F33" s="184">
        <f t="shared" si="2"/>
        <v>0</v>
      </c>
      <c r="G33" s="185">
        <f t="shared" si="2"/>
        <v>70827000</v>
      </c>
      <c r="H33" s="183">
        <f t="shared" si="2"/>
        <v>18682000</v>
      </c>
      <c r="I33" s="186">
        <f t="shared" si="2"/>
        <v>1627000</v>
      </c>
      <c r="J33" s="187">
        <f t="shared" si="2"/>
        <v>-6.5399999999990541</v>
      </c>
      <c r="L33" s="179">
        <v>8</v>
      </c>
      <c r="M33" s="180" t="s">
        <v>79</v>
      </c>
      <c r="N33" s="221">
        <f t="shared" si="3"/>
        <v>1.0688326745572685</v>
      </c>
      <c r="O33" s="221">
        <f t="shared" si="3"/>
        <v>1.0658828738367634</v>
      </c>
      <c r="P33" s="221">
        <f t="shared" si="3"/>
        <v>1.066953481600327</v>
      </c>
      <c r="Q33" s="221">
        <f t="shared" si="3"/>
        <v>1</v>
      </c>
      <c r="R33" s="221">
        <f t="shared" si="3"/>
        <v>1.0658811076085066</v>
      </c>
      <c r="S33" s="221">
        <f t="shared" si="3"/>
        <v>1.6004371022690751</v>
      </c>
      <c r="T33" s="221">
        <f t="shared" si="3"/>
        <v>1.0197619336815256</v>
      </c>
      <c r="U33" s="221">
        <f t="shared" si="3"/>
        <v>0.99944160026775875</v>
      </c>
    </row>
    <row r="34" spans="1:21" ht="18" x14ac:dyDescent="0.25">
      <c r="A34" s="179">
        <v>9</v>
      </c>
      <c r="B34" s="180" t="s">
        <v>80</v>
      </c>
      <c r="C34" s="181">
        <f t="shared" si="2"/>
        <v>309626000</v>
      </c>
      <c r="D34" s="182">
        <f t="shared" si="2"/>
        <v>216199000</v>
      </c>
      <c r="E34" s="183">
        <f t="shared" si="2"/>
        <v>216199000</v>
      </c>
      <c r="F34" s="184">
        <f t="shared" si="2"/>
        <v>0</v>
      </c>
      <c r="G34" s="185">
        <f t="shared" si="2"/>
        <v>73507000</v>
      </c>
      <c r="H34" s="183">
        <f t="shared" si="2"/>
        <v>17867000</v>
      </c>
      <c r="I34" s="186">
        <f t="shared" si="2"/>
        <v>2053000</v>
      </c>
      <c r="J34" s="187">
        <f t="shared" si="2"/>
        <v>191</v>
      </c>
      <c r="L34" s="179">
        <v>9</v>
      </c>
      <c r="M34" s="180" t="s">
        <v>80</v>
      </c>
      <c r="N34" s="221">
        <f t="shared" si="3"/>
        <v>1.0759222950539895</v>
      </c>
      <c r="O34" s="221">
        <f t="shared" si="3"/>
        <v>1.0729423712115844</v>
      </c>
      <c r="P34" s="221">
        <f t="shared" si="3"/>
        <v>1.0739186863337324</v>
      </c>
      <c r="Q34" s="221">
        <f t="shared" si="3"/>
        <v>1</v>
      </c>
      <c r="R34" s="221">
        <f t="shared" si="3"/>
        <v>1.072941701810965</v>
      </c>
      <c r="S34" s="221">
        <f t="shared" si="3"/>
        <v>1.6108793763676148</v>
      </c>
      <c r="T34" s="221">
        <f t="shared" si="3"/>
        <v>1.0265836225203293</v>
      </c>
      <c r="U34" s="221">
        <f t="shared" si="3"/>
        <v>1.0175858576558328</v>
      </c>
    </row>
    <row r="35" spans="1:21" ht="18" x14ac:dyDescent="0.25">
      <c r="A35" s="179">
        <v>10</v>
      </c>
      <c r="B35" s="180" t="s">
        <v>81</v>
      </c>
      <c r="C35" s="181">
        <f t="shared" si="2"/>
        <v>275445000</v>
      </c>
      <c r="D35" s="182">
        <f t="shared" si="2"/>
        <v>192213000</v>
      </c>
      <c r="E35" s="183">
        <f t="shared" si="2"/>
        <v>192213000</v>
      </c>
      <c r="F35" s="184">
        <f t="shared" si="2"/>
        <v>0</v>
      </c>
      <c r="G35" s="185">
        <f t="shared" si="2"/>
        <v>65353000</v>
      </c>
      <c r="H35" s="183">
        <f t="shared" si="2"/>
        <v>17046000</v>
      </c>
      <c r="I35" s="186">
        <f t="shared" si="2"/>
        <v>833000</v>
      </c>
      <c r="J35" s="187">
        <f t="shared" si="2"/>
        <v>34.849999999998545</v>
      </c>
      <c r="L35" s="179">
        <v>10</v>
      </c>
      <c r="M35" s="180" t="s">
        <v>81</v>
      </c>
      <c r="N35" s="221">
        <f t="shared" si="3"/>
        <v>1.0696066853955726</v>
      </c>
      <c r="O35" s="221">
        <f t="shared" si="3"/>
        <v>1.0668473486489889</v>
      </c>
      <c r="P35" s="221">
        <f t="shared" si="3"/>
        <v>1.0678554811306034</v>
      </c>
      <c r="Q35" s="221">
        <f t="shared" si="3"/>
        <v>1</v>
      </c>
      <c r="R35" s="221">
        <f t="shared" si="3"/>
        <v>1.0668479200357597</v>
      </c>
      <c r="S35" s="221">
        <f t="shared" si="3"/>
        <v>1.6017580400324778</v>
      </c>
      <c r="T35" s="221">
        <f t="shared" si="3"/>
        <v>1.0109898808659974</v>
      </c>
      <c r="U35" s="221">
        <f t="shared" si="3"/>
        <v>1.0032813743167726</v>
      </c>
    </row>
    <row r="36" spans="1:21" ht="18" x14ac:dyDescent="0.25">
      <c r="A36" s="179">
        <v>11</v>
      </c>
      <c r="B36" s="192" t="s">
        <v>121</v>
      </c>
      <c r="C36" s="181">
        <f t="shared" si="2"/>
        <v>698742000</v>
      </c>
      <c r="D36" s="182">
        <f t="shared" si="2"/>
        <v>489675000</v>
      </c>
      <c r="E36" s="183">
        <f t="shared" si="2"/>
        <v>489675000</v>
      </c>
      <c r="F36" s="184">
        <f t="shared" si="2"/>
        <v>0</v>
      </c>
      <c r="G36" s="185">
        <f t="shared" si="2"/>
        <v>166491000</v>
      </c>
      <c r="H36" s="183">
        <f t="shared" si="2"/>
        <v>38569000</v>
      </c>
      <c r="I36" s="186">
        <f t="shared" si="2"/>
        <v>4007000</v>
      </c>
      <c r="J36" s="187">
        <f t="shared" si="2"/>
        <v>359.20000000000073</v>
      </c>
      <c r="L36" s="179">
        <v>11</v>
      </c>
      <c r="M36" s="192" t="s">
        <v>121</v>
      </c>
      <c r="N36" s="221">
        <f t="shared" si="3"/>
        <v>1.08063913783282</v>
      </c>
      <c r="O36" s="221">
        <f t="shared" si="3"/>
        <v>1.0777699638558464</v>
      </c>
      <c r="P36" s="221">
        <f t="shared" si="3"/>
        <v>1.07841183350542</v>
      </c>
      <c r="Q36" s="221">
        <f t="shared" si="3"/>
        <v>1</v>
      </c>
      <c r="R36" s="221">
        <f t="shared" si="3"/>
        <v>1.0777707139363777</v>
      </c>
      <c r="S36" s="221">
        <f t="shared" si="3"/>
        <v>1.6175980784627702</v>
      </c>
      <c r="T36" s="221">
        <f t="shared" si="3"/>
        <v>1.0242332976516622</v>
      </c>
      <c r="U36" s="221">
        <f t="shared" si="3"/>
        <v>1.0154533173867029</v>
      </c>
    </row>
    <row r="37" spans="1:21" ht="18" x14ac:dyDescent="0.25">
      <c r="A37" s="179">
        <v>12</v>
      </c>
      <c r="B37" s="180" t="s">
        <v>83</v>
      </c>
      <c r="C37" s="181">
        <f t="shared" si="2"/>
        <v>363236000</v>
      </c>
      <c r="D37" s="182">
        <f t="shared" si="2"/>
        <v>253269000</v>
      </c>
      <c r="E37" s="183">
        <f t="shared" si="2"/>
        <v>253269000</v>
      </c>
      <c r="F37" s="184">
        <f t="shared" si="2"/>
        <v>0</v>
      </c>
      <c r="G37" s="185">
        <f t="shared" si="2"/>
        <v>85967000</v>
      </c>
      <c r="H37" s="183">
        <f t="shared" si="2"/>
        <v>21707000</v>
      </c>
      <c r="I37" s="186">
        <f t="shared" si="2"/>
        <v>2293000</v>
      </c>
      <c r="J37" s="187">
        <f t="shared" si="2"/>
        <v>172.20000000000073</v>
      </c>
      <c r="L37" s="179">
        <v>12</v>
      </c>
      <c r="M37" s="180" t="s">
        <v>83</v>
      </c>
      <c r="N37" s="221">
        <f t="shared" si="3"/>
        <v>1.0728710891342561</v>
      </c>
      <c r="O37" s="221">
        <f t="shared" si="3"/>
        <v>1.0699114172168758</v>
      </c>
      <c r="P37" s="221">
        <f t="shared" si="3"/>
        <v>1.0706985300275236</v>
      </c>
      <c r="Q37" s="221">
        <f t="shared" si="3"/>
        <v>1</v>
      </c>
      <c r="R37" s="221">
        <f t="shared" si="3"/>
        <v>1.0697859428006433</v>
      </c>
      <c r="S37" s="221">
        <f t="shared" si="3"/>
        <v>1.6058669197275874</v>
      </c>
      <c r="T37" s="221">
        <f t="shared" si="3"/>
        <v>1.0243340761965405</v>
      </c>
      <c r="U37" s="221">
        <f t="shared" si="3"/>
        <v>1.012959353386967</v>
      </c>
    </row>
    <row r="38" spans="1:21" ht="18" x14ac:dyDescent="0.25">
      <c r="A38" s="179">
        <v>13</v>
      </c>
      <c r="B38" s="180" t="s">
        <v>122</v>
      </c>
      <c r="C38" s="181">
        <f t="shared" si="2"/>
        <v>319575000</v>
      </c>
      <c r="D38" s="182">
        <f t="shared" si="2"/>
        <v>222705000</v>
      </c>
      <c r="E38" s="183">
        <f t="shared" si="2"/>
        <v>222705000</v>
      </c>
      <c r="F38" s="184">
        <f t="shared" si="2"/>
        <v>0</v>
      </c>
      <c r="G38" s="185">
        <f t="shared" si="2"/>
        <v>75720000</v>
      </c>
      <c r="H38" s="183">
        <f t="shared" si="2"/>
        <v>19271000</v>
      </c>
      <c r="I38" s="186">
        <f t="shared" si="2"/>
        <v>1879000</v>
      </c>
      <c r="J38" s="187">
        <f t="shared" si="2"/>
        <v>-146.39999999999964</v>
      </c>
      <c r="L38" s="179">
        <v>13</v>
      </c>
      <c r="M38" s="180" t="s">
        <v>122</v>
      </c>
      <c r="N38" s="221">
        <f t="shared" si="3"/>
        <v>1.0716916676144794</v>
      </c>
      <c r="O38" s="221">
        <f t="shared" si="3"/>
        <v>1.068740099734182</v>
      </c>
      <c r="P38" s="221">
        <f t="shared" si="3"/>
        <v>1.0698976855189497</v>
      </c>
      <c r="Q38" s="221">
        <f t="shared" si="3"/>
        <v>1</v>
      </c>
      <c r="R38" s="221">
        <f t="shared" si="3"/>
        <v>1.0687403770734683</v>
      </c>
      <c r="S38" s="221">
        <f t="shared" si="3"/>
        <v>1.6048270667252527</v>
      </c>
      <c r="T38" s="221">
        <f t="shared" si="3"/>
        <v>1.0222574951730019</v>
      </c>
      <c r="U38" s="221">
        <f t="shared" si="3"/>
        <v>0.98796844181459564</v>
      </c>
    </row>
    <row r="39" spans="1:21" ht="18" x14ac:dyDescent="0.25">
      <c r="A39" s="179">
        <v>14</v>
      </c>
      <c r="B39" s="180" t="s">
        <v>85</v>
      </c>
      <c r="C39" s="181">
        <f t="shared" si="2"/>
        <v>591321000</v>
      </c>
      <c r="D39" s="182">
        <f t="shared" si="2"/>
        <v>410218000</v>
      </c>
      <c r="E39" s="183">
        <f t="shared" si="2"/>
        <v>410218000</v>
      </c>
      <c r="F39" s="184">
        <f t="shared" si="2"/>
        <v>0</v>
      </c>
      <c r="G39" s="185">
        <f t="shared" si="2"/>
        <v>139474000</v>
      </c>
      <c r="H39" s="183">
        <f t="shared" si="2"/>
        <v>38820000</v>
      </c>
      <c r="I39" s="186">
        <f t="shared" si="2"/>
        <v>2809000</v>
      </c>
      <c r="J39" s="187">
        <f t="shared" si="2"/>
        <v>83.799999999999272</v>
      </c>
      <c r="L39" s="179">
        <v>14</v>
      </c>
      <c r="M39" s="180" t="s">
        <v>85</v>
      </c>
      <c r="N39" s="221">
        <f t="shared" si="3"/>
        <v>1.0651304517830935</v>
      </c>
      <c r="O39" s="221">
        <f t="shared" si="3"/>
        <v>1.0621762961680803</v>
      </c>
      <c r="P39" s="221">
        <f t="shared" si="3"/>
        <v>1.0627885302541875</v>
      </c>
      <c r="Q39" s="221">
        <f t="shared" si="3"/>
        <v>1</v>
      </c>
      <c r="R39" s="221">
        <f t="shared" si="3"/>
        <v>1.0621762443362261</v>
      </c>
      <c r="S39" s="221">
        <f t="shared" si="3"/>
        <v>1.5941867050342093</v>
      </c>
      <c r="T39" s="221">
        <f t="shared" si="3"/>
        <v>1.0162530593823953</v>
      </c>
      <c r="U39" s="221">
        <f t="shared" si="3"/>
        <v>1.0034583369443653</v>
      </c>
    </row>
    <row r="40" spans="1:21" ht="18" x14ac:dyDescent="0.25">
      <c r="A40" s="222"/>
      <c r="B40" s="160"/>
      <c r="C40" s="208"/>
      <c r="D40" s="208"/>
      <c r="E40" s="208"/>
      <c r="F40" s="208"/>
      <c r="G40" s="208"/>
      <c r="H40" s="208"/>
      <c r="I40" s="208"/>
      <c r="J40" s="209"/>
    </row>
    <row r="41" spans="1:21" s="214" customFormat="1" ht="18" x14ac:dyDescent="0.25">
      <c r="A41" s="210"/>
      <c r="B41" s="211" t="s">
        <v>104</v>
      </c>
      <c r="C41" s="212">
        <f t="shared" ref="C41:J41" si="4">C20-N20</f>
        <v>6263975000</v>
      </c>
      <c r="D41" s="212">
        <f t="shared" si="4"/>
        <v>4374164000</v>
      </c>
      <c r="E41" s="212">
        <f t="shared" si="4"/>
        <v>4374164000</v>
      </c>
      <c r="F41" s="212">
        <f t="shared" si="4"/>
        <v>0</v>
      </c>
      <c r="G41" s="212">
        <f t="shared" si="4"/>
        <v>1486920000</v>
      </c>
      <c r="H41" s="212">
        <f t="shared" si="4"/>
        <v>350023000</v>
      </c>
      <c r="I41" s="212">
        <f t="shared" si="4"/>
        <v>52868000</v>
      </c>
      <c r="J41" s="213">
        <f t="shared" si="4"/>
        <v>2752.890000000014</v>
      </c>
      <c r="L41" s="210"/>
      <c r="M41" s="211" t="s">
        <v>104</v>
      </c>
      <c r="N41" s="223">
        <f t="shared" ref="N41:U41" si="5">C20/N20</f>
        <v>1.0790584539767338</v>
      </c>
      <c r="O41" s="223">
        <f t="shared" si="5"/>
        <v>1.0759567029685229</v>
      </c>
      <c r="P41" s="223">
        <f t="shared" si="5"/>
        <v>1.0769045000069271</v>
      </c>
      <c r="Q41" s="223">
        <f t="shared" si="5"/>
        <v>1</v>
      </c>
      <c r="R41" s="223">
        <f t="shared" si="5"/>
        <v>1.0759404533526373</v>
      </c>
      <c r="S41" s="223">
        <f t="shared" si="5"/>
        <v>1.6154163985385701</v>
      </c>
      <c r="T41" s="223">
        <f t="shared" si="5"/>
        <v>1.035345148031374</v>
      </c>
      <c r="U41" s="223">
        <f t="shared" si="5"/>
        <v>1.0129559891511728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34" orientation="landscape" r:id="rId1"/>
  <headerFooter alignWithMargins="0">
    <oddHeader>&amp;RKapitola C.II.1
&amp;"-,Tučné"Tabulka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workbookViewId="0">
      <selection activeCell="Q48" sqref="Q48"/>
    </sheetView>
  </sheetViews>
  <sheetFormatPr defaultRowHeight="19.5" x14ac:dyDescent="0.25"/>
  <cols>
    <col min="1" max="1" width="2.5703125" style="281" customWidth="1"/>
    <col min="2" max="2" width="76.7109375" customWidth="1"/>
    <col min="3" max="3" width="16.140625" customWidth="1"/>
    <col min="4" max="4" width="14.5703125" customWidth="1"/>
    <col min="5" max="5" width="12.7109375" customWidth="1"/>
    <col min="6" max="6" width="13.140625" style="138" customWidth="1"/>
    <col min="7" max="9" width="12.7109375" style="138" customWidth="1"/>
    <col min="10" max="10" width="12.7109375" style="280" customWidth="1"/>
    <col min="11" max="14" width="12.7109375" style="138" customWidth="1"/>
    <col min="15" max="15" width="21.140625" style="138" customWidth="1"/>
    <col min="16" max="16" width="15" style="138" customWidth="1"/>
    <col min="17" max="17" width="18.140625" customWidth="1"/>
    <col min="18" max="18" width="11.85546875" bestFit="1" customWidth="1"/>
    <col min="19" max="19" width="17.85546875" customWidth="1"/>
    <col min="20" max="20" width="11.5703125" bestFit="1" customWidth="1"/>
    <col min="257" max="257" width="2.5703125" customWidth="1"/>
    <col min="258" max="258" width="67.28515625" customWidth="1"/>
    <col min="259" max="259" width="16.140625" customWidth="1"/>
    <col min="260" max="260" width="14.5703125" customWidth="1"/>
    <col min="261" max="261" width="12.7109375" customWidth="1"/>
    <col min="262" max="262" width="13.140625" customWidth="1"/>
    <col min="263" max="270" width="12.7109375" customWidth="1"/>
    <col min="271" max="271" width="21.140625" customWidth="1"/>
    <col min="272" max="272" width="15" customWidth="1"/>
    <col min="273" max="273" width="18.140625" customWidth="1"/>
    <col min="274" max="274" width="11.85546875" bestFit="1" customWidth="1"/>
    <col min="275" max="275" width="17.85546875" customWidth="1"/>
    <col min="276" max="276" width="11.5703125" bestFit="1" customWidth="1"/>
    <col min="513" max="513" width="2.5703125" customWidth="1"/>
    <col min="514" max="514" width="67.28515625" customWidth="1"/>
    <col min="515" max="515" width="16.140625" customWidth="1"/>
    <col min="516" max="516" width="14.5703125" customWidth="1"/>
    <col min="517" max="517" width="12.7109375" customWidth="1"/>
    <col min="518" max="518" width="13.140625" customWidth="1"/>
    <col min="519" max="526" width="12.7109375" customWidth="1"/>
    <col min="527" max="527" width="21.140625" customWidth="1"/>
    <col min="528" max="528" width="15" customWidth="1"/>
    <col min="529" max="529" width="18.140625" customWidth="1"/>
    <col min="530" max="530" width="11.85546875" bestFit="1" customWidth="1"/>
    <col min="531" max="531" width="17.85546875" customWidth="1"/>
    <col min="532" max="532" width="11.5703125" bestFit="1" customWidth="1"/>
    <col min="769" max="769" width="2.5703125" customWidth="1"/>
    <col min="770" max="770" width="67.28515625" customWidth="1"/>
    <col min="771" max="771" width="16.140625" customWidth="1"/>
    <col min="772" max="772" width="14.5703125" customWidth="1"/>
    <col min="773" max="773" width="12.7109375" customWidth="1"/>
    <col min="774" max="774" width="13.140625" customWidth="1"/>
    <col min="775" max="782" width="12.7109375" customWidth="1"/>
    <col min="783" max="783" width="21.140625" customWidth="1"/>
    <col min="784" max="784" width="15" customWidth="1"/>
    <col min="785" max="785" width="18.140625" customWidth="1"/>
    <col min="786" max="786" width="11.85546875" bestFit="1" customWidth="1"/>
    <col min="787" max="787" width="17.85546875" customWidth="1"/>
    <col min="788" max="788" width="11.5703125" bestFit="1" customWidth="1"/>
    <col min="1025" max="1025" width="2.5703125" customWidth="1"/>
    <col min="1026" max="1026" width="67.28515625" customWidth="1"/>
    <col min="1027" max="1027" width="16.140625" customWidth="1"/>
    <col min="1028" max="1028" width="14.5703125" customWidth="1"/>
    <col min="1029" max="1029" width="12.7109375" customWidth="1"/>
    <col min="1030" max="1030" width="13.140625" customWidth="1"/>
    <col min="1031" max="1038" width="12.7109375" customWidth="1"/>
    <col min="1039" max="1039" width="21.140625" customWidth="1"/>
    <col min="1040" max="1040" width="15" customWidth="1"/>
    <col min="1041" max="1041" width="18.140625" customWidth="1"/>
    <col min="1042" max="1042" width="11.85546875" bestFit="1" customWidth="1"/>
    <col min="1043" max="1043" width="17.85546875" customWidth="1"/>
    <col min="1044" max="1044" width="11.5703125" bestFit="1" customWidth="1"/>
    <col min="1281" max="1281" width="2.5703125" customWidth="1"/>
    <col min="1282" max="1282" width="67.28515625" customWidth="1"/>
    <col min="1283" max="1283" width="16.140625" customWidth="1"/>
    <col min="1284" max="1284" width="14.5703125" customWidth="1"/>
    <col min="1285" max="1285" width="12.7109375" customWidth="1"/>
    <col min="1286" max="1286" width="13.140625" customWidth="1"/>
    <col min="1287" max="1294" width="12.7109375" customWidth="1"/>
    <col min="1295" max="1295" width="21.140625" customWidth="1"/>
    <col min="1296" max="1296" width="15" customWidth="1"/>
    <col min="1297" max="1297" width="18.140625" customWidth="1"/>
    <col min="1298" max="1298" width="11.85546875" bestFit="1" customWidth="1"/>
    <col min="1299" max="1299" width="17.85546875" customWidth="1"/>
    <col min="1300" max="1300" width="11.5703125" bestFit="1" customWidth="1"/>
    <col min="1537" max="1537" width="2.5703125" customWidth="1"/>
    <col min="1538" max="1538" width="67.28515625" customWidth="1"/>
    <col min="1539" max="1539" width="16.140625" customWidth="1"/>
    <col min="1540" max="1540" width="14.5703125" customWidth="1"/>
    <col min="1541" max="1541" width="12.7109375" customWidth="1"/>
    <col min="1542" max="1542" width="13.140625" customWidth="1"/>
    <col min="1543" max="1550" width="12.7109375" customWidth="1"/>
    <col min="1551" max="1551" width="21.140625" customWidth="1"/>
    <col min="1552" max="1552" width="15" customWidth="1"/>
    <col min="1553" max="1553" width="18.140625" customWidth="1"/>
    <col min="1554" max="1554" width="11.85546875" bestFit="1" customWidth="1"/>
    <col min="1555" max="1555" width="17.85546875" customWidth="1"/>
    <col min="1556" max="1556" width="11.5703125" bestFit="1" customWidth="1"/>
    <col min="1793" max="1793" width="2.5703125" customWidth="1"/>
    <col min="1794" max="1794" width="67.28515625" customWidth="1"/>
    <col min="1795" max="1795" width="16.140625" customWidth="1"/>
    <col min="1796" max="1796" width="14.5703125" customWidth="1"/>
    <col min="1797" max="1797" width="12.7109375" customWidth="1"/>
    <col min="1798" max="1798" width="13.140625" customWidth="1"/>
    <col min="1799" max="1806" width="12.7109375" customWidth="1"/>
    <col min="1807" max="1807" width="21.140625" customWidth="1"/>
    <col min="1808" max="1808" width="15" customWidth="1"/>
    <col min="1809" max="1809" width="18.140625" customWidth="1"/>
    <col min="1810" max="1810" width="11.85546875" bestFit="1" customWidth="1"/>
    <col min="1811" max="1811" width="17.85546875" customWidth="1"/>
    <col min="1812" max="1812" width="11.5703125" bestFit="1" customWidth="1"/>
    <col min="2049" max="2049" width="2.5703125" customWidth="1"/>
    <col min="2050" max="2050" width="67.28515625" customWidth="1"/>
    <col min="2051" max="2051" width="16.140625" customWidth="1"/>
    <col min="2052" max="2052" width="14.5703125" customWidth="1"/>
    <col min="2053" max="2053" width="12.7109375" customWidth="1"/>
    <col min="2054" max="2054" width="13.140625" customWidth="1"/>
    <col min="2055" max="2062" width="12.7109375" customWidth="1"/>
    <col min="2063" max="2063" width="21.140625" customWidth="1"/>
    <col min="2064" max="2064" width="15" customWidth="1"/>
    <col min="2065" max="2065" width="18.140625" customWidth="1"/>
    <col min="2066" max="2066" width="11.85546875" bestFit="1" customWidth="1"/>
    <col min="2067" max="2067" width="17.85546875" customWidth="1"/>
    <col min="2068" max="2068" width="11.5703125" bestFit="1" customWidth="1"/>
    <col min="2305" max="2305" width="2.5703125" customWidth="1"/>
    <col min="2306" max="2306" width="67.28515625" customWidth="1"/>
    <col min="2307" max="2307" width="16.140625" customWidth="1"/>
    <col min="2308" max="2308" width="14.5703125" customWidth="1"/>
    <col min="2309" max="2309" width="12.7109375" customWidth="1"/>
    <col min="2310" max="2310" width="13.140625" customWidth="1"/>
    <col min="2311" max="2318" width="12.7109375" customWidth="1"/>
    <col min="2319" max="2319" width="21.140625" customWidth="1"/>
    <col min="2320" max="2320" width="15" customWidth="1"/>
    <col min="2321" max="2321" width="18.140625" customWidth="1"/>
    <col min="2322" max="2322" width="11.85546875" bestFit="1" customWidth="1"/>
    <col min="2323" max="2323" width="17.85546875" customWidth="1"/>
    <col min="2324" max="2324" width="11.5703125" bestFit="1" customWidth="1"/>
    <col min="2561" max="2561" width="2.5703125" customWidth="1"/>
    <col min="2562" max="2562" width="67.28515625" customWidth="1"/>
    <col min="2563" max="2563" width="16.140625" customWidth="1"/>
    <col min="2564" max="2564" width="14.5703125" customWidth="1"/>
    <col min="2565" max="2565" width="12.7109375" customWidth="1"/>
    <col min="2566" max="2566" width="13.140625" customWidth="1"/>
    <col min="2567" max="2574" width="12.7109375" customWidth="1"/>
    <col min="2575" max="2575" width="21.140625" customWidth="1"/>
    <col min="2576" max="2576" width="15" customWidth="1"/>
    <col min="2577" max="2577" width="18.140625" customWidth="1"/>
    <col min="2578" max="2578" width="11.85546875" bestFit="1" customWidth="1"/>
    <col min="2579" max="2579" width="17.85546875" customWidth="1"/>
    <col min="2580" max="2580" width="11.5703125" bestFit="1" customWidth="1"/>
    <col min="2817" max="2817" width="2.5703125" customWidth="1"/>
    <col min="2818" max="2818" width="67.28515625" customWidth="1"/>
    <col min="2819" max="2819" width="16.140625" customWidth="1"/>
    <col min="2820" max="2820" width="14.5703125" customWidth="1"/>
    <col min="2821" max="2821" width="12.7109375" customWidth="1"/>
    <col min="2822" max="2822" width="13.140625" customWidth="1"/>
    <col min="2823" max="2830" width="12.7109375" customWidth="1"/>
    <col min="2831" max="2831" width="21.140625" customWidth="1"/>
    <col min="2832" max="2832" width="15" customWidth="1"/>
    <col min="2833" max="2833" width="18.140625" customWidth="1"/>
    <col min="2834" max="2834" width="11.85546875" bestFit="1" customWidth="1"/>
    <col min="2835" max="2835" width="17.85546875" customWidth="1"/>
    <col min="2836" max="2836" width="11.5703125" bestFit="1" customWidth="1"/>
    <col min="3073" max="3073" width="2.5703125" customWidth="1"/>
    <col min="3074" max="3074" width="67.28515625" customWidth="1"/>
    <col min="3075" max="3075" width="16.140625" customWidth="1"/>
    <col min="3076" max="3076" width="14.5703125" customWidth="1"/>
    <col min="3077" max="3077" width="12.7109375" customWidth="1"/>
    <col min="3078" max="3078" width="13.140625" customWidth="1"/>
    <col min="3079" max="3086" width="12.7109375" customWidth="1"/>
    <col min="3087" max="3087" width="21.140625" customWidth="1"/>
    <col min="3088" max="3088" width="15" customWidth="1"/>
    <col min="3089" max="3089" width="18.140625" customWidth="1"/>
    <col min="3090" max="3090" width="11.85546875" bestFit="1" customWidth="1"/>
    <col min="3091" max="3091" width="17.85546875" customWidth="1"/>
    <col min="3092" max="3092" width="11.5703125" bestFit="1" customWidth="1"/>
    <col min="3329" max="3329" width="2.5703125" customWidth="1"/>
    <col min="3330" max="3330" width="67.28515625" customWidth="1"/>
    <col min="3331" max="3331" width="16.140625" customWidth="1"/>
    <col min="3332" max="3332" width="14.5703125" customWidth="1"/>
    <col min="3333" max="3333" width="12.7109375" customWidth="1"/>
    <col min="3334" max="3334" width="13.140625" customWidth="1"/>
    <col min="3335" max="3342" width="12.7109375" customWidth="1"/>
    <col min="3343" max="3343" width="21.140625" customWidth="1"/>
    <col min="3344" max="3344" width="15" customWidth="1"/>
    <col min="3345" max="3345" width="18.140625" customWidth="1"/>
    <col min="3346" max="3346" width="11.85546875" bestFit="1" customWidth="1"/>
    <col min="3347" max="3347" width="17.85546875" customWidth="1"/>
    <col min="3348" max="3348" width="11.5703125" bestFit="1" customWidth="1"/>
    <col min="3585" max="3585" width="2.5703125" customWidth="1"/>
    <col min="3586" max="3586" width="67.28515625" customWidth="1"/>
    <col min="3587" max="3587" width="16.140625" customWidth="1"/>
    <col min="3588" max="3588" width="14.5703125" customWidth="1"/>
    <col min="3589" max="3589" width="12.7109375" customWidth="1"/>
    <col min="3590" max="3590" width="13.140625" customWidth="1"/>
    <col min="3591" max="3598" width="12.7109375" customWidth="1"/>
    <col min="3599" max="3599" width="21.140625" customWidth="1"/>
    <col min="3600" max="3600" width="15" customWidth="1"/>
    <col min="3601" max="3601" width="18.140625" customWidth="1"/>
    <col min="3602" max="3602" width="11.85546875" bestFit="1" customWidth="1"/>
    <col min="3603" max="3603" width="17.85546875" customWidth="1"/>
    <col min="3604" max="3604" width="11.5703125" bestFit="1" customWidth="1"/>
    <col min="3841" max="3841" width="2.5703125" customWidth="1"/>
    <col min="3842" max="3842" width="67.28515625" customWidth="1"/>
    <col min="3843" max="3843" width="16.140625" customWidth="1"/>
    <col min="3844" max="3844" width="14.5703125" customWidth="1"/>
    <col min="3845" max="3845" width="12.7109375" customWidth="1"/>
    <col min="3846" max="3846" width="13.140625" customWidth="1"/>
    <col min="3847" max="3854" width="12.7109375" customWidth="1"/>
    <col min="3855" max="3855" width="21.140625" customWidth="1"/>
    <col min="3856" max="3856" width="15" customWidth="1"/>
    <col min="3857" max="3857" width="18.140625" customWidth="1"/>
    <col min="3858" max="3858" width="11.85546875" bestFit="1" customWidth="1"/>
    <col min="3859" max="3859" width="17.85546875" customWidth="1"/>
    <col min="3860" max="3860" width="11.5703125" bestFit="1" customWidth="1"/>
    <col min="4097" max="4097" width="2.5703125" customWidth="1"/>
    <col min="4098" max="4098" width="67.28515625" customWidth="1"/>
    <col min="4099" max="4099" width="16.140625" customWidth="1"/>
    <col min="4100" max="4100" width="14.5703125" customWidth="1"/>
    <col min="4101" max="4101" width="12.7109375" customWidth="1"/>
    <col min="4102" max="4102" width="13.140625" customWidth="1"/>
    <col min="4103" max="4110" width="12.7109375" customWidth="1"/>
    <col min="4111" max="4111" width="21.140625" customWidth="1"/>
    <col min="4112" max="4112" width="15" customWidth="1"/>
    <col min="4113" max="4113" width="18.140625" customWidth="1"/>
    <col min="4114" max="4114" width="11.85546875" bestFit="1" customWidth="1"/>
    <col min="4115" max="4115" width="17.85546875" customWidth="1"/>
    <col min="4116" max="4116" width="11.5703125" bestFit="1" customWidth="1"/>
    <col min="4353" max="4353" width="2.5703125" customWidth="1"/>
    <col min="4354" max="4354" width="67.28515625" customWidth="1"/>
    <col min="4355" max="4355" width="16.140625" customWidth="1"/>
    <col min="4356" max="4356" width="14.5703125" customWidth="1"/>
    <col min="4357" max="4357" width="12.7109375" customWidth="1"/>
    <col min="4358" max="4358" width="13.140625" customWidth="1"/>
    <col min="4359" max="4366" width="12.7109375" customWidth="1"/>
    <col min="4367" max="4367" width="21.140625" customWidth="1"/>
    <col min="4368" max="4368" width="15" customWidth="1"/>
    <col min="4369" max="4369" width="18.140625" customWidth="1"/>
    <col min="4370" max="4370" width="11.85546875" bestFit="1" customWidth="1"/>
    <col min="4371" max="4371" width="17.85546875" customWidth="1"/>
    <col min="4372" max="4372" width="11.5703125" bestFit="1" customWidth="1"/>
    <col min="4609" max="4609" width="2.5703125" customWidth="1"/>
    <col min="4610" max="4610" width="67.28515625" customWidth="1"/>
    <col min="4611" max="4611" width="16.140625" customWidth="1"/>
    <col min="4612" max="4612" width="14.5703125" customWidth="1"/>
    <col min="4613" max="4613" width="12.7109375" customWidth="1"/>
    <col min="4614" max="4614" width="13.140625" customWidth="1"/>
    <col min="4615" max="4622" width="12.7109375" customWidth="1"/>
    <col min="4623" max="4623" width="21.140625" customWidth="1"/>
    <col min="4624" max="4624" width="15" customWidth="1"/>
    <col min="4625" max="4625" width="18.140625" customWidth="1"/>
    <col min="4626" max="4626" width="11.85546875" bestFit="1" customWidth="1"/>
    <col min="4627" max="4627" width="17.85546875" customWidth="1"/>
    <col min="4628" max="4628" width="11.5703125" bestFit="1" customWidth="1"/>
    <col min="4865" max="4865" width="2.5703125" customWidth="1"/>
    <col min="4866" max="4866" width="67.28515625" customWidth="1"/>
    <col min="4867" max="4867" width="16.140625" customWidth="1"/>
    <col min="4868" max="4868" width="14.5703125" customWidth="1"/>
    <col min="4869" max="4869" width="12.7109375" customWidth="1"/>
    <col min="4870" max="4870" width="13.140625" customWidth="1"/>
    <col min="4871" max="4878" width="12.7109375" customWidth="1"/>
    <col min="4879" max="4879" width="21.140625" customWidth="1"/>
    <col min="4880" max="4880" width="15" customWidth="1"/>
    <col min="4881" max="4881" width="18.140625" customWidth="1"/>
    <col min="4882" max="4882" width="11.85546875" bestFit="1" customWidth="1"/>
    <col min="4883" max="4883" width="17.85546875" customWidth="1"/>
    <col min="4884" max="4884" width="11.5703125" bestFit="1" customWidth="1"/>
    <col min="5121" max="5121" width="2.5703125" customWidth="1"/>
    <col min="5122" max="5122" width="67.28515625" customWidth="1"/>
    <col min="5123" max="5123" width="16.140625" customWidth="1"/>
    <col min="5124" max="5124" width="14.5703125" customWidth="1"/>
    <col min="5125" max="5125" width="12.7109375" customWidth="1"/>
    <col min="5126" max="5126" width="13.140625" customWidth="1"/>
    <col min="5127" max="5134" width="12.7109375" customWidth="1"/>
    <col min="5135" max="5135" width="21.140625" customWidth="1"/>
    <col min="5136" max="5136" width="15" customWidth="1"/>
    <col min="5137" max="5137" width="18.140625" customWidth="1"/>
    <col min="5138" max="5138" width="11.85546875" bestFit="1" customWidth="1"/>
    <col min="5139" max="5139" width="17.85546875" customWidth="1"/>
    <col min="5140" max="5140" width="11.5703125" bestFit="1" customWidth="1"/>
    <col min="5377" max="5377" width="2.5703125" customWidth="1"/>
    <col min="5378" max="5378" width="67.28515625" customWidth="1"/>
    <col min="5379" max="5379" width="16.140625" customWidth="1"/>
    <col min="5380" max="5380" width="14.5703125" customWidth="1"/>
    <col min="5381" max="5381" width="12.7109375" customWidth="1"/>
    <col min="5382" max="5382" width="13.140625" customWidth="1"/>
    <col min="5383" max="5390" width="12.7109375" customWidth="1"/>
    <col min="5391" max="5391" width="21.140625" customWidth="1"/>
    <col min="5392" max="5392" width="15" customWidth="1"/>
    <col min="5393" max="5393" width="18.140625" customWidth="1"/>
    <col min="5394" max="5394" width="11.85546875" bestFit="1" customWidth="1"/>
    <col min="5395" max="5395" width="17.85546875" customWidth="1"/>
    <col min="5396" max="5396" width="11.5703125" bestFit="1" customWidth="1"/>
    <col min="5633" max="5633" width="2.5703125" customWidth="1"/>
    <col min="5634" max="5634" width="67.28515625" customWidth="1"/>
    <col min="5635" max="5635" width="16.140625" customWidth="1"/>
    <col min="5636" max="5636" width="14.5703125" customWidth="1"/>
    <col min="5637" max="5637" width="12.7109375" customWidth="1"/>
    <col min="5638" max="5638" width="13.140625" customWidth="1"/>
    <col min="5639" max="5646" width="12.7109375" customWidth="1"/>
    <col min="5647" max="5647" width="21.140625" customWidth="1"/>
    <col min="5648" max="5648" width="15" customWidth="1"/>
    <col min="5649" max="5649" width="18.140625" customWidth="1"/>
    <col min="5650" max="5650" width="11.85546875" bestFit="1" customWidth="1"/>
    <col min="5651" max="5651" width="17.85546875" customWidth="1"/>
    <col min="5652" max="5652" width="11.5703125" bestFit="1" customWidth="1"/>
    <col min="5889" max="5889" width="2.5703125" customWidth="1"/>
    <col min="5890" max="5890" width="67.28515625" customWidth="1"/>
    <col min="5891" max="5891" width="16.140625" customWidth="1"/>
    <col min="5892" max="5892" width="14.5703125" customWidth="1"/>
    <col min="5893" max="5893" width="12.7109375" customWidth="1"/>
    <col min="5894" max="5894" width="13.140625" customWidth="1"/>
    <col min="5895" max="5902" width="12.7109375" customWidth="1"/>
    <col min="5903" max="5903" width="21.140625" customWidth="1"/>
    <col min="5904" max="5904" width="15" customWidth="1"/>
    <col min="5905" max="5905" width="18.140625" customWidth="1"/>
    <col min="5906" max="5906" width="11.85546875" bestFit="1" customWidth="1"/>
    <col min="5907" max="5907" width="17.85546875" customWidth="1"/>
    <col min="5908" max="5908" width="11.5703125" bestFit="1" customWidth="1"/>
    <col min="6145" max="6145" width="2.5703125" customWidth="1"/>
    <col min="6146" max="6146" width="67.28515625" customWidth="1"/>
    <col min="6147" max="6147" width="16.140625" customWidth="1"/>
    <col min="6148" max="6148" width="14.5703125" customWidth="1"/>
    <col min="6149" max="6149" width="12.7109375" customWidth="1"/>
    <col min="6150" max="6150" width="13.140625" customWidth="1"/>
    <col min="6151" max="6158" width="12.7109375" customWidth="1"/>
    <col min="6159" max="6159" width="21.140625" customWidth="1"/>
    <col min="6160" max="6160" width="15" customWidth="1"/>
    <col min="6161" max="6161" width="18.140625" customWidth="1"/>
    <col min="6162" max="6162" width="11.85546875" bestFit="1" customWidth="1"/>
    <col min="6163" max="6163" width="17.85546875" customWidth="1"/>
    <col min="6164" max="6164" width="11.5703125" bestFit="1" customWidth="1"/>
    <col min="6401" max="6401" width="2.5703125" customWidth="1"/>
    <col min="6402" max="6402" width="67.28515625" customWidth="1"/>
    <col min="6403" max="6403" width="16.140625" customWidth="1"/>
    <col min="6404" max="6404" width="14.5703125" customWidth="1"/>
    <col min="6405" max="6405" width="12.7109375" customWidth="1"/>
    <col min="6406" max="6406" width="13.140625" customWidth="1"/>
    <col min="6407" max="6414" width="12.7109375" customWidth="1"/>
    <col min="6415" max="6415" width="21.140625" customWidth="1"/>
    <col min="6416" max="6416" width="15" customWidth="1"/>
    <col min="6417" max="6417" width="18.140625" customWidth="1"/>
    <col min="6418" max="6418" width="11.85546875" bestFit="1" customWidth="1"/>
    <col min="6419" max="6419" width="17.85546875" customWidth="1"/>
    <col min="6420" max="6420" width="11.5703125" bestFit="1" customWidth="1"/>
    <col min="6657" max="6657" width="2.5703125" customWidth="1"/>
    <col min="6658" max="6658" width="67.28515625" customWidth="1"/>
    <col min="6659" max="6659" width="16.140625" customWidth="1"/>
    <col min="6660" max="6660" width="14.5703125" customWidth="1"/>
    <col min="6661" max="6661" width="12.7109375" customWidth="1"/>
    <col min="6662" max="6662" width="13.140625" customWidth="1"/>
    <col min="6663" max="6670" width="12.7109375" customWidth="1"/>
    <col min="6671" max="6671" width="21.140625" customWidth="1"/>
    <col min="6672" max="6672" width="15" customWidth="1"/>
    <col min="6673" max="6673" width="18.140625" customWidth="1"/>
    <col min="6674" max="6674" width="11.85546875" bestFit="1" customWidth="1"/>
    <col min="6675" max="6675" width="17.85546875" customWidth="1"/>
    <col min="6676" max="6676" width="11.5703125" bestFit="1" customWidth="1"/>
    <col min="6913" max="6913" width="2.5703125" customWidth="1"/>
    <col min="6914" max="6914" width="67.28515625" customWidth="1"/>
    <col min="6915" max="6915" width="16.140625" customWidth="1"/>
    <col min="6916" max="6916" width="14.5703125" customWidth="1"/>
    <col min="6917" max="6917" width="12.7109375" customWidth="1"/>
    <col min="6918" max="6918" width="13.140625" customWidth="1"/>
    <col min="6919" max="6926" width="12.7109375" customWidth="1"/>
    <col min="6927" max="6927" width="21.140625" customWidth="1"/>
    <col min="6928" max="6928" width="15" customWidth="1"/>
    <col min="6929" max="6929" width="18.140625" customWidth="1"/>
    <col min="6930" max="6930" width="11.85546875" bestFit="1" customWidth="1"/>
    <col min="6931" max="6931" width="17.85546875" customWidth="1"/>
    <col min="6932" max="6932" width="11.5703125" bestFit="1" customWidth="1"/>
    <col min="7169" max="7169" width="2.5703125" customWidth="1"/>
    <col min="7170" max="7170" width="67.28515625" customWidth="1"/>
    <col min="7171" max="7171" width="16.140625" customWidth="1"/>
    <col min="7172" max="7172" width="14.5703125" customWidth="1"/>
    <col min="7173" max="7173" width="12.7109375" customWidth="1"/>
    <col min="7174" max="7174" width="13.140625" customWidth="1"/>
    <col min="7175" max="7182" width="12.7109375" customWidth="1"/>
    <col min="7183" max="7183" width="21.140625" customWidth="1"/>
    <col min="7184" max="7184" width="15" customWidth="1"/>
    <col min="7185" max="7185" width="18.140625" customWidth="1"/>
    <col min="7186" max="7186" width="11.85546875" bestFit="1" customWidth="1"/>
    <col min="7187" max="7187" width="17.85546875" customWidth="1"/>
    <col min="7188" max="7188" width="11.5703125" bestFit="1" customWidth="1"/>
    <col min="7425" max="7425" width="2.5703125" customWidth="1"/>
    <col min="7426" max="7426" width="67.28515625" customWidth="1"/>
    <col min="7427" max="7427" width="16.140625" customWidth="1"/>
    <col min="7428" max="7428" width="14.5703125" customWidth="1"/>
    <col min="7429" max="7429" width="12.7109375" customWidth="1"/>
    <col min="7430" max="7430" width="13.140625" customWidth="1"/>
    <col min="7431" max="7438" width="12.7109375" customWidth="1"/>
    <col min="7439" max="7439" width="21.140625" customWidth="1"/>
    <col min="7440" max="7440" width="15" customWidth="1"/>
    <col min="7441" max="7441" width="18.140625" customWidth="1"/>
    <col min="7442" max="7442" width="11.85546875" bestFit="1" customWidth="1"/>
    <col min="7443" max="7443" width="17.85546875" customWidth="1"/>
    <col min="7444" max="7444" width="11.5703125" bestFit="1" customWidth="1"/>
    <col min="7681" max="7681" width="2.5703125" customWidth="1"/>
    <col min="7682" max="7682" width="67.28515625" customWidth="1"/>
    <col min="7683" max="7683" width="16.140625" customWidth="1"/>
    <col min="7684" max="7684" width="14.5703125" customWidth="1"/>
    <col min="7685" max="7685" width="12.7109375" customWidth="1"/>
    <col min="7686" max="7686" width="13.140625" customWidth="1"/>
    <col min="7687" max="7694" width="12.7109375" customWidth="1"/>
    <col min="7695" max="7695" width="21.140625" customWidth="1"/>
    <col min="7696" max="7696" width="15" customWidth="1"/>
    <col min="7697" max="7697" width="18.140625" customWidth="1"/>
    <col min="7698" max="7698" width="11.85546875" bestFit="1" customWidth="1"/>
    <col min="7699" max="7699" width="17.85546875" customWidth="1"/>
    <col min="7700" max="7700" width="11.5703125" bestFit="1" customWidth="1"/>
    <col min="7937" max="7937" width="2.5703125" customWidth="1"/>
    <col min="7938" max="7938" width="67.28515625" customWidth="1"/>
    <col min="7939" max="7939" width="16.140625" customWidth="1"/>
    <col min="7940" max="7940" width="14.5703125" customWidth="1"/>
    <col min="7941" max="7941" width="12.7109375" customWidth="1"/>
    <col min="7942" max="7942" width="13.140625" customWidth="1"/>
    <col min="7943" max="7950" width="12.7109375" customWidth="1"/>
    <col min="7951" max="7951" width="21.140625" customWidth="1"/>
    <col min="7952" max="7952" width="15" customWidth="1"/>
    <col min="7953" max="7953" width="18.140625" customWidth="1"/>
    <col min="7954" max="7954" width="11.85546875" bestFit="1" customWidth="1"/>
    <col min="7955" max="7955" width="17.85546875" customWidth="1"/>
    <col min="7956" max="7956" width="11.5703125" bestFit="1" customWidth="1"/>
    <col min="8193" max="8193" width="2.5703125" customWidth="1"/>
    <col min="8194" max="8194" width="67.28515625" customWidth="1"/>
    <col min="8195" max="8195" width="16.140625" customWidth="1"/>
    <col min="8196" max="8196" width="14.5703125" customWidth="1"/>
    <col min="8197" max="8197" width="12.7109375" customWidth="1"/>
    <col min="8198" max="8198" width="13.140625" customWidth="1"/>
    <col min="8199" max="8206" width="12.7109375" customWidth="1"/>
    <col min="8207" max="8207" width="21.140625" customWidth="1"/>
    <col min="8208" max="8208" width="15" customWidth="1"/>
    <col min="8209" max="8209" width="18.140625" customWidth="1"/>
    <col min="8210" max="8210" width="11.85546875" bestFit="1" customWidth="1"/>
    <col min="8211" max="8211" width="17.85546875" customWidth="1"/>
    <col min="8212" max="8212" width="11.5703125" bestFit="1" customWidth="1"/>
    <col min="8449" max="8449" width="2.5703125" customWidth="1"/>
    <col min="8450" max="8450" width="67.28515625" customWidth="1"/>
    <col min="8451" max="8451" width="16.140625" customWidth="1"/>
    <col min="8452" max="8452" width="14.5703125" customWidth="1"/>
    <col min="8453" max="8453" width="12.7109375" customWidth="1"/>
    <col min="8454" max="8454" width="13.140625" customWidth="1"/>
    <col min="8455" max="8462" width="12.7109375" customWidth="1"/>
    <col min="8463" max="8463" width="21.140625" customWidth="1"/>
    <col min="8464" max="8464" width="15" customWidth="1"/>
    <col min="8465" max="8465" width="18.140625" customWidth="1"/>
    <col min="8466" max="8466" width="11.85546875" bestFit="1" customWidth="1"/>
    <col min="8467" max="8467" width="17.85546875" customWidth="1"/>
    <col min="8468" max="8468" width="11.5703125" bestFit="1" customWidth="1"/>
    <col min="8705" max="8705" width="2.5703125" customWidth="1"/>
    <col min="8706" max="8706" width="67.28515625" customWidth="1"/>
    <col min="8707" max="8707" width="16.140625" customWidth="1"/>
    <col min="8708" max="8708" width="14.5703125" customWidth="1"/>
    <col min="8709" max="8709" width="12.7109375" customWidth="1"/>
    <col min="8710" max="8710" width="13.140625" customWidth="1"/>
    <col min="8711" max="8718" width="12.7109375" customWidth="1"/>
    <col min="8719" max="8719" width="21.140625" customWidth="1"/>
    <col min="8720" max="8720" width="15" customWidth="1"/>
    <col min="8721" max="8721" width="18.140625" customWidth="1"/>
    <col min="8722" max="8722" width="11.85546875" bestFit="1" customWidth="1"/>
    <col min="8723" max="8723" width="17.85546875" customWidth="1"/>
    <col min="8724" max="8724" width="11.5703125" bestFit="1" customWidth="1"/>
    <col min="8961" max="8961" width="2.5703125" customWidth="1"/>
    <col min="8962" max="8962" width="67.28515625" customWidth="1"/>
    <col min="8963" max="8963" width="16.140625" customWidth="1"/>
    <col min="8964" max="8964" width="14.5703125" customWidth="1"/>
    <col min="8965" max="8965" width="12.7109375" customWidth="1"/>
    <col min="8966" max="8966" width="13.140625" customWidth="1"/>
    <col min="8967" max="8974" width="12.7109375" customWidth="1"/>
    <col min="8975" max="8975" width="21.140625" customWidth="1"/>
    <col min="8976" max="8976" width="15" customWidth="1"/>
    <col min="8977" max="8977" width="18.140625" customWidth="1"/>
    <col min="8978" max="8978" width="11.85546875" bestFit="1" customWidth="1"/>
    <col min="8979" max="8979" width="17.85546875" customWidth="1"/>
    <col min="8980" max="8980" width="11.5703125" bestFit="1" customWidth="1"/>
    <col min="9217" max="9217" width="2.5703125" customWidth="1"/>
    <col min="9218" max="9218" width="67.28515625" customWidth="1"/>
    <col min="9219" max="9219" width="16.140625" customWidth="1"/>
    <col min="9220" max="9220" width="14.5703125" customWidth="1"/>
    <col min="9221" max="9221" width="12.7109375" customWidth="1"/>
    <col min="9222" max="9222" width="13.140625" customWidth="1"/>
    <col min="9223" max="9230" width="12.7109375" customWidth="1"/>
    <col min="9231" max="9231" width="21.140625" customWidth="1"/>
    <col min="9232" max="9232" width="15" customWidth="1"/>
    <col min="9233" max="9233" width="18.140625" customWidth="1"/>
    <col min="9234" max="9234" width="11.85546875" bestFit="1" customWidth="1"/>
    <col min="9235" max="9235" width="17.85546875" customWidth="1"/>
    <col min="9236" max="9236" width="11.5703125" bestFit="1" customWidth="1"/>
    <col min="9473" max="9473" width="2.5703125" customWidth="1"/>
    <col min="9474" max="9474" width="67.28515625" customWidth="1"/>
    <col min="9475" max="9475" width="16.140625" customWidth="1"/>
    <col min="9476" max="9476" width="14.5703125" customWidth="1"/>
    <col min="9477" max="9477" width="12.7109375" customWidth="1"/>
    <col min="9478" max="9478" width="13.140625" customWidth="1"/>
    <col min="9479" max="9486" width="12.7109375" customWidth="1"/>
    <col min="9487" max="9487" width="21.140625" customWidth="1"/>
    <col min="9488" max="9488" width="15" customWidth="1"/>
    <col min="9489" max="9489" width="18.140625" customWidth="1"/>
    <col min="9490" max="9490" width="11.85546875" bestFit="1" customWidth="1"/>
    <col min="9491" max="9491" width="17.85546875" customWidth="1"/>
    <col min="9492" max="9492" width="11.5703125" bestFit="1" customWidth="1"/>
    <col min="9729" max="9729" width="2.5703125" customWidth="1"/>
    <col min="9730" max="9730" width="67.28515625" customWidth="1"/>
    <col min="9731" max="9731" width="16.140625" customWidth="1"/>
    <col min="9732" max="9732" width="14.5703125" customWidth="1"/>
    <col min="9733" max="9733" width="12.7109375" customWidth="1"/>
    <col min="9734" max="9734" width="13.140625" customWidth="1"/>
    <col min="9735" max="9742" width="12.7109375" customWidth="1"/>
    <col min="9743" max="9743" width="21.140625" customWidth="1"/>
    <col min="9744" max="9744" width="15" customWidth="1"/>
    <col min="9745" max="9745" width="18.140625" customWidth="1"/>
    <col min="9746" max="9746" width="11.85546875" bestFit="1" customWidth="1"/>
    <col min="9747" max="9747" width="17.85546875" customWidth="1"/>
    <col min="9748" max="9748" width="11.5703125" bestFit="1" customWidth="1"/>
    <col min="9985" max="9985" width="2.5703125" customWidth="1"/>
    <col min="9986" max="9986" width="67.28515625" customWidth="1"/>
    <col min="9987" max="9987" width="16.140625" customWidth="1"/>
    <col min="9988" max="9988" width="14.5703125" customWidth="1"/>
    <col min="9989" max="9989" width="12.7109375" customWidth="1"/>
    <col min="9990" max="9990" width="13.140625" customWidth="1"/>
    <col min="9991" max="9998" width="12.7109375" customWidth="1"/>
    <col min="9999" max="9999" width="21.140625" customWidth="1"/>
    <col min="10000" max="10000" width="15" customWidth="1"/>
    <col min="10001" max="10001" width="18.140625" customWidth="1"/>
    <col min="10002" max="10002" width="11.85546875" bestFit="1" customWidth="1"/>
    <col min="10003" max="10003" width="17.85546875" customWidth="1"/>
    <col min="10004" max="10004" width="11.5703125" bestFit="1" customWidth="1"/>
    <col min="10241" max="10241" width="2.5703125" customWidth="1"/>
    <col min="10242" max="10242" width="67.28515625" customWidth="1"/>
    <col min="10243" max="10243" width="16.140625" customWidth="1"/>
    <col min="10244" max="10244" width="14.5703125" customWidth="1"/>
    <col min="10245" max="10245" width="12.7109375" customWidth="1"/>
    <col min="10246" max="10246" width="13.140625" customWidth="1"/>
    <col min="10247" max="10254" width="12.7109375" customWidth="1"/>
    <col min="10255" max="10255" width="21.140625" customWidth="1"/>
    <col min="10256" max="10256" width="15" customWidth="1"/>
    <col min="10257" max="10257" width="18.140625" customWidth="1"/>
    <col min="10258" max="10258" width="11.85546875" bestFit="1" customWidth="1"/>
    <col min="10259" max="10259" width="17.85546875" customWidth="1"/>
    <col min="10260" max="10260" width="11.5703125" bestFit="1" customWidth="1"/>
    <col min="10497" max="10497" width="2.5703125" customWidth="1"/>
    <col min="10498" max="10498" width="67.28515625" customWidth="1"/>
    <col min="10499" max="10499" width="16.140625" customWidth="1"/>
    <col min="10500" max="10500" width="14.5703125" customWidth="1"/>
    <col min="10501" max="10501" width="12.7109375" customWidth="1"/>
    <col min="10502" max="10502" width="13.140625" customWidth="1"/>
    <col min="10503" max="10510" width="12.7109375" customWidth="1"/>
    <col min="10511" max="10511" width="21.140625" customWidth="1"/>
    <col min="10512" max="10512" width="15" customWidth="1"/>
    <col min="10513" max="10513" width="18.140625" customWidth="1"/>
    <col min="10514" max="10514" width="11.85546875" bestFit="1" customWidth="1"/>
    <col min="10515" max="10515" width="17.85546875" customWidth="1"/>
    <col min="10516" max="10516" width="11.5703125" bestFit="1" customWidth="1"/>
    <col min="10753" max="10753" width="2.5703125" customWidth="1"/>
    <col min="10754" max="10754" width="67.28515625" customWidth="1"/>
    <col min="10755" max="10755" width="16.140625" customWidth="1"/>
    <col min="10756" max="10756" width="14.5703125" customWidth="1"/>
    <col min="10757" max="10757" width="12.7109375" customWidth="1"/>
    <col min="10758" max="10758" width="13.140625" customWidth="1"/>
    <col min="10759" max="10766" width="12.7109375" customWidth="1"/>
    <col min="10767" max="10767" width="21.140625" customWidth="1"/>
    <col min="10768" max="10768" width="15" customWidth="1"/>
    <col min="10769" max="10769" width="18.140625" customWidth="1"/>
    <col min="10770" max="10770" width="11.85546875" bestFit="1" customWidth="1"/>
    <col min="10771" max="10771" width="17.85546875" customWidth="1"/>
    <col min="10772" max="10772" width="11.5703125" bestFit="1" customWidth="1"/>
    <col min="11009" max="11009" width="2.5703125" customWidth="1"/>
    <col min="11010" max="11010" width="67.28515625" customWidth="1"/>
    <col min="11011" max="11011" width="16.140625" customWidth="1"/>
    <col min="11012" max="11012" width="14.5703125" customWidth="1"/>
    <col min="11013" max="11013" width="12.7109375" customWidth="1"/>
    <col min="11014" max="11014" width="13.140625" customWidth="1"/>
    <col min="11015" max="11022" width="12.7109375" customWidth="1"/>
    <col min="11023" max="11023" width="21.140625" customWidth="1"/>
    <col min="11024" max="11024" width="15" customWidth="1"/>
    <col min="11025" max="11025" width="18.140625" customWidth="1"/>
    <col min="11026" max="11026" width="11.85546875" bestFit="1" customWidth="1"/>
    <col min="11027" max="11027" width="17.85546875" customWidth="1"/>
    <col min="11028" max="11028" width="11.5703125" bestFit="1" customWidth="1"/>
    <col min="11265" max="11265" width="2.5703125" customWidth="1"/>
    <col min="11266" max="11266" width="67.28515625" customWidth="1"/>
    <col min="11267" max="11267" width="16.140625" customWidth="1"/>
    <col min="11268" max="11268" width="14.5703125" customWidth="1"/>
    <col min="11269" max="11269" width="12.7109375" customWidth="1"/>
    <col min="11270" max="11270" width="13.140625" customWidth="1"/>
    <col min="11271" max="11278" width="12.7109375" customWidth="1"/>
    <col min="11279" max="11279" width="21.140625" customWidth="1"/>
    <col min="11280" max="11280" width="15" customWidth="1"/>
    <col min="11281" max="11281" width="18.140625" customWidth="1"/>
    <col min="11282" max="11282" width="11.85546875" bestFit="1" customWidth="1"/>
    <col min="11283" max="11283" width="17.85546875" customWidth="1"/>
    <col min="11284" max="11284" width="11.5703125" bestFit="1" customWidth="1"/>
    <col min="11521" max="11521" width="2.5703125" customWidth="1"/>
    <col min="11522" max="11522" width="67.28515625" customWidth="1"/>
    <col min="11523" max="11523" width="16.140625" customWidth="1"/>
    <col min="11524" max="11524" width="14.5703125" customWidth="1"/>
    <col min="11525" max="11525" width="12.7109375" customWidth="1"/>
    <col min="11526" max="11526" width="13.140625" customWidth="1"/>
    <col min="11527" max="11534" width="12.7109375" customWidth="1"/>
    <col min="11535" max="11535" width="21.140625" customWidth="1"/>
    <col min="11536" max="11536" width="15" customWidth="1"/>
    <col min="11537" max="11537" width="18.140625" customWidth="1"/>
    <col min="11538" max="11538" width="11.85546875" bestFit="1" customWidth="1"/>
    <col min="11539" max="11539" width="17.85546875" customWidth="1"/>
    <col min="11540" max="11540" width="11.5703125" bestFit="1" customWidth="1"/>
    <col min="11777" max="11777" width="2.5703125" customWidth="1"/>
    <col min="11778" max="11778" width="67.28515625" customWidth="1"/>
    <col min="11779" max="11779" width="16.140625" customWidth="1"/>
    <col min="11780" max="11780" width="14.5703125" customWidth="1"/>
    <col min="11781" max="11781" width="12.7109375" customWidth="1"/>
    <col min="11782" max="11782" width="13.140625" customWidth="1"/>
    <col min="11783" max="11790" width="12.7109375" customWidth="1"/>
    <col min="11791" max="11791" width="21.140625" customWidth="1"/>
    <col min="11792" max="11792" width="15" customWidth="1"/>
    <col min="11793" max="11793" width="18.140625" customWidth="1"/>
    <col min="11794" max="11794" width="11.85546875" bestFit="1" customWidth="1"/>
    <col min="11795" max="11795" width="17.85546875" customWidth="1"/>
    <col min="11796" max="11796" width="11.5703125" bestFit="1" customWidth="1"/>
    <col min="12033" max="12033" width="2.5703125" customWidth="1"/>
    <col min="12034" max="12034" width="67.28515625" customWidth="1"/>
    <col min="12035" max="12035" width="16.140625" customWidth="1"/>
    <col min="12036" max="12036" width="14.5703125" customWidth="1"/>
    <col min="12037" max="12037" width="12.7109375" customWidth="1"/>
    <col min="12038" max="12038" width="13.140625" customWidth="1"/>
    <col min="12039" max="12046" width="12.7109375" customWidth="1"/>
    <col min="12047" max="12047" width="21.140625" customWidth="1"/>
    <col min="12048" max="12048" width="15" customWidth="1"/>
    <col min="12049" max="12049" width="18.140625" customWidth="1"/>
    <col min="12050" max="12050" width="11.85546875" bestFit="1" customWidth="1"/>
    <col min="12051" max="12051" width="17.85546875" customWidth="1"/>
    <col min="12052" max="12052" width="11.5703125" bestFit="1" customWidth="1"/>
    <col min="12289" max="12289" width="2.5703125" customWidth="1"/>
    <col min="12290" max="12290" width="67.28515625" customWidth="1"/>
    <col min="12291" max="12291" width="16.140625" customWidth="1"/>
    <col min="12292" max="12292" width="14.5703125" customWidth="1"/>
    <col min="12293" max="12293" width="12.7109375" customWidth="1"/>
    <col min="12294" max="12294" width="13.140625" customWidth="1"/>
    <col min="12295" max="12302" width="12.7109375" customWidth="1"/>
    <col min="12303" max="12303" width="21.140625" customWidth="1"/>
    <col min="12304" max="12304" width="15" customWidth="1"/>
    <col min="12305" max="12305" width="18.140625" customWidth="1"/>
    <col min="12306" max="12306" width="11.85546875" bestFit="1" customWidth="1"/>
    <col min="12307" max="12307" width="17.85546875" customWidth="1"/>
    <col min="12308" max="12308" width="11.5703125" bestFit="1" customWidth="1"/>
    <col min="12545" max="12545" width="2.5703125" customWidth="1"/>
    <col min="12546" max="12546" width="67.28515625" customWidth="1"/>
    <col min="12547" max="12547" width="16.140625" customWidth="1"/>
    <col min="12548" max="12548" width="14.5703125" customWidth="1"/>
    <col min="12549" max="12549" width="12.7109375" customWidth="1"/>
    <col min="12550" max="12550" width="13.140625" customWidth="1"/>
    <col min="12551" max="12558" width="12.7109375" customWidth="1"/>
    <col min="12559" max="12559" width="21.140625" customWidth="1"/>
    <col min="12560" max="12560" width="15" customWidth="1"/>
    <col min="12561" max="12561" width="18.140625" customWidth="1"/>
    <col min="12562" max="12562" width="11.85546875" bestFit="1" customWidth="1"/>
    <col min="12563" max="12563" width="17.85546875" customWidth="1"/>
    <col min="12564" max="12564" width="11.5703125" bestFit="1" customWidth="1"/>
    <col min="12801" max="12801" width="2.5703125" customWidth="1"/>
    <col min="12802" max="12802" width="67.28515625" customWidth="1"/>
    <col min="12803" max="12803" width="16.140625" customWidth="1"/>
    <col min="12804" max="12804" width="14.5703125" customWidth="1"/>
    <col min="12805" max="12805" width="12.7109375" customWidth="1"/>
    <col min="12806" max="12806" width="13.140625" customWidth="1"/>
    <col min="12807" max="12814" width="12.7109375" customWidth="1"/>
    <col min="12815" max="12815" width="21.140625" customWidth="1"/>
    <col min="12816" max="12816" width="15" customWidth="1"/>
    <col min="12817" max="12817" width="18.140625" customWidth="1"/>
    <col min="12818" max="12818" width="11.85546875" bestFit="1" customWidth="1"/>
    <col min="12819" max="12819" width="17.85546875" customWidth="1"/>
    <col min="12820" max="12820" width="11.5703125" bestFit="1" customWidth="1"/>
    <col min="13057" max="13057" width="2.5703125" customWidth="1"/>
    <col min="13058" max="13058" width="67.28515625" customWidth="1"/>
    <col min="13059" max="13059" width="16.140625" customWidth="1"/>
    <col min="13060" max="13060" width="14.5703125" customWidth="1"/>
    <col min="13061" max="13061" width="12.7109375" customWidth="1"/>
    <col min="13062" max="13062" width="13.140625" customWidth="1"/>
    <col min="13063" max="13070" width="12.7109375" customWidth="1"/>
    <col min="13071" max="13071" width="21.140625" customWidth="1"/>
    <col min="13072" max="13072" width="15" customWidth="1"/>
    <col min="13073" max="13073" width="18.140625" customWidth="1"/>
    <col min="13074" max="13074" width="11.85546875" bestFit="1" customWidth="1"/>
    <col min="13075" max="13075" width="17.85546875" customWidth="1"/>
    <col min="13076" max="13076" width="11.5703125" bestFit="1" customWidth="1"/>
    <col min="13313" max="13313" width="2.5703125" customWidth="1"/>
    <col min="13314" max="13314" width="67.28515625" customWidth="1"/>
    <col min="13315" max="13315" width="16.140625" customWidth="1"/>
    <col min="13316" max="13316" width="14.5703125" customWidth="1"/>
    <col min="13317" max="13317" width="12.7109375" customWidth="1"/>
    <col min="13318" max="13318" width="13.140625" customWidth="1"/>
    <col min="13319" max="13326" width="12.7109375" customWidth="1"/>
    <col min="13327" max="13327" width="21.140625" customWidth="1"/>
    <col min="13328" max="13328" width="15" customWidth="1"/>
    <col min="13329" max="13329" width="18.140625" customWidth="1"/>
    <col min="13330" max="13330" width="11.85546875" bestFit="1" customWidth="1"/>
    <col min="13331" max="13331" width="17.85546875" customWidth="1"/>
    <col min="13332" max="13332" width="11.5703125" bestFit="1" customWidth="1"/>
    <col min="13569" max="13569" width="2.5703125" customWidth="1"/>
    <col min="13570" max="13570" width="67.28515625" customWidth="1"/>
    <col min="13571" max="13571" width="16.140625" customWidth="1"/>
    <col min="13572" max="13572" width="14.5703125" customWidth="1"/>
    <col min="13573" max="13573" width="12.7109375" customWidth="1"/>
    <col min="13574" max="13574" width="13.140625" customWidth="1"/>
    <col min="13575" max="13582" width="12.7109375" customWidth="1"/>
    <col min="13583" max="13583" width="21.140625" customWidth="1"/>
    <col min="13584" max="13584" width="15" customWidth="1"/>
    <col min="13585" max="13585" width="18.140625" customWidth="1"/>
    <col min="13586" max="13586" width="11.85546875" bestFit="1" customWidth="1"/>
    <col min="13587" max="13587" width="17.85546875" customWidth="1"/>
    <col min="13588" max="13588" width="11.5703125" bestFit="1" customWidth="1"/>
    <col min="13825" max="13825" width="2.5703125" customWidth="1"/>
    <col min="13826" max="13826" width="67.28515625" customWidth="1"/>
    <col min="13827" max="13827" width="16.140625" customWidth="1"/>
    <col min="13828" max="13828" width="14.5703125" customWidth="1"/>
    <col min="13829" max="13829" width="12.7109375" customWidth="1"/>
    <col min="13830" max="13830" width="13.140625" customWidth="1"/>
    <col min="13831" max="13838" width="12.7109375" customWidth="1"/>
    <col min="13839" max="13839" width="21.140625" customWidth="1"/>
    <col min="13840" max="13840" width="15" customWidth="1"/>
    <col min="13841" max="13841" width="18.140625" customWidth="1"/>
    <col min="13842" max="13842" width="11.85546875" bestFit="1" customWidth="1"/>
    <col min="13843" max="13843" width="17.85546875" customWidth="1"/>
    <col min="13844" max="13844" width="11.5703125" bestFit="1" customWidth="1"/>
    <col min="14081" max="14081" width="2.5703125" customWidth="1"/>
    <col min="14082" max="14082" width="67.28515625" customWidth="1"/>
    <col min="14083" max="14083" width="16.140625" customWidth="1"/>
    <col min="14084" max="14084" width="14.5703125" customWidth="1"/>
    <col min="14085" max="14085" width="12.7109375" customWidth="1"/>
    <col min="14086" max="14086" width="13.140625" customWidth="1"/>
    <col min="14087" max="14094" width="12.7109375" customWidth="1"/>
    <col min="14095" max="14095" width="21.140625" customWidth="1"/>
    <col min="14096" max="14096" width="15" customWidth="1"/>
    <col min="14097" max="14097" width="18.140625" customWidth="1"/>
    <col min="14098" max="14098" width="11.85546875" bestFit="1" customWidth="1"/>
    <col min="14099" max="14099" width="17.85546875" customWidth="1"/>
    <col min="14100" max="14100" width="11.5703125" bestFit="1" customWidth="1"/>
    <col min="14337" max="14337" width="2.5703125" customWidth="1"/>
    <col min="14338" max="14338" width="67.28515625" customWidth="1"/>
    <col min="14339" max="14339" width="16.140625" customWidth="1"/>
    <col min="14340" max="14340" width="14.5703125" customWidth="1"/>
    <col min="14341" max="14341" width="12.7109375" customWidth="1"/>
    <col min="14342" max="14342" width="13.140625" customWidth="1"/>
    <col min="14343" max="14350" width="12.7109375" customWidth="1"/>
    <col min="14351" max="14351" width="21.140625" customWidth="1"/>
    <col min="14352" max="14352" width="15" customWidth="1"/>
    <col min="14353" max="14353" width="18.140625" customWidth="1"/>
    <col min="14354" max="14354" width="11.85546875" bestFit="1" customWidth="1"/>
    <col min="14355" max="14355" width="17.85546875" customWidth="1"/>
    <col min="14356" max="14356" width="11.5703125" bestFit="1" customWidth="1"/>
    <col min="14593" max="14593" width="2.5703125" customWidth="1"/>
    <col min="14594" max="14594" width="67.28515625" customWidth="1"/>
    <col min="14595" max="14595" width="16.140625" customWidth="1"/>
    <col min="14596" max="14596" width="14.5703125" customWidth="1"/>
    <col min="14597" max="14597" width="12.7109375" customWidth="1"/>
    <col min="14598" max="14598" width="13.140625" customWidth="1"/>
    <col min="14599" max="14606" width="12.7109375" customWidth="1"/>
    <col min="14607" max="14607" width="21.140625" customWidth="1"/>
    <col min="14608" max="14608" width="15" customWidth="1"/>
    <col min="14609" max="14609" width="18.140625" customWidth="1"/>
    <col min="14610" max="14610" width="11.85546875" bestFit="1" customWidth="1"/>
    <col min="14611" max="14611" width="17.85546875" customWidth="1"/>
    <col min="14612" max="14612" width="11.5703125" bestFit="1" customWidth="1"/>
    <col min="14849" max="14849" width="2.5703125" customWidth="1"/>
    <col min="14850" max="14850" width="67.28515625" customWidth="1"/>
    <col min="14851" max="14851" width="16.140625" customWidth="1"/>
    <col min="14852" max="14852" width="14.5703125" customWidth="1"/>
    <col min="14853" max="14853" width="12.7109375" customWidth="1"/>
    <col min="14854" max="14854" width="13.140625" customWidth="1"/>
    <col min="14855" max="14862" width="12.7109375" customWidth="1"/>
    <col min="14863" max="14863" width="21.140625" customWidth="1"/>
    <col min="14864" max="14864" width="15" customWidth="1"/>
    <col min="14865" max="14865" width="18.140625" customWidth="1"/>
    <col min="14866" max="14866" width="11.85546875" bestFit="1" customWidth="1"/>
    <col min="14867" max="14867" width="17.85546875" customWidth="1"/>
    <col min="14868" max="14868" width="11.5703125" bestFit="1" customWidth="1"/>
    <col min="15105" max="15105" width="2.5703125" customWidth="1"/>
    <col min="15106" max="15106" width="67.28515625" customWidth="1"/>
    <col min="15107" max="15107" width="16.140625" customWidth="1"/>
    <col min="15108" max="15108" width="14.5703125" customWidth="1"/>
    <col min="15109" max="15109" width="12.7109375" customWidth="1"/>
    <col min="15110" max="15110" width="13.140625" customWidth="1"/>
    <col min="15111" max="15118" width="12.7109375" customWidth="1"/>
    <col min="15119" max="15119" width="21.140625" customWidth="1"/>
    <col min="15120" max="15120" width="15" customWidth="1"/>
    <col min="15121" max="15121" width="18.140625" customWidth="1"/>
    <col min="15122" max="15122" width="11.85546875" bestFit="1" customWidth="1"/>
    <col min="15123" max="15123" width="17.85546875" customWidth="1"/>
    <col min="15124" max="15124" width="11.5703125" bestFit="1" customWidth="1"/>
    <col min="15361" max="15361" width="2.5703125" customWidth="1"/>
    <col min="15362" max="15362" width="67.28515625" customWidth="1"/>
    <col min="15363" max="15363" width="16.140625" customWidth="1"/>
    <col min="15364" max="15364" width="14.5703125" customWidth="1"/>
    <col min="15365" max="15365" width="12.7109375" customWidth="1"/>
    <col min="15366" max="15366" width="13.140625" customWidth="1"/>
    <col min="15367" max="15374" width="12.7109375" customWidth="1"/>
    <col min="15375" max="15375" width="21.140625" customWidth="1"/>
    <col min="15376" max="15376" width="15" customWidth="1"/>
    <col min="15377" max="15377" width="18.140625" customWidth="1"/>
    <col min="15378" max="15378" width="11.85546875" bestFit="1" customWidth="1"/>
    <col min="15379" max="15379" width="17.85546875" customWidth="1"/>
    <col min="15380" max="15380" width="11.5703125" bestFit="1" customWidth="1"/>
    <col min="15617" max="15617" width="2.5703125" customWidth="1"/>
    <col min="15618" max="15618" width="67.28515625" customWidth="1"/>
    <col min="15619" max="15619" width="16.140625" customWidth="1"/>
    <col min="15620" max="15620" width="14.5703125" customWidth="1"/>
    <col min="15621" max="15621" width="12.7109375" customWidth="1"/>
    <col min="15622" max="15622" width="13.140625" customWidth="1"/>
    <col min="15623" max="15630" width="12.7109375" customWidth="1"/>
    <col min="15631" max="15631" width="21.140625" customWidth="1"/>
    <col min="15632" max="15632" width="15" customWidth="1"/>
    <col min="15633" max="15633" width="18.140625" customWidth="1"/>
    <col min="15634" max="15634" width="11.85546875" bestFit="1" customWidth="1"/>
    <col min="15635" max="15635" width="17.85546875" customWidth="1"/>
    <col min="15636" max="15636" width="11.5703125" bestFit="1" customWidth="1"/>
    <col min="15873" max="15873" width="2.5703125" customWidth="1"/>
    <col min="15874" max="15874" width="67.28515625" customWidth="1"/>
    <col min="15875" max="15875" width="16.140625" customWidth="1"/>
    <col min="15876" max="15876" width="14.5703125" customWidth="1"/>
    <col min="15877" max="15877" width="12.7109375" customWidth="1"/>
    <col min="15878" max="15878" width="13.140625" customWidth="1"/>
    <col min="15879" max="15886" width="12.7109375" customWidth="1"/>
    <col min="15887" max="15887" width="21.140625" customWidth="1"/>
    <col min="15888" max="15888" width="15" customWidth="1"/>
    <col min="15889" max="15889" width="18.140625" customWidth="1"/>
    <col min="15890" max="15890" width="11.85546875" bestFit="1" customWidth="1"/>
    <col min="15891" max="15891" width="17.85546875" customWidth="1"/>
    <col min="15892" max="15892" width="11.5703125" bestFit="1" customWidth="1"/>
    <col min="16129" max="16129" width="2.5703125" customWidth="1"/>
    <col min="16130" max="16130" width="67.28515625" customWidth="1"/>
    <col min="16131" max="16131" width="16.140625" customWidth="1"/>
    <col min="16132" max="16132" width="14.5703125" customWidth="1"/>
    <col min="16133" max="16133" width="12.7109375" customWidth="1"/>
    <col min="16134" max="16134" width="13.140625" customWidth="1"/>
    <col min="16135" max="16142" width="12.7109375" customWidth="1"/>
    <col min="16143" max="16143" width="21.140625" customWidth="1"/>
    <col min="16144" max="16144" width="15" customWidth="1"/>
    <col min="16145" max="16145" width="18.140625" customWidth="1"/>
    <col min="16146" max="16146" width="11.85546875" bestFit="1" customWidth="1"/>
    <col min="16147" max="16147" width="17.85546875" customWidth="1"/>
    <col min="16148" max="16148" width="11.5703125" bestFit="1" customWidth="1"/>
  </cols>
  <sheetData>
    <row r="1" spans="1:19" ht="30" customHeight="1" x14ac:dyDescent="0.35">
      <c r="A1" s="224"/>
      <c r="B1" s="407" t="s">
        <v>125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225" t="s">
        <v>126</v>
      </c>
    </row>
    <row r="2" spans="1:19" ht="54" customHeight="1" x14ac:dyDescent="0.25">
      <c r="A2" s="224"/>
      <c r="B2" s="408" t="s">
        <v>127</v>
      </c>
      <c r="C2" s="409" t="s">
        <v>128</v>
      </c>
      <c r="D2" s="226">
        <v>2015</v>
      </c>
      <c r="E2" s="226">
        <v>2015</v>
      </c>
      <c r="F2" s="227">
        <v>2016</v>
      </c>
      <c r="G2" s="227">
        <v>2016</v>
      </c>
      <c r="H2" s="227">
        <v>2016</v>
      </c>
      <c r="I2" s="410" t="s">
        <v>129</v>
      </c>
      <c r="J2" s="411"/>
      <c r="K2" s="411"/>
      <c r="L2" s="411"/>
      <c r="M2" s="411"/>
      <c r="N2" s="411"/>
      <c r="O2" s="411"/>
      <c r="P2" s="412"/>
    </row>
    <row r="3" spans="1:19" ht="94.5" customHeight="1" x14ac:dyDescent="0.25">
      <c r="A3" s="228"/>
      <c r="B3" s="408"/>
      <c r="C3" s="409"/>
      <c r="D3" s="229" t="s">
        <v>130</v>
      </c>
      <c r="E3" s="229" t="s">
        <v>131</v>
      </c>
      <c r="F3" s="230" t="s">
        <v>132</v>
      </c>
      <c r="G3" s="231" t="s">
        <v>133</v>
      </c>
      <c r="H3" s="231" t="s">
        <v>134</v>
      </c>
      <c r="I3" s="232" t="s">
        <v>135</v>
      </c>
      <c r="J3" s="233" t="s">
        <v>136</v>
      </c>
      <c r="K3" s="234" t="s">
        <v>137</v>
      </c>
      <c r="L3" s="234" t="s">
        <v>138</v>
      </c>
      <c r="M3" s="234" t="s">
        <v>139</v>
      </c>
      <c r="N3" s="234" t="s">
        <v>140</v>
      </c>
      <c r="O3" s="234" t="s">
        <v>141</v>
      </c>
      <c r="P3" s="234" t="s">
        <v>142</v>
      </c>
    </row>
    <row r="4" spans="1:19" ht="45.75" customHeight="1" x14ac:dyDescent="0.25">
      <c r="A4" s="224"/>
      <c r="B4" s="413" t="s">
        <v>143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19" ht="51.75" customHeight="1" x14ac:dyDescent="0.25">
      <c r="A5" s="224"/>
      <c r="B5" s="235" t="s">
        <v>144</v>
      </c>
      <c r="C5" s="236" t="s">
        <v>145</v>
      </c>
      <c r="D5" s="237">
        <f>90000000-4060000</f>
        <v>85940000</v>
      </c>
      <c r="E5" s="237">
        <v>4060000</v>
      </c>
      <c r="F5" s="238">
        <v>90000000</v>
      </c>
      <c r="G5" s="239">
        <v>60000000</v>
      </c>
      <c r="H5" s="239">
        <f t="shared" ref="H5:H10" si="0">F5-G5</f>
        <v>30000000</v>
      </c>
      <c r="I5" s="240"/>
      <c r="J5" s="241">
        <v>73652479</v>
      </c>
      <c r="K5" s="241"/>
      <c r="L5" s="241"/>
      <c r="M5" s="241">
        <v>16347521</v>
      </c>
      <c r="N5" s="241"/>
      <c r="O5" s="240"/>
      <c r="P5" s="240">
        <f>SUM(I5:O5)</f>
        <v>90000000</v>
      </c>
      <c r="Q5" s="138"/>
      <c r="R5" s="138"/>
    </row>
    <row r="6" spans="1:19" ht="45.75" customHeight="1" x14ac:dyDescent="0.25">
      <c r="A6" s="224"/>
      <c r="B6" s="235" t="s">
        <v>146</v>
      </c>
      <c r="C6" s="236" t="s">
        <v>145</v>
      </c>
      <c r="D6" s="237">
        <v>10000000</v>
      </c>
      <c r="E6" s="237">
        <v>0</v>
      </c>
      <c r="F6" s="238">
        <v>10000000</v>
      </c>
      <c r="G6" s="239">
        <v>10000000</v>
      </c>
      <c r="H6" s="239">
        <f t="shared" si="0"/>
        <v>0</v>
      </c>
      <c r="I6" s="240"/>
      <c r="J6" s="241">
        <v>10000000</v>
      </c>
      <c r="K6" s="241"/>
      <c r="L6" s="241"/>
      <c r="M6" s="241"/>
      <c r="N6" s="241"/>
      <c r="O6" s="240"/>
      <c r="P6" s="240">
        <f t="shared" ref="P6:P13" si="1">SUM(I6:O6)</f>
        <v>10000000</v>
      </c>
      <c r="S6" s="138"/>
    </row>
    <row r="7" spans="1:19" ht="30" customHeight="1" x14ac:dyDescent="0.25">
      <c r="A7" s="224"/>
      <c r="B7" s="235" t="s">
        <v>147</v>
      </c>
      <c r="C7" s="236" t="s">
        <v>145</v>
      </c>
      <c r="D7" s="237">
        <v>2000000</v>
      </c>
      <c r="E7" s="237">
        <v>0</v>
      </c>
      <c r="F7" s="238">
        <v>2000000</v>
      </c>
      <c r="G7" s="239">
        <v>0</v>
      </c>
      <c r="H7" s="239">
        <f t="shared" si="0"/>
        <v>2000000</v>
      </c>
      <c r="I7" s="240"/>
      <c r="J7" s="241">
        <v>2000000</v>
      </c>
      <c r="K7" s="241"/>
      <c r="L7" s="241"/>
      <c r="M7" s="241"/>
      <c r="N7" s="241"/>
      <c r="O7" s="240"/>
      <c r="P7" s="240">
        <f t="shared" si="1"/>
        <v>2000000</v>
      </c>
      <c r="R7" s="138"/>
    </row>
    <row r="8" spans="1:19" ht="49.5" customHeight="1" x14ac:dyDescent="0.25">
      <c r="A8" s="242"/>
      <c r="B8" s="235" t="s">
        <v>148</v>
      </c>
      <c r="C8" s="236" t="s">
        <v>145</v>
      </c>
      <c r="D8" s="237">
        <v>8500000</v>
      </c>
      <c r="E8" s="237">
        <v>0</v>
      </c>
      <c r="F8" s="238">
        <v>5248130</v>
      </c>
      <c r="G8" s="239">
        <v>5248130</v>
      </c>
      <c r="H8" s="239">
        <f t="shared" si="0"/>
        <v>0</v>
      </c>
      <c r="I8" s="240"/>
      <c r="J8" s="241">
        <v>5248130</v>
      </c>
      <c r="K8" s="241"/>
      <c r="L8" s="241"/>
      <c r="M8" s="241"/>
      <c r="N8" s="241"/>
      <c r="O8" s="240"/>
      <c r="P8" s="240">
        <f t="shared" si="1"/>
        <v>5248130</v>
      </c>
      <c r="R8" s="138"/>
    </row>
    <row r="9" spans="1:19" ht="52.5" customHeight="1" x14ac:dyDescent="0.25">
      <c r="A9" s="243"/>
      <c r="B9" s="244" t="s">
        <v>149</v>
      </c>
      <c r="C9" s="236" t="s">
        <v>145</v>
      </c>
      <c r="D9" s="237" t="s">
        <v>150</v>
      </c>
      <c r="E9" s="237">
        <v>0</v>
      </c>
      <c r="F9" s="245">
        <f>96611985+53583012</f>
        <v>150194997</v>
      </c>
      <c r="G9" s="239">
        <v>96611985</v>
      </c>
      <c r="H9" s="239">
        <f t="shared" si="0"/>
        <v>53583012</v>
      </c>
      <c r="I9" s="240"/>
      <c r="J9" s="241">
        <f>G9</f>
        <v>96611985</v>
      </c>
      <c r="K9" s="241"/>
      <c r="L9" s="241"/>
      <c r="M9" s="241"/>
      <c r="N9" s="241">
        <f>H9</f>
        <v>53583012</v>
      </c>
      <c r="O9" s="246"/>
      <c r="P9" s="240">
        <f t="shared" si="1"/>
        <v>150194997</v>
      </c>
      <c r="Q9" s="247"/>
      <c r="R9" s="138"/>
      <c r="S9" s="138"/>
    </row>
    <row r="10" spans="1:19" ht="52.5" customHeight="1" x14ac:dyDescent="0.25">
      <c r="A10" s="243"/>
      <c r="B10" s="235" t="s">
        <v>151</v>
      </c>
      <c r="C10" s="236" t="s">
        <v>145</v>
      </c>
      <c r="D10" s="237" t="s">
        <v>152</v>
      </c>
      <c r="E10" s="237">
        <v>0</v>
      </c>
      <c r="F10" s="245">
        <f>77953646+40522548</f>
        <v>118476194</v>
      </c>
      <c r="G10" s="239">
        <v>78612098</v>
      </c>
      <c r="H10" s="239">
        <f t="shared" si="0"/>
        <v>39864096</v>
      </c>
      <c r="I10" s="240"/>
      <c r="J10" s="240">
        <f>G10</f>
        <v>78612098</v>
      </c>
      <c r="K10" s="241"/>
      <c r="L10" s="241"/>
      <c r="M10" s="241"/>
      <c r="N10" s="241">
        <f>H10</f>
        <v>39864096</v>
      </c>
      <c r="O10" s="246"/>
      <c r="P10" s="240">
        <f t="shared" si="1"/>
        <v>118476194</v>
      </c>
      <c r="Q10" s="247"/>
      <c r="R10" s="138"/>
      <c r="S10" s="138"/>
    </row>
    <row r="11" spans="1:19" ht="39" customHeight="1" x14ac:dyDescent="0.25">
      <c r="A11" s="248"/>
      <c r="B11" s="235" t="s">
        <v>153</v>
      </c>
      <c r="C11" s="236" t="s">
        <v>154</v>
      </c>
      <c r="D11" s="237">
        <v>13660000</v>
      </c>
      <c r="E11" s="237">
        <v>0</v>
      </c>
      <c r="F11" s="238">
        <v>12874750</v>
      </c>
      <c r="G11" s="239"/>
      <c r="H11" s="239"/>
      <c r="I11" s="240">
        <f>F11</f>
        <v>12874750</v>
      </c>
      <c r="J11" s="241"/>
      <c r="K11" s="241"/>
      <c r="L11" s="241"/>
      <c r="M11" s="241"/>
      <c r="N11" s="241"/>
      <c r="O11" s="240"/>
      <c r="P11" s="240">
        <f t="shared" si="1"/>
        <v>12874750</v>
      </c>
    </row>
    <row r="12" spans="1:19" ht="39.75" customHeight="1" x14ac:dyDescent="0.25">
      <c r="A12" s="248"/>
      <c r="B12" s="235" t="s">
        <v>155</v>
      </c>
      <c r="C12" s="236" t="s">
        <v>154</v>
      </c>
      <c r="D12" s="237">
        <v>6213000</v>
      </c>
      <c r="E12" s="237">
        <v>0</v>
      </c>
      <c r="F12" s="238">
        <v>7000000</v>
      </c>
      <c r="G12" s="239"/>
      <c r="H12" s="239"/>
      <c r="I12" s="240">
        <f>F12</f>
        <v>7000000</v>
      </c>
      <c r="J12" s="241"/>
      <c r="K12" s="241"/>
      <c r="L12" s="241"/>
      <c r="M12" s="241"/>
      <c r="N12" s="241"/>
      <c r="O12" s="240"/>
      <c r="P12" s="240">
        <f t="shared" si="1"/>
        <v>7000000</v>
      </c>
    </row>
    <row r="13" spans="1:19" ht="30" customHeight="1" x14ac:dyDescent="0.25">
      <c r="A13" s="242"/>
      <c r="B13" s="249" t="s">
        <v>156</v>
      </c>
      <c r="C13" s="236" t="s">
        <v>154</v>
      </c>
      <c r="D13" s="250">
        <v>1285525</v>
      </c>
      <c r="E13" s="237"/>
      <c r="F13" s="238"/>
      <c r="G13" s="239"/>
      <c r="H13" s="239"/>
      <c r="I13" s="240"/>
      <c r="J13" s="241"/>
      <c r="K13" s="241"/>
      <c r="L13" s="241"/>
      <c r="M13" s="241"/>
      <c r="N13" s="241"/>
      <c r="O13" s="240"/>
      <c r="P13" s="240">
        <f t="shared" si="1"/>
        <v>0</v>
      </c>
    </row>
    <row r="14" spans="1:19" ht="30" customHeight="1" x14ac:dyDescent="0.25">
      <c r="A14" s="242"/>
      <c r="B14" s="251" t="s">
        <v>157</v>
      </c>
      <c r="C14" s="236" t="s">
        <v>145</v>
      </c>
      <c r="D14" s="237"/>
      <c r="E14" s="237"/>
      <c r="F14" s="252">
        <v>58088479</v>
      </c>
      <c r="G14" s="239">
        <v>0</v>
      </c>
      <c r="H14" s="239">
        <v>0</v>
      </c>
      <c r="I14" s="240"/>
      <c r="J14" s="241"/>
      <c r="K14" s="253"/>
      <c r="L14" s="253"/>
      <c r="M14" s="240">
        <v>58088479</v>
      </c>
      <c r="N14" s="240"/>
      <c r="O14" s="240"/>
      <c r="P14" s="254">
        <f>SUM(I14:O14)</f>
        <v>58088479</v>
      </c>
    </row>
    <row r="15" spans="1:19" ht="30" customHeight="1" x14ac:dyDescent="0.25">
      <c r="A15" s="242"/>
      <c r="B15" s="235" t="s">
        <v>158</v>
      </c>
      <c r="C15" s="236" t="s">
        <v>154</v>
      </c>
      <c r="D15" s="250">
        <v>0</v>
      </c>
      <c r="E15" s="237">
        <v>0</v>
      </c>
      <c r="F15" s="238">
        <v>30000000</v>
      </c>
      <c r="G15" s="239"/>
      <c r="H15" s="239"/>
      <c r="I15" s="240"/>
      <c r="J15" s="241"/>
      <c r="K15" s="241"/>
      <c r="L15" s="241"/>
      <c r="M15" s="241"/>
      <c r="N15" s="241">
        <v>30000000</v>
      </c>
      <c r="O15" s="240"/>
      <c r="P15" s="240">
        <f>SUM(I15:O15)</f>
        <v>30000000</v>
      </c>
    </row>
    <row r="16" spans="1:19" ht="35.1" customHeight="1" x14ac:dyDescent="0.25">
      <c r="A16" s="255"/>
      <c r="B16" s="404" t="s">
        <v>159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6"/>
    </row>
    <row r="17" spans="1:19" ht="30" customHeight="1" x14ac:dyDescent="0.25">
      <c r="A17" s="394"/>
      <c r="B17" s="256" t="s">
        <v>160</v>
      </c>
      <c r="C17" s="257" t="s">
        <v>145</v>
      </c>
      <c r="D17" s="258">
        <v>8000000</v>
      </c>
      <c r="E17" s="258">
        <v>0</v>
      </c>
      <c r="F17" s="238">
        <v>13000000</v>
      </c>
      <c r="G17" s="239">
        <v>0</v>
      </c>
      <c r="H17" s="239">
        <v>8000000</v>
      </c>
      <c r="I17" s="240"/>
      <c r="J17" s="240">
        <v>8000000</v>
      </c>
      <c r="K17" s="240">
        <v>5000000</v>
      </c>
      <c r="L17" s="240"/>
      <c r="M17" s="240"/>
      <c r="N17" s="240"/>
      <c r="O17" s="240"/>
      <c r="P17" s="240">
        <f>SUM(I17:O17)</f>
        <v>13000000</v>
      </c>
    </row>
    <row r="18" spans="1:19" ht="43.5" customHeight="1" x14ac:dyDescent="0.25">
      <c r="A18" s="394"/>
      <c r="B18" s="256" t="s">
        <v>161</v>
      </c>
      <c r="C18" s="257" t="s">
        <v>145</v>
      </c>
      <c r="D18" s="258">
        <v>2200000</v>
      </c>
      <c r="E18" s="258">
        <v>0</v>
      </c>
      <c r="F18" s="238">
        <v>2200000</v>
      </c>
      <c r="G18" s="239">
        <v>0</v>
      </c>
      <c r="H18" s="239">
        <v>2200000</v>
      </c>
      <c r="I18" s="240"/>
      <c r="J18" s="240">
        <v>2200000</v>
      </c>
      <c r="K18" s="240"/>
      <c r="L18" s="240"/>
      <c r="M18" s="240"/>
      <c r="N18" s="240"/>
      <c r="O18" s="240"/>
      <c r="P18" s="240">
        <f>SUM(I18:O18)</f>
        <v>2200000</v>
      </c>
    </row>
    <row r="19" spans="1:19" ht="30" customHeight="1" x14ac:dyDescent="0.25">
      <c r="A19" s="394"/>
      <c r="B19" s="256" t="s">
        <v>162</v>
      </c>
      <c r="C19" s="257" t="s">
        <v>145</v>
      </c>
      <c r="D19" s="258">
        <v>910000</v>
      </c>
      <c r="E19" s="258">
        <v>0</v>
      </c>
      <c r="F19" s="238">
        <v>910000</v>
      </c>
      <c r="G19" s="239">
        <v>0</v>
      </c>
      <c r="H19" s="239">
        <v>910000</v>
      </c>
      <c r="I19" s="240"/>
      <c r="J19" s="240">
        <v>910000</v>
      </c>
      <c r="K19" s="240"/>
      <c r="L19" s="240"/>
      <c r="M19" s="240"/>
      <c r="N19" s="240"/>
      <c r="O19" s="240"/>
      <c r="P19" s="240">
        <f>SUM(I19:O19)</f>
        <v>910000</v>
      </c>
    </row>
    <row r="20" spans="1:19" s="259" customFormat="1" ht="30" customHeight="1" x14ac:dyDescent="0.25">
      <c r="A20" s="255"/>
      <c r="B20" s="256" t="s">
        <v>163</v>
      </c>
      <c r="C20" s="257" t="s">
        <v>154</v>
      </c>
      <c r="D20" s="258">
        <v>3000000</v>
      </c>
      <c r="E20" s="258">
        <v>0</v>
      </c>
      <c r="F20" s="238">
        <v>8000000</v>
      </c>
      <c r="G20" s="239"/>
      <c r="H20" s="238"/>
      <c r="I20" s="253"/>
      <c r="J20" s="241"/>
      <c r="K20" s="241">
        <v>8000000</v>
      </c>
      <c r="L20" s="241"/>
      <c r="M20" s="241"/>
      <c r="N20" s="241"/>
      <c r="O20" s="241"/>
      <c r="P20" s="240">
        <f>SUM(I20:O20)</f>
        <v>8000000</v>
      </c>
      <c r="R20" s="260"/>
    </row>
    <row r="21" spans="1:19" ht="35.1" customHeight="1" x14ac:dyDescent="0.25">
      <c r="A21" s="248"/>
      <c r="B21" s="395" t="s">
        <v>164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7"/>
    </row>
    <row r="22" spans="1:19" ht="35.1" customHeight="1" x14ac:dyDescent="0.25">
      <c r="A22" s="248"/>
      <c r="B22" s="398" t="s">
        <v>165</v>
      </c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400"/>
    </row>
    <row r="23" spans="1:19" ht="30" customHeight="1" x14ac:dyDescent="0.25">
      <c r="A23" s="248"/>
      <c r="B23" s="261" t="s">
        <v>166</v>
      </c>
      <c r="C23" s="236" t="s">
        <v>145</v>
      </c>
      <c r="D23" s="237">
        <v>200000000</v>
      </c>
      <c r="E23" s="237">
        <v>0</v>
      </c>
      <c r="F23" s="238">
        <v>199436633</v>
      </c>
      <c r="G23" s="239">
        <v>116352286</v>
      </c>
      <c r="H23" s="239">
        <f>F23-G23</f>
        <v>83084347</v>
      </c>
      <c r="I23" s="240"/>
      <c r="J23" s="241">
        <v>199436633</v>
      </c>
      <c r="K23" s="241"/>
      <c r="L23" s="241"/>
      <c r="M23" s="241"/>
      <c r="N23" s="241"/>
      <c r="O23" s="241"/>
      <c r="P23" s="240">
        <f>SUM(I23:O23)</f>
        <v>199436633</v>
      </c>
      <c r="Q23" s="138"/>
      <c r="S23" s="138"/>
    </row>
    <row r="24" spans="1:19" ht="30" customHeight="1" x14ac:dyDescent="0.25">
      <c r="A24" s="248"/>
      <c r="B24" s="261" t="s">
        <v>167</v>
      </c>
      <c r="C24" s="236" t="s">
        <v>145</v>
      </c>
      <c r="D24" s="237">
        <v>11000000</v>
      </c>
      <c r="E24" s="237">
        <v>0</v>
      </c>
      <c r="F24" s="238">
        <v>11500000</v>
      </c>
      <c r="G24" s="239">
        <v>0</v>
      </c>
      <c r="H24" s="239">
        <f>F24-G24</f>
        <v>11500000</v>
      </c>
      <c r="I24" s="240"/>
      <c r="J24" s="241">
        <v>11500000</v>
      </c>
      <c r="K24" s="241"/>
      <c r="L24" s="241"/>
      <c r="M24" s="241"/>
      <c r="N24" s="241"/>
      <c r="O24" s="241"/>
      <c r="P24" s="240">
        <f>SUM(I24:O24)</f>
        <v>11500000</v>
      </c>
      <c r="Q24" s="138"/>
    </row>
    <row r="25" spans="1:19" ht="35.1" customHeight="1" x14ac:dyDescent="0.25">
      <c r="A25" s="248"/>
      <c r="B25" s="398" t="s">
        <v>168</v>
      </c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400"/>
    </row>
    <row r="26" spans="1:19" ht="38.25" customHeight="1" x14ac:dyDescent="0.25">
      <c r="A26" s="248"/>
      <c r="B26" s="261" t="s">
        <v>169</v>
      </c>
      <c r="C26" s="236" t="s">
        <v>145</v>
      </c>
      <c r="D26" s="237">
        <v>3000000</v>
      </c>
      <c r="E26" s="237">
        <v>0</v>
      </c>
      <c r="F26" s="238">
        <v>3000000</v>
      </c>
      <c r="G26" s="239">
        <v>3000000</v>
      </c>
      <c r="H26" s="239">
        <v>0</v>
      </c>
      <c r="I26" s="240"/>
      <c r="J26" s="241">
        <v>3000000</v>
      </c>
      <c r="K26" s="240"/>
      <c r="L26" s="240"/>
      <c r="M26" s="240"/>
      <c r="N26" s="240"/>
      <c r="O26" s="240"/>
      <c r="P26" s="240">
        <f>SUM(I26:O26)</f>
        <v>3000000</v>
      </c>
    </row>
    <row r="27" spans="1:19" ht="36" customHeight="1" x14ac:dyDescent="0.25">
      <c r="A27" s="248"/>
      <c r="B27" s="261" t="s">
        <v>170</v>
      </c>
      <c r="C27" s="236" t="s">
        <v>154</v>
      </c>
      <c r="D27" s="237">
        <v>2600000</v>
      </c>
      <c r="E27" s="237">
        <v>0</v>
      </c>
      <c r="F27" s="238">
        <v>3000000</v>
      </c>
      <c r="G27" s="239"/>
      <c r="H27" s="239"/>
      <c r="I27" s="240">
        <v>3000000</v>
      </c>
      <c r="J27" s="241"/>
      <c r="K27" s="240"/>
      <c r="L27" s="240"/>
      <c r="M27" s="240"/>
      <c r="N27" s="240"/>
      <c r="O27" s="240"/>
      <c r="P27" s="240">
        <f t="shared" ref="P27:P32" si="2">SUM(I27:O27)</f>
        <v>3000000</v>
      </c>
    </row>
    <row r="28" spans="1:19" ht="40.5" customHeight="1" x14ac:dyDescent="0.25">
      <c r="A28" s="248"/>
      <c r="B28" s="261" t="s">
        <v>171</v>
      </c>
      <c r="C28" s="236" t="s">
        <v>154</v>
      </c>
      <c r="D28" s="237">
        <v>15029000</v>
      </c>
      <c r="E28" s="237">
        <v>0</v>
      </c>
      <c r="F28" s="238">
        <v>15032000</v>
      </c>
      <c r="G28" s="239"/>
      <c r="H28" s="239"/>
      <c r="I28" s="240">
        <f>F28</f>
        <v>15032000</v>
      </c>
      <c r="J28" s="241"/>
      <c r="K28" s="240"/>
      <c r="L28" s="240"/>
      <c r="M28" s="240"/>
      <c r="N28" s="240"/>
      <c r="O28" s="240"/>
      <c r="P28" s="240">
        <f t="shared" si="2"/>
        <v>15032000</v>
      </c>
    </row>
    <row r="29" spans="1:19" ht="40.5" customHeight="1" x14ac:dyDescent="0.25">
      <c r="A29" s="248"/>
      <c r="B29" s="262" t="s">
        <v>172</v>
      </c>
      <c r="C29" s="236" t="s">
        <v>173</v>
      </c>
      <c r="D29" s="250">
        <v>0</v>
      </c>
      <c r="E29" s="250">
        <v>0</v>
      </c>
      <c r="F29" s="245">
        <v>3506200</v>
      </c>
      <c r="G29" s="239"/>
      <c r="H29" s="239">
        <v>3506200</v>
      </c>
      <c r="I29" s="240"/>
      <c r="J29" s="241">
        <v>3506200</v>
      </c>
      <c r="K29" s="241"/>
      <c r="L29" s="241"/>
      <c r="M29" s="241"/>
      <c r="N29" s="241"/>
      <c r="O29" s="241"/>
      <c r="P29" s="240">
        <f t="shared" si="2"/>
        <v>3506200</v>
      </c>
    </row>
    <row r="30" spans="1:19" ht="35.1" customHeight="1" x14ac:dyDescent="0.25">
      <c r="A30" s="248"/>
      <c r="B30" s="398" t="s">
        <v>174</v>
      </c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400"/>
    </row>
    <row r="31" spans="1:19" ht="30" customHeight="1" x14ac:dyDescent="0.25">
      <c r="A31" s="248"/>
      <c r="B31" s="261" t="s">
        <v>175</v>
      </c>
      <c r="C31" s="236" t="s">
        <v>154</v>
      </c>
      <c r="D31" s="237">
        <v>12196000</v>
      </c>
      <c r="E31" s="237">
        <v>0</v>
      </c>
      <c r="F31" s="238">
        <v>12197500</v>
      </c>
      <c r="G31" s="239"/>
      <c r="H31" s="239"/>
      <c r="I31" s="240">
        <f>F31</f>
        <v>12197500</v>
      </c>
      <c r="J31" s="241"/>
      <c r="K31" s="241"/>
      <c r="L31" s="241"/>
      <c r="M31" s="241"/>
      <c r="N31" s="241"/>
      <c r="O31" s="241"/>
      <c r="P31" s="240">
        <f t="shared" si="2"/>
        <v>12197500</v>
      </c>
    </row>
    <row r="32" spans="1:19" ht="30" customHeight="1" x14ac:dyDescent="0.25">
      <c r="A32" s="248"/>
      <c r="B32" s="261" t="s">
        <v>176</v>
      </c>
      <c r="C32" s="236" t="s">
        <v>154</v>
      </c>
      <c r="D32" s="237">
        <v>8134000</v>
      </c>
      <c r="E32" s="237">
        <v>0</v>
      </c>
      <c r="F32" s="238">
        <v>8134750</v>
      </c>
      <c r="G32" s="239"/>
      <c r="H32" s="239"/>
      <c r="I32" s="240">
        <f>F32</f>
        <v>8134750</v>
      </c>
      <c r="J32" s="241"/>
      <c r="K32" s="241"/>
      <c r="L32" s="241"/>
      <c r="M32" s="241"/>
      <c r="N32" s="241"/>
      <c r="O32" s="241"/>
      <c r="P32" s="240">
        <f t="shared" si="2"/>
        <v>8134750</v>
      </c>
    </row>
    <row r="33" spans="1:19" ht="35.1" customHeight="1" x14ac:dyDescent="0.25">
      <c r="A33" s="248"/>
      <c r="B33" s="401" t="s">
        <v>177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3"/>
    </row>
    <row r="34" spans="1:19" ht="30" customHeight="1" x14ac:dyDescent="0.25">
      <c r="A34" s="248"/>
      <c r="B34" s="263" t="s">
        <v>178</v>
      </c>
      <c r="C34" s="236" t="s">
        <v>145</v>
      </c>
      <c r="D34" s="237">
        <v>70000000</v>
      </c>
      <c r="E34" s="237">
        <v>0</v>
      </c>
      <c r="F34" s="238">
        <v>70213000</v>
      </c>
      <c r="G34" s="239">
        <v>70213000</v>
      </c>
      <c r="H34" s="239">
        <v>0</v>
      </c>
      <c r="I34" s="240"/>
      <c r="J34" s="241">
        <v>70213000</v>
      </c>
      <c r="K34" s="253"/>
      <c r="L34" s="253"/>
      <c r="M34" s="253"/>
      <c r="N34" s="253"/>
      <c r="O34" s="240"/>
      <c r="P34" s="240">
        <f>SUM(I34:O34)</f>
        <v>70213000</v>
      </c>
    </row>
    <row r="35" spans="1:19" ht="30" customHeight="1" x14ac:dyDescent="0.25">
      <c r="A35" s="248"/>
      <c r="B35" s="263" t="s">
        <v>179</v>
      </c>
      <c r="C35" s="236" t="s">
        <v>145</v>
      </c>
      <c r="D35" s="237">
        <v>20000000</v>
      </c>
      <c r="E35" s="237">
        <v>0</v>
      </c>
      <c r="F35" s="238">
        <v>20000000</v>
      </c>
      <c r="G35" s="239">
        <v>0</v>
      </c>
      <c r="H35" s="239">
        <f>F35-G35</f>
        <v>20000000</v>
      </c>
      <c r="I35" s="240"/>
      <c r="J35" s="241">
        <v>20000000</v>
      </c>
      <c r="K35" s="253"/>
      <c r="L35" s="253"/>
      <c r="M35" s="253"/>
      <c r="N35" s="253"/>
      <c r="O35" s="240"/>
      <c r="P35" s="240">
        <f>SUM(I35:O35)</f>
        <v>20000000</v>
      </c>
    </row>
    <row r="36" spans="1:19" ht="30" customHeight="1" x14ac:dyDescent="0.25">
      <c r="A36" s="248"/>
      <c r="B36" s="263" t="s">
        <v>180</v>
      </c>
      <c r="C36" s="236" t="s">
        <v>145</v>
      </c>
      <c r="D36" s="237">
        <v>0</v>
      </c>
      <c r="E36" s="237">
        <v>0</v>
      </c>
      <c r="F36" s="238">
        <v>5000000</v>
      </c>
      <c r="G36" s="239">
        <v>0</v>
      </c>
      <c r="H36" s="239">
        <f>F36-G36</f>
        <v>5000000</v>
      </c>
      <c r="I36" s="240"/>
      <c r="J36" s="241">
        <v>5000000</v>
      </c>
      <c r="K36" s="253"/>
      <c r="L36" s="253"/>
      <c r="M36" s="253"/>
      <c r="N36" s="253"/>
      <c r="O36" s="240"/>
      <c r="P36" s="240">
        <f>SUM(I36:O36)</f>
        <v>5000000</v>
      </c>
    </row>
    <row r="37" spans="1:19" ht="30" customHeight="1" x14ac:dyDescent="0.25">
      <c r="A37" s="248"/>
      <c r="B37" s="385" t="s">
        <v>181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7"/>
    </row>
    <row r="38" spans="1:19" ht="30" customHeight="1" x14ac:dyDescent="0.25">
      <c r="A38" s="248"/>
      <c r="B38" s="264" t="s">
        <v>182</v>
      </c>
      <c r="C38" s="236" t="s">
        <v>183</v>
      </c>
      <c r="D38" s="237"/>
      <c r="E38" s="237"/>
      <c r="F38" s="238">
        <v>4864000</v>
      </c>
      <c r="G38" s="265">
        <v>0</v>
      </c>
      <c r="H38" s="265">
        <v>0</v>
      </c>
      <c r="I38" s="240"/>
      <c r="J38" s="241"/>
      <c r="K38" s="253"/>
      <c r="L38" s="253"/>
      <c r="M38" s="240">
        <v>4864000</v>
      </c>
      <c r="N38" s="240"/>
      <c r="O38" s="253"/>
      <c r="P38" s="240">
        <f>SUM(I38:O38)</f>
        <v>4864000</v>
      </c>
    </row>
    <row r="39" spans="1:19" ht="30" customHeight="1" x14ac:dyDescent="0.25">
      <c r="A39" s="248"/>
      <c r="B39" s="264" t="s">
        <v>184</v>
      </c>
      <c r="C39" s="236" t="s">
        <v>183</v>
      </c>
      <c r="D39" s="237"/>
      <c r="E39" s="237"/>
      <c r="F39" s="238">
        <v>700000</v>
      </c>
      <c r="G39" s="239">
        <v>0</v>
      </c>
      <c r="H39" s="239">
        <v>0</v>
      </c>
      <c r="I39" s="240"/>
      <c r="J39" s="241"/>
      <c r="K39" s="253"/>
      <c r="L39" s="253"/>
      <c r="M39" s="240">
        <v>700000</v>
      </c>
      <c r="N39" s="240"/>
      <c r="O39" s="253"/>
      <c r="P39" s="240">
        <f>SUM(I39:O39)</f>
        <v>700000</v>
      </c>
      <c r="S39" s="138"/>
    </row>
    <row r="40" spans="1:19" s="266" customFormat="1" ht="38.25" customHeight="1" x14ac:dyDescent="0.25">
      <c r="A40" s="248"/>
      <c r="B40" s="388" t="s">
        <v>185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90"/>
    </row>
    <row r="41" spans="1:19" s="266" customFormat="1" ht="20.100000000000001" customHeight="1" x14ac:dyDescent="0.25">
      <c r="A41" s="248"/>
      <c r="B41" s="267"/>
      <c r="C41" s="268"/>
      <c r="D41" s="269"/>
      <c r="E41" s="269"/>
      <c r="F41" s="227">
        <v>2016</v>
      </c>
      <c r="G41" s="227">
        <v>2016</v>
      </c>
      <c r="H41" s="227">
        <v>2016</v>
      </c>
      <c r="I41" s="391" t="s">
        <v>129</v>
      </c>
      <c r="J41" s="392"/>
      <c r="K41" s="392"/>
      <c r="L41" s="392"/>
      <c r="M41" s="392"/>
      <c r="N41" s="392"/>
      <c r="O41" s="392"/>
      <c r="P41" s="393"/>
    </row>
    <row r="42" spans="1:19" s="266" customFormat="1" ht="79.5" customHeight="1" x14ac:dyDescent="0.25">
      <c r="A42" s="248"/>
      <c r="B42" s="267"/>
      <c r="C42" s="268"/>
      <c r="D42" s="269"/>
      <c r="E42" s="269"/>
      <c r="F42" s="230" t="s">
        <v>132</v>
      </c>
      <c r="G42" s="231" t="s">
        <v>186</v>
      </c>
      <c r="H42" s="231" t="s">
        <v>134</v>
      </c>
      <c r="I42" s="232" t="s">
        <v>135</v>
      </c>
      <c r="J42" s="233" t="s">
        <v>136</v>
      </c>
      <c r="K42" s="234" t="s">
        <v>137</v>
      </c>
      <c r="L42" s="234" t="s">
        <v>138</v>
      </c>
      <c r="M42" s="234" t="s">
        <v>139</v>
      </c>
      <c r="N42" s="234" t="s">
        <v>140</v>
      </c>
      <c r="O42" s="234" t="s">
        <v>141</v>
      </c>
      <c r="P42" s="234" t="s">
        <v>142</v>
      </c>
    </row>
    <row r="43" spans="1:19" s="274" customFormat="1" ht="30" customHeight="1" x14ac:dyDescent="0.25">
      <c r="A43" s="248"/>
      <c r="B43" s="270" t="s">
        <v>187</v>
      </c>
      <c r="C43" s="271"/>
      <c r="D43" s="272"/>
      <c r="E43" s="272"/>
      <c r="F43" s="272">
        <f t="shared" ref="F43:P43" si="3">SUM(F5:F15)+SUM(F17:F20)+SUM(F23:F24)+SUM(F26:F29)+SUM(F31:F32)+SUM(F34:F36)+SUM(F38:F39)</f>
        <v>864576633</v>
      </c>
      <c r="G43" s="272">
        <f t="shared" si="3"/>
        <v>440037499</v>
      </c>
      <c r="H43" s="272">
        <f t="shared" si="3"/>
        <v>259647655</v>
      </c>
      <c r="I43" s="272">
        <f t="shared" si="3"/>
        <v>58239000</v>
      </c>
      <c r="J43" s="272">
        <f t="shared" si="3"/>
        <v>589890525</v>
      </c>
      <c r="K43" s="272">
        <f t="shared" si="3"/>
        <v>13000000</v>
      </c>
      <c r="L43" s="272">
        <f t="shared" si="3"/>
        <v>0</v>
      </c>
      <c r="M43" s="272">
        <f t="shared" si="3"/>
        <v>80000000</v>
      </c>
      <c r="N43" s="272">
        <f t="shared" si="3"/>
        <v>123447108</v>
      </c>
      <c r="O43" s="273">
        <f t="shared" si="3"/>
        <v>0</v>
      </c>
      <c r="P43" s="272">
        <f t="shared" si="3"/>
        <v>864576633</v>
      </c>
    </row>
    <row r="44" spans="1:19" ht="32.25" customHeight="1" x14ac:dyDescent="0.25">
      <c r="A44" s="224"/>
      <c r="B44" s="275" t="s">
        <v>188</v>
      </c>
      <c r="C44" s="276"/>
      <c r="D44" s="276"/>
      <c r="E44" s="276"/>
      <c r="F44" s="277"/>
      <c r="G44" s="277"/>
      <c r="H44" s="277"/>
      <c r="I44" s="277"/>
      <c r="J44" s="278">
        <v>589890525</v>
      </c>
      <c r="K44" s="278"/>
      <c r="L44" s="278"/>
      <c r="M44" s="278">
        <v>80000000</v>
      </c>
      <c r="N44" s="279">
        <f>93583012+30000000</f>
        <v>123583012</v>
      </c>
      <c r="O44" s="277"/>
      <c r="P44" s="277"/>
    </row>
    <row r="45" spans="1:19" ht="9" customHeight="1" x14ac:dyDescent="0.25">
      <c r="A45" s="224"/>
    </row>
    <row r="46" spans="1:19" ht="20.25" customHeight="1" x14ac:dyDescent="0.25">
      <c r="A46" s="224"/>
    </row>
    <row r="47" spans="1:19" ht="20.25" customHeight="1" x14ac:dyDescent="0.25">
      <c r="B47" s="282" t="s">
        <v>189</v>
      </c>
    </row>
    <row r="48" spans="1:19" x14ac:dyDescent="0.25">
      <c r="B48" s="283" t="s">
        <v>190</v>
      </c>
    </row>
    <row r="49" spans="2:15" x14ac:dyDescent="0.25">
      <c r="B49" s="283" t="s">
        <v>191</v>
      </c>
    </row>
    <row r="50" spans="2:15" x14ac:dyDescent="0.25">
      <c r="B50" s="283" t="s">
        <v>192</v>
      </c>
      <c r="O50" s="284"/>
    </row>
    <row r="51" spans="2:15" x14ac:dyDescent="0.25">
      <c r="B51" s="283" t="s">
        <v>193</v>
      </c>
      <c r="O51" s="285"/>
    </row>
    <row r="52" spans="2:15" x14ac:dyDescent="0.25">
      <c r="B52" s="283" t="s">
        <v>194</v>
      </c>
      <c r="E52" s="286"/>
      <c r="K52" s="287"/>
    </row>
    <row r="53" spans="2:15" x14ac:dyDescent="0.25">
      <c r="B53" s="283"/>
      <c r="E53" s="286"/>
    </row>
    <row r="54" spans="2:15" x14ac:dyDescent="0.3">
      <c r="B54" s="288" t="s">
        <v>195</v>
      </c>
      <c r="E54" s="286"/>
    </row>
    <row r="55" spans="2:15" x14ac:dyDescent="0.25">
      <c r="B55" s="284" t="s">
        <v>196</v>
      </c>
      <c r="E55" s="286"/>
    </row>
    <row r="56" spans="2:15" x14ac:dyDescent="0.25">
      <c r="B56" s="285" t="s">
        <v>197</v>
      </c>
      <c r="E56" s="286"/>
    </row>
    <row r="57" spans="2:15" x14ac:dyDescent="0.25">
      <c r="B57" s="289" t="s">
        <v>198</v>
      </c>
      <c r="E57" s="286"/>
    </row>
    <row r="58" spans="2:15" x14ac:dyDescent="0.25">
      <c r="B58" s="290"/>
      <c r="C58" s="291" t="s">
        <v>199</v>
      </c>
      <c r="D58" s="291" t="s">
        <v>200</v>
      </c>
      <c r="E58" s="286"/>
    </row>
    <row r="59" spans="2:15" x14ac:dyDescent="0.25">
      <c r="B59" s="292" t="s">
        <v>201</v>
      </c>
      <c r="C59" s="293">
        <f>77451305*10/12</f>
        <v>64542754.166666664</v>
      </c>
      <c r="D59" s="293">
        <f>77451305*(1-10/12)</f>
        <v>12908550.83333333</v>
      </c>
      <c r="E59" s="286"/>
    </row>
    <row r="60" spans="2:15" x14ac:dyDescent="0.25">
      <c r="B60" s="294" t="s">
        <v>202</v>
      </c>
      <c r="C60" s="295">
        <f>77451305*9/12</f>
        <v>58088478.75</v>
      </c>
      <c r="D60" s="293">
        <f>77451305*(1-9/12)</f>
        <v>19362826.25</v>
      </c>
      <c r="E60" s="296"/>
    </row>
  </sheetData>
  <protectedRanges>
    <protectedRange sqref="B4:C4" name="Oblast1_1_1_2"/>
  </protectedRanges>
  <mergeCells count="15">
    <mergeCell ref="B16:P16"/>
    <mergeCell ref="B1:O1"/>
    <mergeCell ref="B2:B3"/>
    <mergeCell ref="C2:C3"/>
    <mergeCell ref="I2:P2"/>
    <mergeCell ref="B4:P4"/>
    <mergeCell ref="B37:P37"/>
    <mergeCell ref="B40:P40"/>
    <mergeCell ref="I41:P41"/>
    <mergeCell ref="A17:A19"/>
    <mergeCell ref="B21:P21"/>
    <mergeCell ref="B22:P22"/>
    <mergeCell ref="B25:P25"/>
    <mergeCell ref="B30:P30"/>
    <mergeCell ref="B33:P33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31" orientation="portrait" r:id="rId1"/>
  <headerFooter alignWithMargins="0">
    <oddHeader>&amp;RKapitola C.II.1
&amp;"-,Tučné"Tabulka č. 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159"/>
  <sheetViews>
    <sheetView workbookViewId="0">
      <selection activeCell="I29" sqref="I29"/>
    </sheetView>
  </sheetViews>
  <sheetFormatPr defaultRowHeight="15" x14ac:dyDescent="0.25"/>
  <cols>
    <col min="1" max="1" width="4" style="214" customWidth="1"/>
    <col min="2" max="2" width="35.7109375" style="214" customWidth="1"/>
    <col min="3" max="3" width="14" style="299" customWidth="1"/>
    <col min="4" max="4" width="13.85546875" style="299" customWidth="1"/>
    <col min="5" max="5" width="15.28515625" style="299" customWidth="1"/>
    <col min="6" max="256" width="9.140625" style="214"/>
    <col min="257" max="257" width="4" style="214" customWidth="1"/>
    <col min="258" max="258" width="41" style="214" customWidth="1"/>
    <col min="259" max="259" width="16.85546875" style="214" customWidth="1"/>
    <col min="260" max="260" width="16" style="214" customWidth="1"/>
    <col min="261" max="261" width="17.7109375" style="214" customWidth="1"/>
    <col min="262" max="512" width="9.140625" style="214"/>
    <col min="513" max="513" width="4" style="214" customWidth="1"/>
    <col min="514" max="514" width="41" style="214" customWidth="1"/>
    <col min="515" max="515" width="16.85546875" style="214" customWidth="1"/>
    <col min="516" max="516" width="16" style="214" customWidth="1"/>
    <col min="517" max="517" width="17.7109375" style="214" customWidth="1"/>
    <col min="518" max="768" width="9.140625" style="214"/>
    <col min="769" max="769" width="4" style="214" customWidth="1"/>
    <col min="770" max="770" width="41" style="214" customWidth="1"/>
    <col min="771" max="771" width="16.85546875" style="214" customWidth="1"/>
    <col min="772" max="772" width="16" style="214" customWidth="1"/>
    <col min="773" max="773" width="17.7109375" style="214" customWidth="1"/>
    <col min="774" max="1024" width="9.140625" style="214"/>
    <col min="1025" max="1025" width="4" style="214" customWidth="1"/>
    <col min="1026" max="1026" width="41" style="214" customWidth="1"/>
    <col min="1027" max="1027" width="16.85546875" style="214" customWidth="1"/>
    <col min="1028" max="1028" width="16" style="214" customWidth="1"/>
    <col min="1029" max="1029" width="17.7109375" style="214" customWidth="1"/>
    <col min="1030" max="1280" width="9.140625" style="214"/>
    <col min="1281" max="1281" width="4" style="214" customWidth="1"/>
    <col min="1282" max="1282" width="41" style="214" customWidth="1"/>
    <col min="1283" max="1283" width="16.85546875" style="214" customWidth="1"/>
    <col min="1284" max="1284" width="16" style="214" customWidth="1"/>
    <col min="1285" max="1285" width="17.7109375" style="214" customWidth="1"/>
    <col min="1286" max="1536" width="9.140625" style="214"/>
    <col min="1537" max="1537" width="4" style="214" customWidth="1"/>
    <col min="1538" max="1538" width="41" style="214" customWidth="1"/>
    <col min="1539" max="1539" width="16.85546875" style="214" customWidth="1"/>
    <col min="1540" max="1540" width="16" style="214" customWidth="1"/>
    <col min="1541" max="1541" width="17.7109375" style="214" customWidth="1"/>
    <col min="1542" max="1792" width="9.140625" style="214"/>
    <col min="1793" max="1793" width="4" style="214" customWidth="1"/>
    <col min="1794" max="1794" width="41" style="214" customWidth="1"/>
    <col min="1795" max="1795" width="16.85546875" style="214" customWidth="1"/>
    <col min="1796" max="1796" width="16" style="214" customWidth="1"/>
    <col min="1797" max="1797" width="17.7109375" style="214" customWidth="1"/>
    <col min="1798" max="2048" width="9.140625" style="214"/>
    <col min="2049" max="2049" width="4" style="214" customWidth="1"/>
    <col min="2050" max="2050" width="41" style="214" customWidth="1"/>
    <col min="2051" max="2051" width="16.85546875" style="214" customWidth="1"/>
    <col min="2052" max="2052" width="16" style="214" customWidth="1"/>
    <col min="2053" max="2053" width="17.7109375" style="214" customWidth="1"/>
    <col min="2054" max="2304" width="9.140625" style="214"/>
    <col min="2305" max="2305" width="4" style="214" customWidth="1"/>
    <col min="2306" max="2306" width="41" style="214" customWidth="1"/>
    <col min="2307" max="2307" width="16.85546875" style="214" customWidth="1"/>
    <col min="2308" max="2308" width="16" style="214" customWidth="1"/>
    <col min="2309" max="2309" width="17.7109375" style="214" customWidth="1"/>
    <col min="2310" max="2560" width="9.140625" style="214"/>
    <col min="2561" max="2561" width="4" style="214" customWidth="1"/>
    <col min="2562" max="2562" width="41" style="214" customWidth="1"/>
    <col min="2563" max="2563" width="16.85546875" style="214" customWidth="1"/>
    <col min="2564" max="2564" width="16" style="214" customWidth="1"/>
    <col min="2565" max="2565" width="17.7109375" style="214" customWidth="1"/>
    <col min="2566" max="2816" width="9.140625" style="214"/>
    <col min="2817" max="2817" width="4" style="214" customWidth="1"/>
    <col min="2818" max="2818" width="41" style="214" customWidth="1"/>
    <col min="2819" max="2819" width="16.85546875" style="214" customWidth="1"/>
    <col min="2820" max="2820" width="16" style="214" customWidth="1"/>
    <col min="2821" max="2821" width="17.7109375" style="214" customWidth="1"/>
    <col min="2822" max="3072" width="9.140625" style="214"/>
    <col min="3073" max="3073" width="4" style="214" customWidth="1"/>
    <col min="3074" max="3074" width="41" style="214" customWidth="1"/>
    <col min="3075" max="3075" width="16.85546875" style="214" customWidth="1"/>
    <col min="3076" max="3076" width="16" style="214" customWidth="1"/>
    <col min="3077" max="3077" width="17.7109375" style="214" customWidth="1"/>
    <col min="3078" max="3328" width="9.140625" style="214"/>
    <col min="3329" max="3329" width="4" style="214" customWidth="1"/>
    <col min="3330" max="3330" width="41" style="214" customWidth="1"/>
    <col min="3331" max="3331" width="16.85546875" style="214" customWidth="1"/>
    <col min="3332" max="3332" width="16" style="214" customWidth="1"/>
    <col min="3333" max="3333" width="17.7109375" style="214" customWidth="1"/>
    <col min="3334" max="3584" width="9.140625" style="214"/>
    <col min="3585" max="3585" width="4" style="214" customWidth="1"/>
    <col min="3586" max="3586" width="41" style="214" customWidth="1"/>
    <col min="3587" max="3587" width="16.85546875" style="214" customWidth="1"/>
    <col min="3588" max="3588" width="16" style="214" customWidth="1"/>
    <col min="3589" max="3589" width="17.7109375" style="214" customWidth="1"/>
    <col min="3590" max="3840" width="9.140625" style="214"/>
    <col min="3841" max="3841" width="4" style="214" customWidth="1"/>
    <col min="3842" max="3842" width="41" style="214" customWidth="1"/>
    <col min="3843" max="3843" width="16.85546875" style="214" customWidth="1"/>
    <col min="3844" max="3844" width="16" style="214" customWidth="1"/>
    <col min="3845" max="3845" width="17.7109375" style="214" customWidth="1"/>
    <col min="3846" max="4096" width="9.140625" style="214"/>
    <col min="4097" max="4097" width="4" style="214" customWidth="1"/>
    <col min="4098" max="4098" width="41" style="214" customWidth="1"/>
    <col min="4099" max="4099" width="16.85546875" style="214" customWidth="1"/>
    <col min="4100" max="4100" width="16" style="214" customWidth="1"/>
    <col min="4101" max="4101" width="17.7109375" style="214" customWidth="1"/>
    <col min="4102" max="4352" width="9.140625" style="214"/>
    <col min="4353" max="4353" width="4" style="214" customWidth="1"/>
    <col min="4354" max="4354" width="41" style="214" customWidth="1"/>
    <col min="4355" max="4355" width="16.85546875" style="214" customWidth="1"/>
    <col min="4356" max="4356" width="16" style="214" customWidth="1"/>
    <col min="4357" max="4357" width="17.7109375" style="214" customWidth="1"/>
    <col min="4358" max="4608" width="9.140625" style="214"/>
    <col min="4609" max="4609" width="4" style="214" customWidth="1"/>
    <col min="4610" max="4610" width="41" style="214" customWidth="1"/>
    <col min="4611" max="4611" width="16.85546875" style="214" customWidth="1"/>
    <col min="4612" max="4612" width="16" style="214" customWidth="1"/>
    <col min="4613" max="4613" width="17.7109375" style="214" customWidth="1"/>
    <col min="4614" max="4864" width="9.140625" style="214"/>
    <col min="4865" max="4865" width="4" style="214" customWidth="1"/>
    <col min="4866" max="4866" width="41" style="214" customWidth="1"/>
    <col min="4867" max="4867" width="16.85546875" style="214" customWidth="1"/>
    <col min="4868" max="4868" width="16" style="214" customWidth="1"/>
    <col min="4869" max="4869" width="17.7109375" style="214" customWidth="1"/>
    <col min="4870" max="5120" width="9.140625" style="214"/>
    <col min="5121" max="5121" width="4" style="214" customWidth="1"/>
    <col min="5122" max="5122" width="41" style="214" customWidth="1"/>
    <col min="5123" max="5123" width="16.85546875" style="214" customWidth="1"/>
    <col min="5124" max="5124" width="16" style="214" customWidth="1"/>
    <col min="5125" max="5125" width="17.7109375" style="214" customWidth="1"/>
    <col min="5126" max="5376" width="9.140625" style="214"/>
    <col min="5377" max="5377" width="4" style="214" customWidth="1"/>
    <col min="5378" max="5378" width="41" style="214" customWidth="1"/>
    <col min="5379" max="5379" width="16.85546875" style="214" customWidth="1"/>
    <col min="5380" max="5380" width="16" style="214" customWidth="1"/>
    <col min="5381" max="5381" width="17.7109375" style="214" customWidth="1"/>
    <col min="5382" max="5632" width="9.140625" style="214"/>
    <col min="5633" max="5633" width="4" style="214" customWidth="1"/>
    <col min="5634" max="5634" width="41" style="214" customWidth="1"/>
    <col min="5635" max="5635" width="16.85546875" style="214" customWidth="1"/>
    <col min="5636" max="5636" width="16" style="214" customWidth="1"/>
    <col min="5637" max="5637" width="17.7109375" style="214" customWidth="1"/>
    <col min="5638" max="5888" width="9.140625" style="214"/>
    <col min="5889" max="5889" width="4" style="214" customWidth="1"/>
    <col min="5890" max="5890" width="41" style="214" customWidth="1"/>
    <col min="5891" max="5891" width="16.85546875" style="214" customWidth="1"/>
    <col min="5892" max="5892" width="16" style="214" customWidth="1"/>
    <col min="5893" max="5893" width="17.7109375" style="214" customWidth="1"/>
    <col min="5894" max="6144" width="9.140625" style="214"/>
    <col min="6145" max="6145" width="4" style="214" customWidth="1"/>
    <col min="6146" max="6146" width="41" style="214" customWidth="1"/>
    <col min="6147" max="6147" width="16.85546875" style="214" customWidth="1"/>
    <col min="6148" max="6148" width="16" style="214" customWidth="1"/>
    <col min="6149" max="6149" width="17.7109375" style="214" customWidth="1"/>
    <col min="6150" max="6400" width="9.140625" style="214"/>
    <col min="6401" max="6401" width="4" style="214" customWidth="1"/>
    <col min="6402" max="6402" width="41" style="214" customWidth="1"/>
    <col min="6403" max="6403" width="16.85546875" style="214" customWidth="1"/>
    <col min="6404" max="6404" width="16" style="214" customWidth="1"/>
    <col min="6405" max="6405" width="17.7109375" style="214" customWidth="1"/>
    <col min="6406" max="6656" width="9.140625" style="214"/>
    <col min="6657" max="6657" width="4" style="214" customWidth="1"/>
    <col min="6658" max="6658" width="41" style="214" customWidth="1"/>
    <col min="6659" max="6659" width="16.85546875" style="214" customWidth="1"/>
    <col min="6660" max="6660" width="16" style="214" customWidth="1"/>
    <col min="6661" max="6661" width="17.7109375" style="214" customWidth="1"/>
    <col min="6662" max="6912" width="9.140625" style="214"/>
    <col min="6913" max="6913" width="4" style="214" customWidth="1"/>
    <col min="6914" max="6914" width="41" style="214" customWidth="1"/>
    <col min="6915" max="6915" width="16.85546875" style="214" customWidth="1"/>
    <col min="6916" max="6916" width="16" style="214" customWidth="1"/>
    <col min="6917" max="6917" width="17.7109375" style="214" customWidth="1"/>
    <col min="6918" max="7168" width="9.140625" style="214"/>
    <col min="7169" max="7169" width="4" style="214" customWidth="1"/>
    <col min="7170" max="7170" width="41" style="214" customWidth="1"/>
    <col min="7171" max="7171" width="16.85546875" style="214" customWidth="1"/>
    <col min="7172" max="7172" width="16" style="214" customWidth="1"/>
    <col min="7173" max="7173" width="17.7109375" style="214" customWidth="1"/>
    <col min="7174" max="7424" width="9.140625" style="214"/>
    <col min="7425" max="7425" width="4" style="214" customWidth="1"/>
    <col min="7426" max="7426" width="41" style="214" customWidth="1"/>
    <col min="7427" max="7427" width="16.85546875" style="214" customWidth="1"/>
    <col min="7428" max="7428" width="16" style="214" customWidth="1"/>
    <col min="7429" max="7429" width="17.7109375" style="214" customWidth="1"/>
    <col min="7430" max="7680" width="9.140625" style="214"/>
    <col min="7681" max="7681" width="4" style="214" customWidth="1"/>
    <col min="7682" max="7682" width="41" style="214" customWidth="1"/>
    <col min="7683" max="7683" width="16.85546875" style="214" customWidth="1"/>
    <col min="7684" max="7684" width="16" style="214" customWidth="1"/>
    <col min="7685" max="7685" width="17.7109375" style="214" customWidth="1"/>
    <col min="7686" max="7936" width="9.140625" style="214"/>
    <col min="7937" max="7937" width="4" style="214" customWidth="1"/>
    <col min="7938" max="7938" width="41" style="214" customWidth="1"/>
    <col min="7939" max="7939" width="16.85546875" style="214" customWidth="1"/>
    <col min="7940" max="7940" width="16" style="214" customWidth="1"/>
    <col min="7941" max="7941" width="17.7109375" style="214" customWidth="1"/>
    <col min="7942" max="8192" width="9.140625" style="214"/>
    <col min="8193" max="8193" width="4" style="214" customWidth="1"/>
    <col min="8194" max="8194" width="41" style="214" customWidth="1"/>
    <col min="8195" max="8195" width="16.85546875" style="214" customWidth="1"/>
    <col min="8196" max="8196" width="16" style="214" customWidth="1"/>
    <col min="8197" max="8197" width="17.7109375" style="214" customWidth="1"/>
    <col min="8198" max="8448" width="9.140625" style="214"/>
    <col min="8449" max="8449" width="4" style="214" customWidth="1"/>
    <col min="8450" max="8450" width="41" style="214" customWidth="1"/>
    <col min="8451" max="8451" width="16.85546875" style="214" customWidth="1"/>
    <col min="8452" max="8452" width="16" style="214" customWidth="1"/>
    <col min="8453" max="8453" width="17.7109375" style="214" customWidth="1"/>
    <col min="8454" max="8704" width="9.140625" style="214"/>
    <col min="8705" max="8705" width="4" style="214" customWidth="1"/>
    <col min="8706" max="8706" width="41" style="214" customWidth="1"/>
    <col min="8707" max="8707" width="16.85546875" style="214" customWidth="1"/>
    <col min="8708" max="8708" width="16" style="214" customWidth="1"/>
    <col min="8709" max="8709" width="17.7109375" style="214" customWidth="1"/>
    <col min="8710" max="8960" width="9.140625" style="214"/>
    <col min="8961" max="8961" width="4" style="214" customWidth="1"/>
    <col min="8962" max="8962" width="41" style="214" customWidth="1"/>
    <col min="8963" max="8963" width="16.85546875" style="214" customWidth="1"/>
    <col min="8964" max="8964" width="16" style="214" customWidth="1"/>
    <col min="8965" max="8965" width="17.7109375" style="214" customWidth="1"/>
    <col min="8966" max="9216" width="9.140625" style="214"/>
    <col min="9217" max="9217" width="4" style="214" customWidth="1"/>
    <col min="9218" max="9218" width="41" style="214" customWidth="1"/>
    <col min="9219" max="9219" width="16.85546875" style="214" customWidth="1"/>
    <col min="9220" max="9220" width="16" style="214" customWidth="1"/>
    <col min="9221" max="9221" width="17.7109375" style="214" customWidth="1"/>
    <col min="9222" max="9472" width="9.140625" style="214"/>
    <col min="9473" max="9473" width="4" style="214" customWidth="1"/>
    <col min="9474" max="9474" width="41" style="214" customWidth="1"/>
    <col min="9475" max="9475" width="16.85546875" style="214" customWidth="1"/>
    <col min="9476" max="9476" width="16" style="214" customWidth="1"/>
    <col min="9477" max="9477" width="17.7109375" style="214" customWidth="1"/>
    <col min="9478" max="9728" width="9.140625" style="214"/>
    <col min="9729" max="9729" width="4" style="214" customWidth="1"/>
    <col min="9730" max="9730" width="41" style="214" customWidth="1"/>
    <col min="9731" max="9731" width="16.85546875" style="214" customWidth="1"/>
    <col min="9732" max="9732" width="16" style="214" customWidth="1"/>
    <col min="9733" max="9733" width="17.7109375" style="214" customWidth="1"/>
    <col min="9734" max="9984" width="9.140625" style="214"/>
    <col min="9985" max="9985" width="4" style="214" customWidth="1"/>
    <col min="9986" max="9986" width="41" style="214" customWidth="1"/>
    <col min="9987" max="9987" width="16.85546875" style="214" customWidth="1"/>
    <col min="9988" max="9988" width="16" style="214" customWidth="1"/>
    <col min="9989" max="9989" width="17.7109375" style="214" customWidth="1"/>
    <col min="9990" max="10240" width="9.140625" style="214"/>
    <col min="10241" max="10241" width="4" style="214" customWidth="1"/>
    <col min="10242" max="10242" width="41" style="214" customWidth="1"/>
    <col min="10243" max="10243" width="16.85546875" style="214" customWidth="1"/>
    <col min="10244" max="10244" width="16" style="214" customWidth="1"/>
    <col min="10245" max="10245" width="17.7109375" style="214" customWidth="1"/>
    <col min="10246" max="10496" width="9.140625" style="214"/>
    <col min="10497" max="10497" width="4" style="214" customWidth="1"/>
    <col min="10498" max="10498" width="41" style="214" customWidth="1"/>
    <col min="10499" max="10499" width="16.85546875" style="214" customWidth="1"/>
    <col min="10500" max="10500" width="16" style="214" customWidth="1"/>
    <col min="10501" max="10501" width="17.7109375" style="214" customWidth="1"/>
    <col min="10502" max="10752" width="9.140625" style="214"/>
    <col min="10753" max="10753" width="4" style="214" customWidth="1"/>
    <col min="10754" max="10754" width="41" style="214" customWidth="1"/>
    <col min="10755" max="10755" width="16.85546875" style="214" customWidth="1"/>
    <col min="10756" max="10756" width="16" style="214" customWidth="1"/>
    <col min="10757" max="10757" width="17.7109375" style="214" customWidth="1"/>
    <col min="10758" max="11008" width="9.140625" style="214"/>
    <col min="11009" max="11009" width="4" style="214" customWidth="1"/>
    <col min="11010" max="11010" width="41" style="214" customWidth="1"/>
    <col min="11011" max="11011" width="16.85546875" style="214" customWidth="1"/>
    <col min="11012" max="11012" width="16" style="214" customWidth="1"/>
    <col min="11013" max="11013" width="17.7109375" style="214" customWidth="1"/>
    <col min="11014" max="11264" width="9.140625" style="214"/>
    <col min="11265" max="11265" width="4" style="214" customWidth="1"/>
    <col min="11266" max="11266" width="41" style="214" customWidth="1"/>
    <col min="11267" max="11267" width="16.85546875" style="214" customWidth="1"/>
    <col min="11268" max="11268" width="16" style="214" customWidth="1"/>
    <col min="11269" max="11269" width="17.7109375" style="214" customWidth="1"/>
    <col min="11270" max="11520" width="9.140625" style="214"/>
    <col min="11521" max="11521" width="4" style="214" customWidth="1"/>
    <col min="11522" max="11522" width="41" style="214" customWidth="1"/>
    <col min="11523" max="11523" width="16.85546875" style="214" customWidth="1"/>
    <col min="11524" max="11524" width="16" style="214" customWidth="1"/>
    <col min="11525" max="11525" width="17.7109375" style="214" customWidth="1"/>
    <col min="11526" max="11776" width="9.140625" style="214"/>
    <col min="11777" max="11777" width="4" style="214" customWidth="1"/>
    <col min="11778" max="11778" width="41" style="214" customWidth="1"/>
    <col min="11779" max="11779" width="16.85546875" style="214" customWidth="1"/>
    <col min="11780" max="11780" width="16" style="214" customWidth="1"/>
    <col min="11781" max="11781" width="17.7109375" style="214" customWidth="1"/>
    <col min="11782" max="12032" width="9.140625" style="214"/>
    <col min="12033" max="12033" width="4" style="214" customWidth="1"/>
    <col min="12034" max="12034" width="41" style="214" customWidth="1"/>
    <col min="12035" max="12035" width="16.85546875" style="214" customWidth="1"/>
    <col min="12036" max="12036" width="16" style="214" customWidth="1"/>
    <col min="12037" max="12037" width="17.7109375" style="214" customWidth="1"/>
    <col min="12038" max="12288" width="9.140625" style="214"/>
    <col min="12289" max="12289" width="4" style="214" customWidth="1"/>
    <col min="12290" max="12290" width="41" style="214" customWidth="1"/>
    <col min="12291" max="12291" width="16.85546875" style="214" customWidth="1"/>
    <col min="12292" max="12292" width="16" style="214" customWidth="1"/>
    <col min="12293" max="12293" width="17.7109375" style="214" customWidth="1"/>
    <col min="12294" max="12544" width="9.140625" style="214"/>
    <col min="12545" max="12545" width="4" style="214" customWidth="1"/>
    <col min="12546" max="12546" width="41" style="214" customWidth="1"/>
    <col min="12547" max="12547" width="16.85546875" style="214" customWidth="1"/>
    <col min="12548" max="12548" width="16" style="214" customWidth="1"/>
    <col min="12549" max="12549" width="17.7109375" style="214" customWidth="1"/>
    <col min="12550" max="12800" width="9.140625" style="214"/>
    <col min="12801" max="12801" width="4" style="214" customWidth="1"/>
    <col min="12802" max="12802" width="41" style="214" customWidth="1"/>
    <col min="12803" max="12803" width="16.85546875" style="214" customWidth="1"/>
    <col min="12804" max="12804" width="16" style="214" customWidth="1"/>
    <col min="12805" max="12805" width="17.7109375" style="214" customWidth="1"/>
    <col min="12806" max="13056" width="9.140625" style="214"/>
    <col min="13057" max="13057" width="4" style="214" customWidth="1"/>
    <col min="13058" max="13058" width="41" style="214" customWidth="1"/>
    <col min="13059" max="13059" width="16.85546875" style="214" customWidth="1"/>
    <col min="13060" max="13060" width="16" style="214" customWidth="1"/>
    <col min="13061" max="13061" width="17.7109375" style="214" customWidth="1"/>
    <col min="13062" max="13312" width="9.140625" style="214"/>
    <col min="13313" max="13313" width="4" style="214" customWidth="1"/>
    <col min="13314" max="13314" width="41" style="214" customWidth="1"/>
    <col min="13315" max="13315" width="16.85546875" style="214" customWidth="1"/>
    <col min="13316" max="13316" width="16" style="214" customWidth="1"/>
    <col min="13317" max="13317" width="17.7109375" style="214" customWidth="1"/>
    <col min="13318" max="13568" width="9.140625" style="214"/>
    <col min="13569" max="13569" width="4" style="214" customWidth="1"/>
    <col min="13570" max="13570" width="41" style="214" customWidth="1"/>
    <col min="13571" max="13571" width="16.85546875" style="214" customWidth="1"/>
    <col min="13572" max="13572" width="16" style="214" customWidth="1"/>
    <col min="13573" max="13573" width="17.7109375" style="214" customWidth="1"/>
    <col min="13574" max="13824" width="9.140625" style="214"/>
    <col min="13825" max="13825" width="4" style="214" customWidth="1"/>
    <col min="13826" max="13826" width="41" style="214" customWidth="1"/>
    <col min="13827" max="13827" width="16.85546875" style="214" customWidth="1"/>
    <col min="13828" max="13828" width="16" style="214" customWidth="1"/>
    <col min="13829" max="13829" width="17.7109375" style="214" customWidth="1"/>
    <col min="13830" max="14080" width="9.140625" style="214"/>
    <col min="14081" max="14081" width="4" style="214" customWidth="1"/>
    <col min="14082" max="14082" width="41" style="214" customWidth="1"/>
    <col min="14083" max="14083" width="16.85546875" style="214" customWidth="1"/>
    <col min="14084" max="14084" width="16" style="214" customWidth="1"/>
    <col min="14085" max="14085" width="17.7109375" style="214" customWidth="1"/>
    <col min="14086" max="14336" width="9.140625" style="214"/>
    <col min="14337" max="14337" width="4" style="214" customWidth="1"/>
    <col min="14338" max="14338" width="41" style="214" customWidth="1"/>
    <col min="14339" max="14339" width="16.85546875" style="214" customWidth="1"/>
    <col min="14340" max="14340" width="16" style="214" customWidth="1"/>
    <col min="14341" max="14341" width="17.7109375" style="214" customWidth="1"/>
    <col min="14342" max="14592" width="9.140625" style="214"/>
    <col min="14593" max="14593" width="4" style="214" customWidth="1"/>
    <col min="14594" max="14594" width="41" style="214" customWidth="1"/>
    <col min="14595" max="14595" width="16.85546875" style="214" customWidth="1"/>
    <col min="14596" max="14596" width="16" style="214" customWidth="1"/>
    <col min="14597" max="14597" width="17.7109375" style="214" customWidth="1"/>
    <col min="14598" max="14848" width="9.140625" style="214"/>
    <col min="14849" max="14849" width="4" style="214" customWidth="1"/>
    <col min="14850" max="14850" width="41" style="214" customWidth="1"/>
    <col min="14851" max="14851" width="16.85546875" style="214" customWidth="1"/>
    <col min="14852" max="14852" width="16" style="214" customWidth="1"/>
    <col min="14853" max="14853" width="17.7109375" style="214" customWidth="1"/>
    <col min="14854" max="15104" width="9.140625" style="214"/>
    <col min="15105" max="15105" width="4" style="214" customWidth="1"/>
    <col min="15106" max="15106" width="41" style="214" customWidth="1"/>
    <col min="15107" max="15107" width="16.85546875" style="214" customWidth="1"/>
    <col min="15108" max="15108" width="16" style="214" customWidth="1"/>
    <col min="15109" max="15109" width="17.7109375" style="214" customWidth="1"/>
    <col min="15110" max="15360" width="9.140625" style="214"/>
    <col min="15361" max="15361" width="4" style="214" customWidth="1"/>
    <col min="15362" max="15362" width="41" style="214" customWidth="1"/>
    <col min="15363" max="15363" width="16.85546875" style="214" customWidth="1"/>
    <col min="15364" max="15364" width="16" style="214" customWidth="1"/>
    <col min="15365" max="15365" width="17.7109375" style="214" customWidth="1"/>
    <col min="15366" max="15616" width="9.140625" style="214"/>
    <col min="15617" max="15617" width="4" style="214" customWidth="1"/>
    <col min="15618" max="15618" width="41" style="214" customWidth="1"/>
    <col min="15619" max="15619" width="16.85546875" style="214" customWidth="1"/>
    <col min="15620" max="15620" width="16" style="214" customWidth="1"/>
    <col min="15621" max="15621" width="17.7109375" style="214" customWidth="1"/>
    <col min="15622" max="15872" width="9.140625" style="214"/>
    <col min="15873" max="15873" width="4" style="214" customWidth="1"/>
    <col min="15874" max="15874" width="41" style="214" customWidth="1"/>
    <col min="15875" max="15875" width="16.85546875" style="214" customWidth="1"/>
    <col min="15876" max="15876" width="16" style="214" customWidth="1"/>
    <col min="15877" max="15877" width="17.7109375" style="214" customWidth="1"/>
    <col min="15878" max="16128" width="9.140625" style="214"/>
    <col min="16129" max="16129" width="4" style="214" customWidth="1"/>
    <col min="16130" max="16130" width="41" style="214" customWidth="1"/>
    <col min="16131" max="16131" width="16.85546875" style="214" customWidth="1"/>
    <col min="16132" max="16132" width="16" style="214" customWidth="1"/>
    <col min="16133" max="16133" width="17.7109375" style="214" customWidth="1"/>
    <col min="16134" max="16384" width="9.140625" style="214"/>
  </cols>
  <sheetData>
    <row r="2" spans="1:5" ht="18" x14ac:dyDescent="0.25">
      <c r="B2" s="297" t="s">
        <v>203</v>
      </c>
      <c r="C2" s="298"/>
    </row>
    <row r="3" spans="1:5" s="322" customFormat="1" ht="12.75" x14ac:dyDescent="0.2">
      <c r="B3" s="323" t="s">
        <v>204</v>
      </c>
      <c r="C3" s="324"/>
      <c r="D3" s="325"/>
      <c r="E3" s="325"/>
    </row>
    <row r="4" spans="1:5" x14ac:dyDescent="0.25">
      <c r="A4" s="300"/>
      <c r="B4" s="300"/>
      <c r="C4" s="301"/>
    </row>
    <row r="5" spans="1:5" ht="46.5" customHeight="1" thickBot="1" x14ac:dyDescent="0.3">
      <c r="A5" s="329"/>
      <c r="B5" s="330" t="s">
        <v>353</v>
      </c>
      <c r="C5" s="331"/>
      <c r="D5" s="332"/>
      <c r="E5" s="333"/>
    </row>
    <row r="6" spans="1:5" ht="60" customHeight="1" thickBot="1" x14ac:dyDescent="0.3">
      <c r="A6" s="334" t="s">
        <v>205</v>
      </c>
      <c r="B6" s="302"/>
      <c r="C6" s="326" t="s">
        <v>206</v>
      </c>
      <c r="D6" s="314" t="s">
        <v>207</v>
      </c>
      <c r="E6" s="335" t="s">
        <v>208</v>
      </c>
    </row>
    <row r="7" spans="1:5" ht="14.85" customHeight="1" x14ac:dyDescent="0.25">
      <c r="A7" s="336">
        <v>1</v>
      </c>
      <c r="B7" s="303" t="s">
        <v>209</v>
      </c>
      <c r="C7" s="315">
        <v>3471000</v>
      </c>
      <c r="D7" s="311">
        <v>3471000</v>
      </c>
      <c r="E7" s="337">
        <v>3506000</v>
      </c>
    </row>
    <row r="8" spans="1:5" ht="14.85" customHeight="1" x14ac:dyDescent="0.25">
      <c r="A8" s="338">
        <v>2</v>
      </c>
      <c r="B8" s="305" t="s">
        <v>210</v>
      </c>
      <c r="C8" s="316">
        <v>16433000</v>
      </c>
      <c r="D8" s="312">
        <v>16433000</v>
      </c>
      <c r="E8" s="339">
        <v>24127000</v>
      </c>
    </row>
    <row r="9" spans="1:5" ht="14.85" customHeight="1" x14ac:dyDescent="0.25">
      <c r="A9" s="338">
        <v>3</v>
      </c>
      <c r="B9" s="305" t="s">
        <v>211</v>
      </c>
      <c r="C9" s="316">
        <v>2246000</v>
      </c>
      <c r="D9" s="312">
        <v>2246000</v>
      </c>
      <c r="E9" s="339">
        <v>2304000</v>
      </c>
    </row>
    <row r="10" spans="1:5" ht="14.85" customHeight="1" x14ac:dyDescent="0.25">
      <c r="A10" s="338">
        <v>4</v>
      </c>
      <c r="B10" s="305" t="s">
        <v>212</v>
      </c>
      <c r="C10" s="316">
        <v>23974000</v>
      </c>
      <c r="D10" s="312">
        <v>23974000</v>
      </c>
      <c r="E10" s="339">
        <v>24356000</v>
      </c>
    </row>
    <row r="11" spans="1:5" ht="14.85" customHeight="1" x14ac:dyDescent="0.25">
      <c r="A11" s="338">
        <v>5</v>
      </c>
      <c r="B11" s="305" t="s">
        <v>213</v>
      </c>
      <c r="C11" s="316">
        <v>4777000</v>
      </c>
      <c r="D11" s="312">
        <v>4972000</v>
      </c>
      <c r="E11" s="339">
        <v>5394000</v>
      </c>
    </row>
    <row r="12" spans="1:5" ht="14.85" customHeight="1" x14ac:dyDescent="0.25">
      <c r="A12" s="338">
        <v>6</v>
      </c>
      <c r="B12" s="305" t="s">
        <v>214</v>
      </c>
      <c r="C12" s="316">
        <v>16491000</v>
      </c>
      <c r="D12" s="312">
        <v>16491000</v>
      </c>
      <c r="E12" s="339">
        <v>16962000</v>
      </c>
    </row>
    <row r="13" spans="1:5" ht="14.85" customHeight="1" x14ac:dyDescent="0.25">
      <c r="A13" s="338">
        <v>7</v>
      </c>
      <c r="B13" s="305" t="s">
        <v>215</v>
      </c>
      <c r="C13" s="316">
        <v>8228000</v>
      </c>
      <c r="D13" s="312">
        <v>8228000</v>
      </c>
      <c r="E13" s="339">
        <v>8737000</v>
      </c>
    </row>
    <row r="14" spans="1:5" ht="14.85" customHeight="1" x14ac:dyDescent="0.25">
      <c r="A14" s="338">
        <v>8</v>
      </c>
      <c r="B14" s="305" t="s">
        <v>216</v>
      </c>
      <c r="C14" s="316">
        <v>13040000</v>
      </c>
      <c r="D14" s="312">
        <v>13306000</v>
      </c>
      <c r="E14" s="339">
        <v>14688000</v>
      </c>
    </row>
    <row r="15" spans="1:5" ht="14.85" customHeight="1" x14ac:dyDescent="0.25">
      <c r="A15" s="338">
        <v>9</v>
      </c>
      <c r="B15" s="305" t="s">
        <v>217</v>
      </c>
      <c r="C15" s="316">
        <v>6316000</v>
      </c>
      <c r="D15" s="312">
        <v>6348000</v>
      </c>
      <c r="E15" s="339">
        <v>5985000</v>
      </c>
    </row>
    <row r="16" spans="1:5" ht="14.85" customHeight="1" x14ac:dyDescent="0.25">
      <c r="A16" s="338">
        <v>10</v>
      </c>
      <c r="B16" s="305" t="s">
        <v>218</v>
      </c>
      <c r="C16" s="316">
        <v>8778000</v>
      </c>
      <c r="D16" s="312">
        <v>8880000</v>
      </c>
      <c r="E16" s="339">
        <v>8233000</v>
      </c>
    </row>
    <row r="17" spans="1:5" ht="14.85" customHeight="1" x14ac:dyDescent="0.25">
      <c r="A17" s="338">
        <v>11</v>
      </c>
      <c r="B17" s="305" t="s">
        <v>219</v>
      </c>
      <c r="C17" s="316">
        <v>6960000</v>
      </c>
      <c r="D17" s="312">
        <v>7439000</v>
      </c>
      <c r="E17" s="339">
        <v>7013000</v>
      </c>
    </row>
    <row r="18" spans="1:5" ht="14.85" customHeight="1" x14ac:dyDescent="0.25">
      <c r="A18" s="338">
        <v>12</v>
      </c>
      <c r="B18" s="305" t="s">
        <v>220</v>
      </c>
      <c r="C18" s="316">
        <v>27418000</v>
      </c>
      <c r="D18" s="312">
        <v>27418000</v>
      </c>
      <c r="E18" s="339">
        <v>28001000</v>
      </c>
    </row>
    <row r="19" spans="1:5" ht="14.85" customHeight="1" x14ac:dyDescent="0.25">
      <c r="A19" s="338">
        <v>13</v>
      </c>
      <c r="B19" s="305" t="s">
        <v>221</v>
      </c>
      <c r="C19" s="316">
        <v>9322000</v>
      </c>
      <c r="D19" s="312">
        <v>9322000</v>
      </c>
      <c r="E19" s="339">
        <v>7892000</v>
      </c>
    </row>
    <row r="20" spans="1:5" ht="14.85" customHeight="1" x14ac:dyDescent="0.25">
      <c r="A20" s="338">
        <v>14</v>
      </c>
      <c r="B20" s="305" t="s">
        <v>222</v>
      </c>
      <c r="C20" s="316">
        <v>8889000</v>
      </c>
      <c r="D20" s="312">
        <v>8889000</v>
      </c>
      <c r="E20" s="339">
        <v>9582000</v>
      </c>
    </row>
    <row r="21" spans="1:5" ht="14.85" customHeight="1" x14ac:dyDescent="0.25">
      <c r="A21" s="338">
        <v>15</v>
      </c>
      <c r="B21" s="305" t="s">
        <v>223</v>
      </c>
      <c r="C21" s="316">
        <v>3029000</v>
      </c>
      <c r="D21" s="312">
        <v>3029000</v>
      </c>
      <c r="E21" s="339">
        <v>2954000</v>
      </c>
    </row>
    <row r="22" spans="1:5" ht="14.85" customHeight="1" x14ac:dyDescent="0.25">
      <c r="A22" s="338">
        <v>16</v>
      </c>
      <c r="B22" s="305" t="s">
        <v>224</v>
      </c>
      <c r="C22" s="316">
        <v>9589000</v>
      </c>
      <c r="D22" s="312">
        <v>9589000</v>
      </c>
      <c r="E22" s="339">
        <v>8065000</v>
      </c>
    </row>
    <row r="23" spans="1:5" ht="14.85" customHeight="1" x14ac:dyDescent="0.25">
      <c r="A23" s="338">
        <v>18</v>
      </c>
      <c r="B23" s="305" t="s">
        <v>225</v>
      </c>
      <c r="C23" s="316">
        <v>5230000</v>
      </c>
      <c r="D23" s="312">
        <v>5230000</v>
      </c>
      <c r="E23" s="339">
        <v>5365000</v>
      </c>
    </row>
    <row r="24" spans="1:5" ht="14.85" customHeight="1" x14ac:dyDescent="0.25">
      <c r="A24" s="338">
        <v>19</v>
      </c>
      <c r="B24" s="305" t="s">
        <v>226</v>
      </c>
      <c r="C24" s="316">
        <v>6604000</v>
      </c>
      <c r="D24" s="312">
        <v>6604000</v>
      </c>
      <c r="E24" s="339">
        <v>7359000</v>
      </c>
    </row>
    <row r="25" spans="1:5" ht="14.85" customHeight="1" x14ac:dyDescent="0.25">
      <c r="A25" s="338">
        <v>20</v>
      </c>
      <c r="B25" s="305" t="s">
        <v>227</v>
      </c>
      <c r="C25" s="316">
        <v>4197000</v>
      </c>
      <c r="D25" s="312">
        <v>4197000</v>
      </c>
      <c r="E25" s="339">
        <v>4430000</v>
      </c>
    </row>
    <row r="26" spans="1:5" ht="14.85" customHeight="1" x14ac:dyDescent="0.25">
      <c r="A26" s="338">
        <v>21</v>
      </c>
      <c r="B26" s="305" t="s">
        <v>228</v>
      </c>
      <c r="C26" s="316">
        <v>544000</v>
      </c>
      <c r="D26" s="312">
        <v>544000</v>
      </c>
      <c r="E26" s="339">
        <v>558000</v>
      </c>
    </row>
    <row r="27" spans="1:5" ht="14.85" customHeight="1" x14ac:dyDescent="0.25">
      <c r="A27" s="338">
        <v>22</v>
      </c>
      <c r="B27" s="305" t="s">
        <v>229</v>
      </c>
      <c r="C27" s="316">
        <v>1202000</v>
      </c>
      <c r="D27" s="312">
        <v>1202000</v>
      </c>
      <c r="E27" s="339">
        <v>1233000</v>
      </c>
    </row>
    <row r="28" spans="1:5" ht="14.85" customHeight="1" x14ac:dyDescent="0.25">
      <c r="A28" s="338">
        <v>23</v>
      </c>
      <c r="B28" s="305" t="s">
        <v>230</v>
      </c>
      <c r="C28" s="316">
        <v>7817000</v>
      </c>
      <c r="D28" s="312">
        <v>8213000</v>
      </c>
      <c r="E28" s="339">
        <v>8995000</v>
      </c>
    </row>
    <row r="29" spans="1:5" ht="14.85" customHeight="1" x14ac:dyDescent="0.25">
      <c r="A29" s="338">
        <v>24</v>
      </c>
      <c r="B29" s="305" t="s">
        <v>231</v>
      </c>
      <c r="C29" s="316">
        <v>1948000</v>
      </c>
      <c r="D29" s="312">
        <v>1948000</v>
      </c>
      <c r="E29" s="339">
        <v>2000000</v>
      </c>
    </row>
    <row r="30" spans="1:5" ht="14.85" customHeight="1" x14ac:dyDescent="0.25">
      <c r="A30" s="338">
        <v>25</v>
      </c>
      <c r="B30" s="305" t="s">
        <v>232</v>
      </c>
      <c r="C30" s="316">
        <v>5219000</v>
      </c>
      <c r="D30" s="312">
        <v>5354000</v>
      </c>
      <c r="E30" s="339">
        <v>5127000</v>
      </c>
    </row>
    <row r="31" spans="1:5" ht="14.85" customHeight="1" x14ac:dyDescent="0.25">
      <c r="A31" s="338">
        <v>26</v>
      </c>
      <c r="B31" s="305" t="s">
        <v>233</v>
      </c>
      <c r="C31" s="316">
        <v>30827000</v>
      </c>
      <c r="D31" s="312">
        <v>30691000</v>
      </c>
      <c r="E31" s="339">
        <v>31793000</v>
      </c>
    </row>
    <row r="32" spans="1:5" ht="14.85" customHeight="1" x14ac:dyDescent="0.25">
      <c r="A32" s="338">
        <v>27</v>
      </c>
      <c r="B32" s="305" t="s">
        <v>234</v>
      </c>
      <c r="C32" s="316">
        <v>4879000</v>
      </c>
      <c r="D32" s="312">
        <v>4879000</v>
      </c>
      <c r="E32" s="339">
        <v>5269000</v>
      </c>
    </row>
    <row r="33" spans="1:5" ht="14.85" customHeight="1" x14ac:dyDescent="0.25">
      <c r="A33" s="338">
        <v>28</v>
      </c>
      <c r="B33" s="305" t="s">
        <v>235</v>
      </c>
      <c r="C33" s="316">
        <v>1417000</v>
      </c>
      <c r="D33" s="312">
        <v>1417000</v>
      </c>
      <c r="E33" s="339">
        <v>1237000</v>
      </c>
    </row>
    <row r="34" spans="1:5" ht="14.85" customHeight="1" x14ac:dyDescent="0.25">
      <c r="A34" s="338">
        <v>29</v>
      </c>
      <c r="B34" s="305" t="s">
        <v>236</v>
      </c>
      <c r="C34" s="316">
        <v>19661000</v>
      </c>
      <c r="D34" s="312">
        <v>20171000</v>
      </c>
      <c r="E34" s="339">
        <v>20841000</v>
      </c>
    </row>
    <row r="35" spans="1:5" ht="14.85" customHeight="1" x14ac:dyDescent="0.25">
      <c r="A35" s="338">
        <v>30</v>
      </c>
      <c r="B35" s="305" t="s">
        <v>237</v>
      </c>
      <c r="C35" s="316"/>
      <c r="D35" s="312"/>
      <c r="E35" s="339">
        <v>0</v>
      </c>
    </row>
    <row r="36" spans="1:5" ht="14.85" customHeight="1" x14ac:dyDescent="0.25">
      <c r="A36" s="338">
        <v>31</v>
      </c>
      <c r="B36" s="305" t="s">
        <v>238</v>
      </c>
      <c r="C36" s="316">
        <v>3475000</v>
      </c>
      <c r="D36" s="312">
        <v>3475000</v>
      </c>
      <c r="E36" s="339">
        <v>3484000</v>
      </c>
    </row>
    <row r="37" spans="1:5" ht="14.85" customHeight="1" x14ac:dyDescent="0.25">
      <c r="A37" s="338">
        <v>32</v>
      </c>
      <c r="B37" s="305" t="s">
        <v>239</v>
      </c>
      <c r="C37" s="316">
        <v>1046000</v>
      </c>
      <c r="D37" s="312">
        <v>1046000</v>
      </c>
      <c r="E37" s="339">
        <v>1073000</v>
      </c>
    </row>
    <row r="38" spans="1:5" ht="14.85" customHeight="1" x14ac:dyDescent="0.25">
      <c r="A38" s="338">
        <v>33</v>
      </c>
      <c r="B38" s="305" t="s">
        <v>240</v>
      </c>
      <c r="C38" s="316">
        <v>7703000</v>
      </c>
      <c r="D38" s="312">
        <v>7703000</v>
      </c>
      <c r="E38" s="339">
        <v>7926000</v>
      </c>
    </row>
    <row r="39" spans="1:5" ht="14.85" customHeight="1" x14ac:dyDescent="0.25">
      <c r="A39" s="338">
        <v>34</v>
      </c>
      <c r="B39" s="305" t="s">
        <v>241</v>
      </c>
      <c r="C39" s="316">
        <v>2304000</v>
      </c>
      <c r="D39" s="312">
        <v>2304000</v>
      </c>
      <c r="E39" s="339">
        <v>2363000</v>
      </c>
    </row>
    <row r="40" spans="1:5" ht="14.85" customHeight="1" x14ac:dyDescent="0.25">
      <c r="A40" s="338">
        <v>35</v>
      </c>
      <c r="B40" s="305" t="s">
        <v>242</v>
      </c>
      <c r="C40" s="316">
        <v>5988000</v>
      </c>
      <c r="D40" s="312">
        <v>5988000</v>
      </c>
      <c r="E40" s="339">
        <v>5815000</v>
      </c>
    </row>
    <row r="41" spans="1:5" ht="14.85" customHeight="1" x14ac:dyDescent="0.25">
      <c r="A41" s="338">
        <v>36</v>
      </c>
      <c r="B41" s="305" t="s">
        <v>243</v>
      </c>
      <c r="C41" s="316">
        <v>1501000</v>
      </c>
      <c r="D41" s="312">
        <v>1501000</v>
      </c>
      <c r="E41" s="339">
        <v>1830000</v>
      </c>
    </row>
    <row r="42" spans="1:5" ht="14.85" customHeight="1" x14ac:dyDescent="0.25">
      <c r="A42" s="338">
        <v>37</v>
      </c>
      <c r="B42" s="305" t="s">
        <v>244</v>
      </c>
      <c r="C42" s="316">
        <v>4713000</v>
      </c>
      <c r="D42" s="312">
        <v>4829000</v>
      </c>
      <c r="E42" s="339">
        <v>5104000</v>
      </c>
    </row>
    <row r="43" spans="1:5" ht="14.85" customHeight="1" x14ac:dyDescent="0.25">
      <c r="A43" s="338">
        <v>38</v>
      </c>
      <c r="B43" s="305" t="s">
        <v>245</v>
      </c>
      <c r="C43" s="316">
        <v>5102000</v>
      </c>
      <c r="D43" s="312">
        <v>5133000</v>
      </c>
      <c r="E43" s="339">
        <v>5566000</v>
      </c>
    </row>
    <row r="44" spans="1:5" ht="14.85" customHeight="1" x14ac:dyDescent="0.25">
      <c r="A44" s="338">
        <v>39</v>
      </c>
      <c r="B44" s="305" t="s">
        <v>246</v>
      </c>
      <c r="C44" s="316">
        <v>11703000</v>
      </c>
      <c r="D44" s="312">
        <v>12558000</v>
      </c>
      <c r="E44" s="339">
        <v>12502000</v>
      </c>
    </row>
    <row r="45" spans="1:5" ht="14.85" customHeight="1" x14ac:dyDescent="0.25">
      <c r="A45" s="338">
        <v>40</v>
      </c>
      <c r="B45" s="305" t="s">
        <v>247</v>
      </c>
      <c r="C45" s="316">
        <v>858000</v>
      </c>
      <c r="D45" s="312">
        <v>858000</v>
      </c>
      <c r="E45" s="339">
        <v>348000</v>
      </c>
    </row>
    <row r="46" spans="1:5" ht="14.85" customHeight="1" x14ac:dyDescent="0.25">
      <c r="A46" s="338">
        <v>42</v>
      </c>
      <c r="B46" s="305" t="s">
        <v>248</v>
      </c>
      <c r="C46" s="316">
        <v>5283000</v>
      </c>
      <c r="D46" s="312">
        <v>5283000</v>
      </c>
      <c r="E46" s="339">
        <v>5419000</v>
      </c>
    </row>
    <row r="47" spans="1:5" ht="14.85" customHeight="1" x14ac:dyDescent="0.25">
      <c r="A47" s="338">
        <v>43</v>
      </c>
      <c r="B47" s="305" t="s">
        <v>249</v>
      </c>
      <c r="C47" s="316">
        <v>64561000</v>
      </c>
      <c r="D47" s="312">
        <v>64561000</v>
      </c>
      <c r="E47" s="339">
        <v>66124000</v>
      </c>
    </row>
    <row r="48" spans="1:5" ht="14.85" customHeight="1" x14ac:dyDescent="0.25">
      <c r="A48" s="338">
        <v>44</v>
      </c>
      <c r="B48" s="305" t="s">
        <v>250</v>
      </c>
      <c r="C48" s="316">
        <v>4097000</v>
      </c>
      <c r="D48" s="312">
        <v>4097000</v>
      </c>
      <c r="E48" s="339">
        <v>3957000</v>
      </c>
    </row>
    <row r="49" spans="1:30" ht="14.85" customHeight="1" x14ac:dyDescent="0.25">
      <c r="A49" s="338">
        <v>45</v>
      </c>
      <c r="B49" s="305" t="s">
        <v>251</v>
      </c>
      <c r="C49" s="316">
        <v>2931000</v>
      </c>
      <c r="D49" s="312">
        <v>2931000</v>
      </c>
      <c r="E49" s="339">
        <v>2924000</v>
      </c>
    </row>
    <row r="50" spans="1:30" ht="14.85" customHeight="1" x14ac:dyDescent="0.25">
      <c r="A50" s="338">
        <v>46</v>
      </c>
      <c r="B50" s="305" t="s">
        <v>252</v>
      </c>
      <c r="C50" s="316"/>
      <c r="D50" s="312"/>
      <c r="E50" s="339">
        <v>0</v>
      </c>
    </row>
    <row r="51" spans="1:30" ht="14.85" customHeight="1" x14ac:dyDescent="0.25">
      <c r="A51" s="338">
        <v>47</v>
      </c>
      <c r="B51" s="305" t="s">
        <v>253</v>
      </c>
      <c r="C51" s="316">
        <v>3310000</v>
      </c>
      <c r="D51" s="312">
        <v>3310000</v>
      </c>
      <c r="E51" s="339">
        <v>3376000</v>
      </c>
    </row>
    <row r="52" spans="1:30" ht="14.85" customHeight="1" x14ac:dyDescent="0.25">
      <c r="A52" s="338">
        <v>49</v>
      </c>
      <c r="B52" s="305" t="s">
        <v>254</v>
      </c>
      <c r="C52" s="316">
        <v>8030000</v>
      </c>
      <c r="D52" s="312">
        <v>8030000</v>
      </c>
      <c r="E52" s="339">
        <v>8359000</v>
      </c>
    </row>
    <row r="53" spans="1:30" ht="14.25" customHeight="1" x14ac:dyDescent="0.25">
      <c r="A53" s="338">
        <v>48</v>
      </c>
      <c r="B53" s="305" t="s">
        <v>255</v>
      </c>
      <c r="C53" s="316">
        <v>10161000</v>
      </c>
      <c r="D53" s="312">
        <v>10314000</v>
      </c>
      <c r="E53" s="339">
        <v>9996000</v>
      </c>
    </row>
    <row r="54" spans="1:30" ht="14.85" customHeight="1" x14ac:dyDescent="0.25">
      <c r="A54" s="338">
        <v>50</v>
      </c>
      <c r="B54" s="305" t="s">
        <v>256</v>
      </c>
      <c r="C54" s="316">
        <v>27344000</v>
      </c>
      <c r="D54" s="312">
        <v>27344000</v>
      </c>
      <c r="E54" s="339">
        <v>28564000</v>
      </c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</row>
    <row r="55" spans="1:30" s="317" customFormat="1" ht="14.85" customHeight="1" x14ac:dyDescent="0.25">
      <c r="A55" s="338">
        <v>51</v>
      </c>
      <c r="B55" s="305" t="s">
        <v>257</v>
      </c>
      <c r="C55" s="316">
        <v>4073000</v>
      </c>
      <c r="D55" s="312">
        <v>4073000</v>
      </c>
      <c r="E55" s="339">
        <v>3733000</v>
      </c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</row>
    <row r="56" spans="1:30" ht="14.85" customHeight="1" x14ac:dyDescent="0.25">
      <c r="A56" s="338">
        <v>52</v>
      </c>
      <c r="B56" s="305" t="s">
        <v>258</v>
      </c>
      <c r="C56" s="316">
        <v>13308000</v>
      </c>
      <c r="D56" s="312">
        <v>13308000</v>
      </c>
      <c r="E56" s="339">
        <v>14415000</v>
      </c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</row>
    <row r="57" spans="1:30" ht="14.85" customHeight="1" x14ac:dyDescent="0.25">
      <c r="A57" s="338">
        <v>53</v>
      </c>
      <c r="B57" s="305" t="s">
        <v>259</v>
      </c>
      <c r="C57" s="316">
        <v>7405000</v>
      </c>
      <c r="D57" s="312">
        <v>7483000</v>
      </c>
      <c r="E57" s="339">
        <v>7875000</v>
      </c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</row>
    <row r="58" spans="1:30" ht="14.85" customHeight="1" x14ac:dyDescent="0.25">
      <c r="A58" s="338">
        <v>54</v>
      </c>
      <c r="B58" s="305" t="s">
        <v>260</v>
      </c>
      <c r="C58" s="316">
        <v>18261000</v>
      </c>
      <c r="D58" s="312">
        <v>18261000</v>
      </c>
      <c r="E58" s="339">
        <v>18636000</v>
      </c>
    </row>
    <row r="59" spans="1:30" ht="14.85" customHeight="1" x14ac:dyDescent="0.25">
      <c r="A59" s="338"/>
      <c r="B59" s="305" t="s">
        <v>261</v>
      </c>
      <c r="C59" s="316"/>
      <c r="D59" s="312"/>
      <c r="E59" s="339">
        <v>0</v>
      </c>
    </row>
    <row r="60" spans="1:30" ht="14.85" customHeight="1" x14ac:dyDescent="0.25">
      <c r="A60" s="338">
        <v>55</v>
      </c>
      <c r="B60" s="305" t="s">
        <v>262</v>
      </c>
      <c r="C60" s="316">
        <v>25023000</v>
      </c>
      <c r="D60" s="312">
        <v>25055000</v>
      </c>
      <c r="E60" s="339">
        <v>25450000</v>
      </c>
    </row>
    <row r="61" spans="1:30" ht="14.85" customHeight="1" x14ac:dyDescent="0.25">
      <c r="A61" s="338">
        <v>56</v>
      </c>
      <c r="B61" s="305" t="s">
        <v>263</v>
      </c>
      <c r="C61" s="316">
        <v>5797000</v>
      </c>
      <c r="D61" s="312">
        <v>5797000</v>
      </c>
      <c r="E61" s="339">
        <v>5599000</v>
      </c>
    </row>
    <row r="62" spans="1:30" ht="14.85" customHeight="1" x14ac:dyDescent="0.25">
      <c r="A62" s="338">
        <v>58</v>
      </c>
      <c r="B62" s="305" t="s">
        <v>264</v>
      </c>
      <c r="C62" s="316">
        <v>6932000</v>
      </c>
      <c r="D62" s="312">
        <v>6932000</v>
      </c>
      <c r="E62" s="339">
        <v>9516000</v>
      </c>
    </row>
    <row r="63" spans="1:30" ht="14.85" customHeight="1" x14ac:dyDescent="0.25">
      <c r="A63" s="338">
        <v>59</v>
      </c>
      <c r="B63" s="305" t="s">
        <v>265</v>
      </c>
      <c r="C63" s="316">
        <v>10813000</v>
      </c>
      <c r="D63" s="312">
        <v>10824000</v>
      </c>
      <c r="E63" s="339">
        <v>11352000</v>
      </c>
    </row>
    <row r="64" spans="1:30" ht="14.85" customHeight="1" x14ac:dyDescent="0.25">
      <c r="A64" s="338">
        <v>60</v>
      </c>
      <c r="B64" s="305" t="s">
        <v>266</v>
      </c>
      <c r="C64" s="316">
        <v>319000</v>
      </c>
      <c r="D64" s="312">
        <v>206000</v>
      </c>
      <c r="E64" s="339">
        <v>0</v>
      </c>
    </row>
    <row r="65" spans="1:6" ht="14.85" customHeight="1" x14ac:dyDescent="0.25">
      <c r="A65" s="338">
        <v>65</v>
      </c>
      <c r="B65" s="305" t="s">
        <v>267</v>
      </c>
      <c r="C65" s="316">
        <v>10874000</v>
      </c>
      <c r="D65" s="312">
        <v>10874000</v>
      </c>
      <c r="E65" s="339">
        <v>13109000</v>
      </c>
    </row>
    <row r="66" spans="1:6" ht="14.85" customHeight="1" x14ac:dyDescent="0.25">
      <c r="A66" s="338">
        <v>66</v>
      </c>
      <c r="B66" s="305" t="s">
        <v>268</v>
      </c>
      <c r="C66" s="316">
        <v>2550000</v>
      </c>
      <c r="D66" s="312">
        <v>2550000</v>
      </c>
      <c r="E66" s="339">
        <v>2349000</v>
      </c>
    </row>
    <row r="67" spans="1:6" ht="14.85" customHeight="1" x14ac:dyDescent="0.25">
      <c r="A67" s="338">
        <v>61</v>
      </c>
      <c r="B67" s="307" t="s">
        <v>269</v>
      </c>
      <c r="C67" s="316">
        <v>45236000</v>
      </c>
      <c r="D67" s="312">
        <v>45236000</v>
      </c>
      <c r="E67" s="339">
        <v>47728000</v>
      </c>
    </row>
    <row r="68" spans="1:6" ht="14.85" customHeight="1" x14ac:dyDescent="0.25">
      <c r="A68" s="338">
        <v>62</v>
      </c>
      <c r="B68" s="307" t="s">
        <v>270</v>
      </c>
      <c r="C68" s="316">
        <v>7128000</v>
      </c>
      <c r="D68" s="312">
        <v>7128000</v>
      </c>
      <c r="E68" s="339">
        <v>7618000</v>
      </c>
      <c r="F68" s="308"/>
    </row>
    <row r="69" spans="1:6" ht="14.85" customHeight="1" x14ac:dyDescent="0.25">
      <c r="A69" s="338">
        <v>63</v>
      </c>
      <c r="B69" s="304" t="s">
        <v>271</v>
      </c>
      <c r="C69" s="316">
        <v>4159000</v>
      </c>
      <c r="D69" s="312">
        <v>4159000</v>
      </c>
      <c r="E69" s="339">
        <v>3630000</v>
      </c>
    </row>
    <row r="70" spans="1:6" s="306" customFormat="1" ht="104.25" hidden="1" customHeight="1" x14ac:dyDescent="0.25">
      <c r="A70" s="340"/>
      <c r="B70" s="318"/>
      <c r="C70" s="327"/>
      <c r="D70" s="312"/>
      <c r="E70" s="339"/>
    </row>
    <row r="71" spans="1:6" ht="14.85" customHeight="1" x14ac:dyDescent="0.25">
      <c r="A71" s="338">
        <v>64</v>
      </c>
      <c r="B71" s="328" t="s">
        <v>272</v>
      </c>
      <c r="C71" s="316">
        <v>6623000</v>
      </c>
      <c r="D71" s="312">
        <v>6732000</v>
      </c>
      <c r="E71" s="339">
        <v>6955000</v>
      </c>
    </row>
    <row r="72" spans="1:6" ht="14.85" customHeight="1" x14ac:dyDescent="0.25">
      <c r="A72" s="338">
        <v>68</v>
      </c>
      <c r="B72" s="307" t="s">
        <v>273</v>
      </c>
      <c r="C72" s="316">
        <v>8974000</v>
      </c>
      <c r="D72" s="312">
        <v>9773000</v>
      </c>
      <c r="E72" s="339">
        <v>8912000</v>
      </c>
    </row>
    <row r="73" spans="1:6" ht="14.85" customHeight="1" x14ac:dyDescent="0.25">
      <c r="A73" s="338">
        <v>69</v>
      </c>
      <c r="B73" s="307" t="s">
        <v>274</v>
      </c>
      <c r="C73" s="316">
        <v>12592000</v>
      </c>
      <c r="D73" s="312">
        <v>12592000</v>
      </c>
      <c r="E73" s="339">
        <v>13020000</v>
      </c>
    </row>
    <row r="74" spans="1:6" ht="14.85" customHeight="1" x14ac:dyDescent="0.25">
      <c r="A74" s="338">
        <v>70</v>
      </c>
      <c r="B74" s="307" t="s">
        <v>275</v>
      </c>
      <c r="C74" s="316">
        <v>13169000</v>
      </c>
      <c r="D74" s="312">
        <v>13169000</v>
      </c>
      <c r="E74" s="339">
        <v>13441000</v>
      </c>
    </row>
    <row r="75" spans="1:6" ht="14.85" customHeight="1" x14ac:dyDescent="0.25">
      <c r="A75" s="338">
        <v>71</v>
      </c>
      <c r="B75" s="307" t="s">
        <v>276</v>
      </c>
      <c r="C75" s="316">
        <v>897000</v>
      </c>
      <c r="D75" s="312">
        <v>897000</v>
      </c>
      <c r="E75" s="339">
        <v>947000</v>
      </c>
    </row>
    <row r="76" spans="1:6" ht="14.85" customHeight="1" x14ac:dyDescent="0.25">
      <c r="A76" s="338">
        <v>72</v>
      </c>
      <c r="B76" s="307" t="s">
        <v>277</v>
      </c>
      <c r="C76" s="316">
        <v>14088000</v>
      </c>
      <c r="D76" s="312">
        <v>14565000</v>
      </c>
      <c r="E76" s="339">
        <v>15019000</v>
      </c>
    </row>
    <row r="77" spans="1:6" ht="14.85" customHeight="1" x14ac:dyDescent="0.25">
      <c r="A77" s="338">
        <v>73</v>
      </c>
      <c r="B77" s="307" t="s">
        <v>278</v>
      </c>
      <c r="C77" s="316">
        <v>16409000</v>
      </c>
      <c r="D77" s="312">
        <v>16874000</v>
      </c>
      <c r="E77" s="339">
        <v>17415000</v>
      </c>
    </row>
    <row r="78" spans="1:6" ht="14.85" customHeight="1" x14ac:dyDescent="0.25">
      <c r="A78" s="338">
        <v>74</v>
      </c>
      <c r="B78" s="307" t="s">
        <v>279</v>
      </c>
      <c r="C78" s="316">
        <v>10314000</v>
      </c>
      <c r="D78" s="312">
        <v>10314000</v>
      </c>
      <c r="E78" s="339">
        <v>10131000</v>
      </c>
    </row>
    <row r="79" spans="1:6" ht="14.85" customHeight="1" x14ac:dyDescent="0.25">
      <c r="A79" s="338">
        <v>75</v>
      </c>
      <c r="B79" s="307" t="s">
        <v>280</v>
      </c>
      <c r="C79" s="316"/>
      <c r="D79" s="312"/>
      <c r="E79" s="339">
        <v>0</v>
      </c>
    </row>
    <row r="80" spans="1:6" ht="14.85" customHeight="1" x14ac:dyDescent="0.25">
      <c r="A80" s="338">
        <v>76</v>
      </c>
      <c r="B80" s="307" t="s">
        <v>281</v>
      </c>
      <c r="C80" s="316">
        <v>7327000</v>
      </c>
      <c r="D80" s="312">
        <v>7327000</v>
      </c>
      <c r="E80" s="339">
        <v>7395000</v>
      </c>
    </row>
    <row r="81" spans="1:5" ht="14.85" customHeight="1" x14ac:dyDescent="0.25">
      <c r="A81" s="338">
        <v>77</v>
      </c>
      <c r="B81" s="307" t="s">
        <v>282</v>
      </c>
      <c r="C81" s="316">
        <v>50222000</v>
      </c>
      <c r="D81" s="312">
        <v>50242000</v>
      </c>
      <c r="E81" s="339">
        <v>52212000</v>
      </c>
    </row>
    <row r="82" spans="1:5" ht="14.85" customHeight="1" x14ac:dyDescent="0.25">
      <c r="A82" s="338">
        <v>78</v>
      </c>
      <c r="B82" s="307" t="s">
        <v>283</v>
      </c>
      <c r="C82" s="316">
        <v>7001000</v>
      </c>
      <c r="D82" s="312">
        <v>7001000</v>
      </c>
      <c r="E82" s="339">
        <v>8200000</v>
      </c>
    </row>
    <row r="83" spans="1:5" ht="14.85" customHeight="1" x14ac:dyDescent="0.25">
      <c r="A83" s="338">
        <v>79</v>
      </c>
      <c r="B83" s="307" t="s">
        <v>284</v>
      </c>
      <c r="C83" s="316">
        <v>21865000</v>
      </c>
      <c r="D83" s="312">
        <v>22727000</v>
      </c>
      <c r="E83" s="339">
        <v>23613000</v>
      </c>
    </row>
    <row r="84" spans="1:5" ht="14.85" customHeight="1" x14ac:dyDescent="0.25">
      <c r="A84" s="338">
        <v>80</v>
      </c>
      <c r="B84" s="307" t="s">
        <v>285</v>
      </c>
      <c r="C84" s="316">
        <v>20989000</v>
      </c>
      <c r="D84" s="312">
        <v>21005000</v>
      </c>
      <c r="E84" s="339">
        <v>21815000</v>
      </c>
    </row>
    <row r="85" spans="1:5" ht="14.85" customHeight="1" x14ac:dyDescent="0.25">
      <c r="A85" s="338">
        <v>81</v>
      </c>
      <c r="B85" s="307" t="s">
        <v>286</v>
      </c>
      <c r="C85" s="316">
        <v>10711000</v>
      </c>
      <c r="D85" s="312">
        <v>10711000</v>
      </c>
      <c r="E85" s="339">
        <v>11335000</v>
      </c>
    </row>
    <row r="86" spans="1:5" ht="14.85" customHeight="1" x14ac:dyDescent="0.25">
      <c r="A86" s="338">
        <v>82</v>
      </c>
      <c r="B86" s="307" t="s">
        <v>287</v>
      </c>
      <c r="C86" s="316">
        <v>4593000</v>
      </c>
      <c r="D86" s="312">
        <v>4923000</v>
      </c>
      <c r="E86" s="339">
        <v>4738000</v>
      </c>
    </row>
    <row r="87" spans="1:5" ht="14.85" customHeight="1" x14ac:dyDescent="0.25">
      <c r="A87" s="338">
        <v>83</v>
      </c>
      <c r="B87" s="307" t="s">
        <v>288</v>
      </c>
      <c r="C87" s="316">
        <v>2619000</v>
      </c>
      <c r="D87" s="312">
        <v>2919000</v>
      </c>
      <c r="E87" s="339">
        <v>2778000</v>
      </c>
    </row>
    <row r="88" spans="1:5" ht="14.85" customHeight="1" x14ac:dyDescent="0.25">
      <c r="A88" s="338">
        <v>84</v>
      </c>
      <c r="B88" s="307" t="s">
        <v>289</v>
      </c>
      <c r="C88" s="316">
        <v>19186000</v>
      </c>
      <c r="D88" s="312">
        <v>19507000</v>
      </c>
      <c r="E88" s="339">
        <v>21349000</v>
      </c>
    </row>
    <row r="89" spans="1:5" ht="14.85" customHeight="1" x14ac:dyDescent="0.25">
      <c r="A89" s="338">
        <v>87</v>
      </c>
      <c r="B89" s="307" t="s">
        <v>290</v>
      </c>
      <c r="C89" s="316">
        <v>12387000</v>
      </c>
      <c r="D89" s="312">
        <v>12387000</v>
      </c>
      <c r="E89" s="339">
        <v>13211000</v>
      </c>
    </row>
    <row r="90" spans="1:5" ht="14.85" customHeight="1" x14ac:dyDescent="0.25">
      <c r="A90" s="338">
        <v>89</v>
      </c>
      <c r="B90" s="307" t="s">
        <v>291</v>
      </c>
      <c r="C90" s="316">
        <v>3377000</v>
      </c>
      <c r="D90" s="312">
        <v>3602000</v>
      </c>
      <c r="E90" s="339">
        <v>2731000</v>
      </c>
    </row>
    <row r="91" spans="1:5" ht="14.85" customHeight="1" x14ac:dyDescent="0.25">
      <c r="A91" s="338">
        <v>90</v>
      </c>
      <c r="B91" s="307" t="s">
        <v>292</v>
      </c>
      <c r="C91" s="316">
        <v>14494000</v>
      </c>
      <c r="D91" s="312">
        <v>14650000</v>
      </c>
      <c r="E91" s="339">
        <v>15169000</v>
      </c>
    </row>
    <row r="92" spans="1:5" ht="14.85" customHeight="1" x14ac:dyDescent="0.25">
      <c r="A92" s="338">
        <v>91</v>
      </c>
      <c r="B92" s="307" t="s">
        <v>293</v>
      </c>
      <c r="C92" s="316">
        <v>14465000</v>
      </c>
      <c r="D92" s="312">
        <v>15670000</v>
      </c>
      <c r="E92" s="339">
        <v>16226000</v>
      </c>
    </row>
    <row r="93" spans="1:5" ht="14.85" customHeight="1" x14ac:dyDescent="0.25">
      <c r="A93" s="338">
        <v>88</v>
      </c>
      <c r="B93" s="307" t="s">
        <v>294</v>
      </c>
      <c r="C93" s="316">
        <v>933000</v>
      </c>
      <c r="D93" s="312">
        <v>933000</v>
      </c>
      <c r="E93" s="339">
        <v>544000</v>
      </c>
    </row>
    <row r="94" spans="1:5" ht="14.85" customHeight="1" x14ac:dyDescent="0.25">
      <c r="A94" s="338">
        <v>92</v>
      </c>
      <c r="B94" s="307" t="s">
        <v>295</v>
      </c>
      <c r="C94" s="316">
        <v>3056000</v>
      </c>
      <c r="D94" s="312">
        <v>3056000</v>
      </c>
      <c r="E94" s="339">
        <v>3125000</v>
      </c>
    </row>
    <row r="95" spans="1:5" ht="14.85" customHeight="1" x14ac:dyDescent="0.25">
      <c r="A95" s="338">
        <v>98</v>
      </c>
      <c r="B95" s="307" t="s">
        <v>296</v>
      </c>
      <c r="C95" s="316">
        <v>10416000</v>
      </c>
      <c r="D95" s="312">
        <v>10416000</v>
      </c>
      <c r="E95" s="339">
        <v>11767000</v>
      </c>
    </row>
    <row r="96" spans="1:5" ht="14.85" customHeight="1" x14ac:dyDescent="0.25">
      <c r="A96" s="338">
        <v>99</v>
      </c>
      <c r="B96" s="307" t="s">
        <v>297</v>
      </c>
      <c r="C96" s="316">
        <v>4638000</v>
      </c>
      <c r="D96" s="312">
        <v>4638000</v>
      </c>
      <c r="E96" s="339">
        <v>4772000</v>
      </c>
    </row>
    <row r="97" spans="1:102" ht="14.85" customHeight="1" x14ac:dyDescent="0.25">
      <c r="A97" s="338">
        <v>117</v>
      </c>
      <c r="B97" s="307" t="s">
        <v>298</v>
      </c>
      <c r="C97" s="316">
        <v>3056000</v>
      </c>
      <c r="D97" s="312">
        <v>3056000</v>
      </c>
      <c r="E97" s="339">
        <v>3750000</v>
      </c>
    </row>
    <row r="98" spans="1:102" ht="14.85" customHeight="1" x14ac:dyDescent="0.25">
      <c r="A98" s="338">
        <v>100</v>
      </c>
      <c r="B98" s="307" t="s">
        <v>299</v>
      </c>
      <c r="C98" s="316">
        <v>20771000</v>
      </c>
      <c r="D98" s="312">
        <v>20776000</v>
      </c>
      <c r="E98" s="339">
        <v>21316000</v>
      </c>
    </row>
    <row r="99" spans="1:102" ht="14.85" customHeight="1" x14ac:dyDescent="0.25">
      <c r="A99" s="338">
        <v>101</v>
      </c>
      <c r="B99" s="307" t="s">
        <v>300</v>
      </c>
      <c r="C99" s="316">
        <v>8905000</v>
      </c>
      <c r="D99" s="312">
        <v>8905000</v>
      </c>
      <c r="E99" s="339">
        <v>9215000</v>
      </c>
    </row>
    <row r="100" spans="1:102" ht="14.85" customHeight="1" x14ac:dyDescent="0.25">
      <c r="A100" s="338">
        <v>102</v>
      </c>
      <c r="B100" s="307" t="s">
        <v>301</v>
      </c>
      <c r="C100" s="316">
        <v>10325000</v>
      </c>
      <c r="D100" s="312">
        <v>10325000</v>
      </c>
      <c r="E100" s="339">
        <v>11052000</v>
      </c>
    </row>
    <row r="101" spans="1:102" ht="14.85" customHeight="1" x14ac:dyDescent="0.25">
      <c r="A101" s="338">
        <v>103</v>
      </c>
      <c r="B101" s="307" t="s">
        <v>302</v>
      </c>
      <c r="C101" s="316">
        <v>16092000</v>
      </c>
      <c r="D101" s="312">
        <v>16092000</v>
      </c>
      <c r="E101" s="339">
        <v>15260000</v>
      </c>
    </row>
    <row r="102" spans="1:102" ht="14.85" customHeight="1" x14ac:dyDescent="0.25">
      <c r="A102" s="338">
        <v>104</v>
      </c>
      <c r="B102" s="307" t="s">
        <v>303</v>
      </c>
      <c r="C102" s="316">
        <v>11939000</v>
      </c>
      <c r="D102" s="312">
        <v>11939000</v>
      </c>
      <c r="E102" s="339">
        <v>11884000</v>
      </c>
    </row>
    <row r="103" spans="1:102" ht="14.85" customHeight="1" x14ac:dyDescent="0.25">
      <c r="A103" s="338">
        <v>105</v>
      </c>
      <c r="B103" s="307" t="s">
        <v>304</v>
      </c>
      <c r="C103" s="316">
        <v>2538000</v>
      </c>
      <c r="D103" s="312">
        <v>2538000</v>
      </c>
      <c r="E103" s="339">
        <v>2685000</v>
      </c>
    </row>
    <row r="104" spans="1:102" ht="14.85" customHeight="1" x14ac:dyDescent="0.25">
      <c r="A104" s="338">
        <v>106</v>
      </c>
      <c r="B104" s="307" t="s">
        <v>305</v>
      </c>
      <c r="C104" s="316">
        <v>21220000</v>
      </c>
      <c r="D104" s="312">
        <v>21532000</v>
      </c>
      <c r="E104" s="339">
        <v>20953000</v>
      </c>
    </row>
    <row r="105" spans="1:102" ht="14.85" customHeight="1" x14ac:dyDescent="0.25">
      <c r="A105" s="338">
        <v>107</v>
      </c>
      <c r="B105" s="307" t="s">
        <v>306</v>
      </c>
      <c r="C105" s="316">
        <v>14129000</v>
      </c>
      <c r="D105" s="312">
        <v>14129000</v>
      </c>
      <c r="E105" s="339">
        <v>15279000</v>
      </c>
    </row>
    <row r="106" spans="1:102" ht="14.85" customHeight="1" x14ac:dyDescent="0.25">
      <c r="A106" s="338">
        <v>108</v>
      </c>
      <c r="B106" s="307" t="s">
        <v>307</v>
      </c>
      <c r="C106" s="316">
        <v>5230000</v>
      </c>
      <c r="D106" s="312">
        <v>5261000</v>
      </c>
      <c r="E106" s="339">
        <v>6628000</v>
      </c>
    </row>
    <row r="107" spans="1:102" ht="14.85" customHeight="1" x14ac:dyDescent="0.25">
      <c r="A107" s="338">
        <v>109</v>
      </c>
      <c r="B107" s="307" t="s">
        <v>308</v>
      </c>
      <c r="C107" s="316">
        <v>15494000</v>
      </c>
      <c r="D107" s="312">
        <v>15494000</v>
      </c>
      <c r="E107" s="339">
        <v>16214000</v>
      </c>
      <c r="AF107" s="306"/>
      <c r="AG107" s="306"/>
      <c r="AH107" s="306"/>
      <c r="AI107" s="306"/>
      <c r="AJ107" s="306"/>
      <c r="AK107" s="306"/>
      <c r="AL107" s="306"/>
      <c r="AM107" s="306"/>
      <c r="AN107" s="306"/>
      <c r="AO107" s="306"/>
      <c r="AP107" s="306"/>
      <c r="AQ107" s="306"/>
      <c r="AR107" s="306"/>
      <c r="AS107" s="306"/>
      <c r="AT107" s="306"/>
      <c r="AU107" s="306"/>
      <c r="AV107" s="306"/>
      <c r="AW107" s="306"/>
      <c r="AX107" s="306"/>
      <c r="AY107" s="306"/>
      <c r="AZ107" s="306"/>
      <c r="BA107" s="306"/>
      <c r="BB107" s="306"/>
      <c r="BC107" s="306"/>
      <c r="BD107" s="306"/>
      <c r="BE107" s="306"/>
      <c r="BF107" s="306"/>
      <c r="BG107" s="306"/>
      <c r="BH107" s="306"/>
      <c r="BI107" s="306"/>
      <c r="BJ107" s="306"/>
      <c r="BK107" s="306"/>
      <c r="BL107" s="306"/>
      <c r="BM107" s="306"/>
      <c r="BN107" s="306"/>
      <c r="BO107" s="306"/>
      <c r="BP107" s="306"/>
      <c r="BQ107" s="306"/>
      <c r="BR107" s="306"/>
      <c r="BS107" s="306"/>
      <c r="BT107" s="306"/>
      <c r="BU107" s="306"/>
      <c r="BV107" s="306"/>
      <c r="BW107" s="306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6"/>
      <c r="CM107" s="306"/>
      <c r="CN107" s="306"/>
      <c r="CO107" s="306"/>
      <c r="CP107" s="306"/>
      <c r="CQ107" s="306"/>
      <c r="CR107" s="306"/>
      <c r="CS107" s="306"/>
      <c r="CT107" s="306"/>
      <c r="CU107" s="306"/>
      <c r="CV107" s="306"/>
      <c r="CW107" s="306"/>
      <c r="CX107" s="306"/>
    </row>
    <row r="108" spans="1:102" s="306" customFormat="1" ht="14.85" customHeight="1" x14ac:dyDescent="0.25">
      <c r="A108" s="338">
        <v>110</v>
      </c>
      <c r="B108" s="307" t="s">
        <v>309</v>
      </c>
      <c r="C108" s="316">
        <v>5262000</v>
      </c>
      <c r="D108" s="312">
        <v>5262000</v>
      </c>
      <c r="E108" s="339">
        <v>5425000</v>
      </c>
    </row>
    <row r="109" spans="1:102" s="306" customFormat="1" ht="14.85" customHeight="1" x14ac:dyDescent="0.25">
      <c r="A109" s="338">
        <v>111</v>
      </c>
      <c r="B109" s="307" t="s">
        <v>310</v>
      </c>
      <c r="C109" s="316">
        <v>11266000</v>
      </c>
      <c r="D109" s="312">
        <v>11306000</v>
      </c>
      <c r="E109" s="339">
        <v>11007000</v>
      </c>
    </row>
    <row r="110" spans="1:102" ht="14.85" customHeight="1" x14ac:dyDescent="0.25">
      <c r="A110" s="338">
        <v>112</v>
      </c>
      <c r="B110" s="307" t="s">
        <v>311</v>
      </c>
      <c r="C110" s="316">
        <v>37904000</v>
      </c>
      <c r="D110" s="312">
        <v>37904000</v>
      </c>
      <c r="E110" s="339">
        <v>37676000</v>
      </c>
    </row>
    <row r="111" spans="1:102" ht="14.85" customHeight="1" x14ac:dyDescent="0.25">
      <c r="A111" s="338">
        <v>94</v>
      </c>
      <c r="B111" s="307" t="s">
        <v>312</v>
      </c>
      <c r="C111" s="316">
        <v>18608000</v>
      </c>
      <c r="D111" s="312">
        <v>19070000</v>
      </c>
      <c r="E111" s="339">
        <v>18212000</v>
      </c>
    </row>
    <row r="112" spans="1:102" ht="14.85" customHeight="1" x14ac:dyDescent="0.25">
      <c r="A112" s="338">
        <v>113</v>
      </c>
      <c r="B112" s="307" t="s">
        <v>313</v>
      </c>
      <c r="C112" s="316">
        <v>8608000</v>
      </c>
      <c r="D112" s="312">
        <v>8608000</v>
      </c>
      <c r="E112" s="339">
        <v>8833000</v>
      </c>
    </row>
    <row r="113" spans="1:5" ht="14.85" customHeight="1" x14ac:dyDescent="0.25">
      <c r="A113" s="338">
        <v>114</v>
      </c>
      <c r="B113" s="307" t="s">
        <v>314</v>
      </c>
      <c r="C113" s="316">
        <v>4511000</v>
      </c>
      <c r="D113" s="312">
        <v>4511000</v>
      </c>
      <c r="E113" s="339">
        <v>4523000</v>
      </c>
    </row>
    <row r="114" spans="1:5" ht="14.85" customHeight="1" x14ac:dyDescent="0.25">
      <c r="A114" s="338">
        <v>118</v>
      </c>
      <c r="B114" s="307" t="s">
        <v>315</v>
      </c>
      <c r="C114" s="316">
        <v>15336000</v>
      </c>
      <c r="D114" s="312">
        <v>15336000</v>
      </c>
      <c r="E114" s="339">
        <v>17640000</v>
      </c>
    </row>
    <row r="115" spans="1:5" ht="14.85" customHeight="1" x14ac:dyDescent="0.25">
      <c r="A115" s="338">
        <v>115</v>
      </c>
      <c r="B115" s="307" t="s">
        <v>316</v>
      </c>
      <c r="C115" s="316">
        <v>10137000</v>
      </c>
      <c r="D115" s="312">
        <v>10153000</v>
      </c>
      <c r="E115" s="339">
        <v>10559000</v>
      </c>
    </row>
    <row r="116" spans="1:5" ht="14.85" customHeight="1" x14ac:dyDescent="0.25">
      <c r="A116" s="338">
        <v>116</v>
      </c>
      <c r="B116" s="307" t="s">
        <v>317</v>
      </c>
      <c r="C116" s="316">
        <v>14137000</v>
      </c>
      <c r="D116" s="312">
        <v>14165000</v>
      </c>
      <c r="E116" s="339">
        <v>15064000</v>
      </c>
    </row>
    <row r="117" spans="1:5" ht="14.85" customHeight="1" x14ac:dyDescent="0.25">
      <c r="A117" s="338">
        <v>41</v>
      </c>
      <c r="B117" s="307" t="s">
        <v>318</v>
      </c>
      <c r="C117" s="316">
        <v>4890000</v>
      </c>
      <c r="D117" s="312">
        <v>4890000</v>
      </c>
      <c r="E117" s="339">
        <v>5000000</v>
      </c>
    </row>
    <row r="118" spans="1:5" ht="14.85" customHeight="1" x14ac:dyDescent="0.25">
      <c r="A118" s="338">
        <v>119</v>
      </c>
      <c r="B118" s="307" t="s">
        <v>319</v>
      </c>
      <c r="C118" s="316">
        <v>9533000</v>
      </c>
      <c r="D118" s="312">
        <v>9533000</v>
      </c>
      <c r="E118" s="339">
        <v>9983000</v>
      </c>
    </row>
    <row r="119" spans="1:5" ht="14.85" customHeight="1" x14ac:dyDescent="0.25">
      <c r="A119" s="338">
        <v>85</v>
      </c>
      <c r="B119" s="307" t="s">
        <v>320</v>
      </c>
      <c r="C119" s="316">
        <v>5283000</v>
      </c>
      <c r="D119" s="312">
        <v>5283000</v>
      </c>
      <c r="E119" s="339">
        <v>5425000</v>
      </c>
    </row>
    <row r="120" spans="1:5" ht="14.85" customHeight="1" x14ac:dyDescent="0.25">
      <c r="A120" s="338">
        <v>93</v>
      </c>
      <c r="B120" s="307" t="s">
        <v>321</v>
      </c>
      <c r="C120" s="316">
        <v>12865000</v>
      </c>
      <c r="D120" s="312">
        <v>12865000</v>
      </c>
      <c r="E120" s="339">
        <v>13630000</v>
      </c>
    </row>
    <row r="121" spans="1:5" ht="14.85" customHeight="1" x14ac:dyDescent="0.25">
      <c r="A121" s="338">
        <v>67</v>
      </c>
      <c r="B121" s="307" t="s">
        <v>322</v>
      </c>
      <c r="C121" s="316">
        <v>4226000</v>
      </c>
      <c r="D121" s="312">
        <v>4233000</v>
      </c>
      <c r="E121" s="339">
        <v>4311000</v>
      </c>
    </row>
    <row r="122" spans="1:5" ht="14.85" customHeight="1" x14ac:dyDescent="0.25">
      <c r="A122" s="338">
        <v>119</v>
      </c>
      <c r="B122" s="307" t="s">
        <v>323</v>
      </c>
      <c r="C122" s="316">
        <v>3677000</v>
      </c>
      <c r="D122" s="312">
        <v>3677000</v>
      </c>
      <c r="E122" s="339">
        <v>3924000</v>
      </c>
    </row>
    <row r="123" spans="1:5" ht="14.85" customHeight="1" x14ac:dyDescent="0.25">
      <c r="A123" s="338">
        <v>17</v>
      </c>
      <c r="B123" s="307" t="s">
        <v>324</v>
      </c>
      <c r="C123" s="316">
        <v>8673000</v>
      </c>
      <c r="D123" s="312">
        <v>8977000</v>
      </c>
      <c r="E123" s="339">
        <v>10257000</v>
      </c>
    </row>
    <row r="124" spans="1:5" ht="14.85" customHeight="1" x14ac:dyDescent="0.25">
      <c r="A124" s="338">
        <v>86</v>
      </c>
      <c r="B124" s="307" t="s">
        <v>325</v>
      </c>
      <c r="C124" s="316">
        <v>21498000</v>
      </c>
      <c r="D124" s="312">
        <v>21514000</v>
      </c>
      <c r="E124" s="339">
        <v>22643000</v>
      </c>
    </row>
    <row r="125" spans="1:5" ht="14.85" customHeight="1" x14ac:dyDescent="0.25">
      <c r="A125" s="338">
        <v>96</v>
      </c>
      <c r="B125" s="307" t="s">
        <v>326</v>
      </c>
      <c r="C125" s="316">
        <v>1384000</v>
      </c>
      <c r="D125" s="312">
        <v>1384000</v>
      </c>
      <c r="E125" s="339">
        <v>1531000</v>
      </c>
    </row>
    <row r="126" spans="1:5" ht="14.85" customHeight="1" x14ac:dyDescent="0.25">
      <c r="A126" s="338">
        <v>97</v>
      </c>
      <c r="B126" s="307" t="s">
        <v>327</v>
      </c>
      <c r="C126" s="316">
        <v>925000</v>
      </c>
      <c r="D126" s="312">
        <v>925000</v>
      </c>
      <c r="E126" s="339">
        <v>991000</v>
      </c>
    </row>
    <row r="127" spans="1:5" ht="14.85" customHeight="1" x14ac:dyDescent="0.25">
      <c r="A127" s="338">
        <v>95</v>
      </c>
      <c r="B127" s="307" t="s">
        <v>328</v>
      </c>
      <c r="C127" s="316">
        <v>2021000</v>
      </c>
      <c r="D127" s="312">
        <v>2021000</v>
      </c>
      <c r="E127" s="339">
        <v>2117000</v>
      </c>
    </row>
    <row r="128" spans="1:5" ht="14.85" customHeight="1" x14ac:dyDescent="0.25">
      <c r="A128" s="338">
        <v>120</v>
      </c>
      <c r="B128" s="307" t="s">
        <v>329</v>
      </c>
      <c r="C128" s="316">
        <v>1811000</v>
      </c>
      <c r="D128" s="312">
        <v>1811000</v>
      </c>
      <c r="E128" s="339">
        <v>1858000</v>
      </c>
    </row>
    <row r="129" spans="1:5" ht="14.85" customHeight="1" x14ac:dyDescent="0.25">
      <c r="A129" s="338">
        <v>121</v>
      </c>
      <c r="B129" s="307" t="s">
        <v>330</v>
      </c>
      <c r="C129" s="316">
        <v>3543000</v>
      </c>
      <c r="D129" s="312">
        <v>3543000</v>
      </c>
      <c r="E129" s="339">
        <v>3493000</v>
      </c>
    </row>
    <row r="130" spans="1:5" ht="14.85" customHeight="1" x14ac:dyDescent="0.25">
      <c r="A130" s="338">
        <v>122</v>
      </c>
      <c r="B130" s="307" t="s">
        <v>331</v>
      </c>
      <c r="C130" s="316">
        <v>4414000</v>
      </c>
      <c r="D130" s="312">
        <v>5068000</v>
      </c>
      <c r="E130" s="339">
        <v>6188000</v>
      </c>
    </row>
    <row r="131" spans="1:5" ht="14.85" customHeight="1" x14ac:dyDescent="0.25">
      <c r="A131" s="338">
        <v>123</v>
      </c>
      <c r="B131" s="307" t="s">
        <v>332</v>
      </c>
      <c r="C131" s="316">
        <v>966000</v>
      </c>
      <c r="D131" s="312">
        <v>966000</v>
      </c>
      <c r="E131" s="339">
        <v>991000</v>
      </c>
    </row>
    <row r="132" spans="1:5" ht="14.85" customHeight="1" x14ac:dyDescent="0.25">
      <c r="A132" s="338">
        <v>124</v>
      </c>
      <c r="B132" s="307" t="s">
        <v>333</v>
      </c>
      <c r="C132" s="316">
        <v>6421000</v>
      </c>
      <c r="D132" s="312">
        <v>6736000</v>
      </c>
      <c r="E132" s="339">
        <v>7885000</v>
      </c>
    </row>
    <row r="133" spans="1:5" ht="14.85" customHeight="1" x14ac:dyDescent="0.25">
      <c r="A133" s="338">
        <v>125</v>
      </c>
      <c r="B133" s="307" t="s">
        <v>334</v>
      </c>
      <c r="C133" s="316">
        <v>5018000</v>
      </c>
      <c r="D133" s="312">
        <v>5018000</v>
      </c>
      <c r="E133" s="339">
        <v>4837000</v>
      </c>
    </row>
    <row r="134" spans="1:5" ht="14.85" customHeight="1" x14ac:dyDescent="0.25">
      <c r="A134" s="338">
        <v>126</v>
      </c>
      <c r="B134" s="307" t="s">
        <v>335</v>
      </c>
      <c r="C134" s="316">
        <v>6970000</v>
      </c>
      <c r="D134" s="312">
        <v>7652000</v>
      </c>
      <c r="E134" s="339">
        <v>9526000</v>
      </c>
    </row>
    <row r="135" spans="1:5" ht="14.85" customHeight="1" x14ac:dyDescent="0.25">
      <c r="A135" s="338">
        <v>127</v>
      </c>
      <c r="B135" s="307" t="s">
        <v>336</v>
      </c>
      <c r="C135" s="316">
        <v>1133000</v>
      </c>
      <c r="D135" s="312">
        <v>1133000</v>
      </c>
      <c r="E135" s="339">
        <v>1163000</v>
      </c>
    </row>
    <row r="136" spans="1:5" ht="14.25" customHeight="1" x14ac:dyDescent="0.25">
      <c r="A136" s="338">
        <v>128</v>
      </c>
      <c r="B136" s="307" t="s">
        <v>337</v>
      </c>
      <c r="C136" s="316">
        <v>19382000</v>
      </c>
      <c r="D136" s="312">
        <v>19382000</v>
      </c>
      <c r="E136" s="339">
        <v>18454000</v>
      </c>
    </row>
    <row r="137" spans="1:5" ht="14.85" customHeight="1" x14ac:dyDescent="0.25">
      <c r="A137" s="338">
        <v>129</v>
      </c>
      <c r="B137" s="307" t="s">
        <v>338</v>
      </c>
      <c r="C137" s="316">
        <v>3474000</v>
      </c>
      <c r="D137" s="312">
        <v>3474000</v>
      </c>
      <c r="E137" s="339">
        <v>3525000</v>
      </c>
    </row>
    <row r="138" spans="1:5" ht="14.85" customHeight="1" x14ac:dyDescent="0.25">
      <c r="A138" s="338">
        <v>130</v>
      </c>
      <c r="B138" s="307" t="s">
        <v>339</v>
      </c>
      <c r="C138" s="316">
        <v>928000</v>
      </c>
      <c r="D138" s="312">
        <v>928000</v>
      </c>
      <c r="E138" s="339">
        <v>1042000</v>
      </c>
    </row>
    <row r="139" spans="1:5" ht="14.85" customHeight="1" x14ac:dyDescent="0.25">
      <c r="A139" s="338">
        <v>131</v>
      </c>
      <c r="B139" s="307" t="s">
        <v>340</v>
      </c>
      <c r="C139" s="316">
        <v>966000</v>
      </c>
      <c r="D139" s="312">
        <v>1002000</v>
      </c>
      <c r="E139" s="339">
        <v>1032000</v>
      </c>
    </row>
    <row r="140" spans="1:5" ht="14.85" customHeight="1" x14ac:dyDescent="0.25">
      <c r="A140" s="338">
        <v>132</v>
      </c>
      <c r="B140" s="307" t="s">
        <v>341</v>
      </c>
      <c r="C140" s="316">
        <v>3848000</v>
      </c>
      <c r="D140" s="312">
        <v>3848000</v>
      </c>
      <c r="E140" s="339">
        <v>5314000</v>
      </c>
    </row>
    <row r="141" spans="1:5" ht="14.85" customHeight="1" x14ac:dyDescent="0.25">
      <c r="A141" s="338">
        <v>133</v>
      </c>
      <c r="B141" s="307" t="s">
        <v>342</v>
      </c>
      <c r="C141" s="316">
        <v>5305000</v>
      </c>
      <c r="D141" s="312">
        <v>5305000</v>
      </c>
      <c r="E141" s="339">
        <v>5436000</v>
      </c>
    </row>
    <row r="142" spans="1:5" ht="14.85" customHeight="1" x14ac:dyDescent="0.25">
      <c r="A142" s="338">
        <v>134</v>
      </c>
      <c r="B142" s="307" t="s">
        <v>343</v>
      </c>
      <c r="C142" s="316">
        <v>0</v>
      </c>
      <c r="D142" s="312"/>
      <c r="E142" s="339">
        <v>0</v>
      </c>
    </row>
    <row r="143" spans="1:5" ht="14.85" customHeight="1" x14ac:dyDescent="0.25">
      <c r="A143" s="338">
        <v>135</v>
      </c>
      <c r="B143" s="307" t="s">
        <v>344</v>
      </c>
      <c r="C143" s="316">
        <v>676000</v>
      </c>
      <c r="D143" s="312">
        <v>676000</v>
      </c>
      <c r="E143" s="339">
        <v>820000</v>
      </c>
    </row>
    <row r="144" spans="1:5" ht="14.85" customHeight="1" x14ac:dyDescent="0.25">
      <c r="A144" s="338">
        <v>136</v>
      </c>
      <c r="B144" s="307" t="s">
        <v>345</v>
      </c>
      <c r="C144" s="316">
        <v>979000</v>
      </c>
      <c r="D144" s="312">
        <v>775000</v>
      </c>
      <c r="E144" s="339">
        <v>828000</v>
      </c>
    </row>
    <row r="145" spans="1:5" ht="14.85" customHeight="1" x14ac:dyDescent="0.25">
      <c r="A145" s="338">
        <v>137</v>
      </c>
      <c r="B145" s="307" t="s">
        <v>346</v>
      </c>
      <c r="C145" s="316">
        <v>2533000</v>
      </c>
      <c r="D145" s="312">
        <v>2533000</v>
      </c>
      <c r="E145" s="339">
        <v>2735000</v>
      </c>
    </row>
    <row r="146" spans="1:5" ht="14.85" customHeight="1" x14ac:dyDescent="0.25">
      <c r="A146" s="338">
        <v>138</v>
      </c>
      <c r="B146" s="307" t="s">
        <v>347</v>
      </c>
      <c r="C146" s="316">
        <v>1519000</v>
      </c>
      <c r="D146" s="312">
        <v>1864000</v>
      </c>
      <c r="E146" s="339">
        <v>2622000</v>
      </c>
    </row>
    <row r="147" spans="1:5" ht="14.85" customHeight="1" x14ac:dyDescent="0.25">
      <c r="A147" s="338">
        <v>139</v>
      </c>
      <c r="B147" s="307" t="s">
        <v>348</v>
      </c>
      <c r="C147" s="316">
        <v>756000</v>
      </c>
      <c r="D147" s="312">
        <v>807000</v>
      </c>
      <c r="E147" s="339">
        <v>850000</v>
      </c>
    </row>
    <row r="148" spans="1:5" ht="14.85" customHeight="1" x14ac:dyDescent="0.25">
      <c r="A148" s="338">
        <v>140</v>
      </c>
      <c r="B148" s="307" t="s">
        <v>349</v>
      </c>
      <c r="C148" s="316"/>
      <c r="D148" s="312">
        <v>243000</v>
      </c>
      <c r="E148" s="339">
        <v>747000</v>
      </c>
    </row>
    <row r="149" spans="1:5" ht="14.85" customHeight="1" x14ac:dyDescent="0.25">
      <c r="A149" s="338">
        <v>141</v>
      </c>
      <c r="B149" s="307" t="s">
        <v>350</v>
      </c>
      <c r="C149" s="316"/>
      <c r="D149" s="312">
        <v>241000</v>
      </c>
      <c r="E149" s="339">
        <v>991000</v>
      </c>
    </row>
    <row r="150" spans="1:5" ht="14.85" customHeight="1" x14ac:dyDescent="0.25">
      <c r="A150" s="338">
        <v>142</v>
      </c>
      <c r="B150" s="307" t="s">
        <v>351</v>
      </c>
      <c r="C150" s="316"/>
      <c r="D150" s="312">
        <v>536000</v>
      </c>
      <c r="E150" s="339">
        <v>1675000</v>
      </c>
    </row>
    <row r="151" spans="1:5" ht="14.85" customHeight="1" thickBot="1" x14ac:dyDescent="0.3">
      <c r="A151" s="341">
        <v>143</v>
      </c>
      <c r="B151" s="309" t="s">
        <v>352</v>
      </c>
      <c r="C151" s="319"/>
      <c r="D151" s="313"/>
      <c r="E151" s="342">
        <v>0</v>
      </c>
    </row>
    <row r="152" spans="1:5" s="310" customFormat="1" ht="18.75" customHeight="1" x14ac:dyDescent="0.25">
      <c r="A152" s="336"/>
      <c r="B152" s="343" t="s">
        <v>355</v>
      </c>
      <c r="C152" s="344">
        <f>SUM(C7:C151)</f>
        <v>1282924000</v>
      </c>
      <c r="D152" s="345">
        <f>SUM(D7:D151)</f>
        <v>1295471000</v>
      </c>
      <c r="E152" s="346">
        <f>SUM(E7:E151)</f>
        <v>1349565000</v>
      </c>
    </row>
    <row r="153" spans="1:5" ht="16.5" hidden="1" thickBot="1" x14ac:dyDescent="0.3">
      <c r="A153" s="320"/>
      <c r="B153" s="300"/>
      <c r="C153" s="301"/>
    </row>
    <row r="154" spans="1:5" hidden="1" x14ac:dyDescent="0.25">
      <c r="A154" s="300"/>
    </row>
    <row r="155" spans="1:5" hidden="1" x14ac:dyDescent="0.25"/>
    <row r="156" spans="1:5" hidden="1" x14ac:dyDescent="0.25"/>
    <row r="157" spans="1:5" hidden="1" x14ac:dyDescent="0.25">
      <c r="B157" s="214" t="s">
        <v>354</v>
      </c>
    </row>
    <row r="158" spans="1:5" x14ac:dyDescent="0.25">
      <c r="D158" s="321"/>
    </row>
    <row r="159" spans="1:5" x14ac:dyDescent="0.25">
      <c r="D159" s="32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 alignWithMargins="0">
    <oddHeader>&amp;RKapitola C.II.1
&amp;"-,Tučné"Tabulka č. 6/str&amp;P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C.II.1 a 2</vt:lpstr>
      <vt:lpstr>C.II.1 2</vt:lpstr>
      <vt:lpstr>C.II.1 3</vt:lpstr>
      <vt:lpstr>C.II.1 4</vt:lpstr>
      <vt:lpstr>C.II. 1 5</vt:lpstr>
      <vt:lpstr>C.II.1 6</vt:lpstr>
      <vt:lpstr>'C.II.1 2'!Názvy_tisku</vt:lpstr>
      <vt:lpstr>'C.II.1 6'!Názvy_tisku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2016-03-04T07:08:20Z</cp:lastPrinted>
  <dcterms:created xsi:type="dcterms:W3CDTF">2016-03-01T07:22:04Z</dcterms:created>
  <dcterms:modified xsi:type="dcterms:W3CDTF">2016-03-04T07:08:21Z</dcterms:modified>
</cp:coreProperties>
</file>