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100" windowHeight="5835" firstSheet="11" activeTab="12"/>
  </bookViews>
  <sheets>
    <sheet name="Příloha č. 1" sheetId="1" r:id="rId1"/>
    <sheet name="Příloha č. 2" sheetId="2" r:id="rId2"/>
    <sheet name="Příloha č. 3" sheetId="3" r:id="rId3"/>
    <sheet name="příloha č. 4" sheetId="4" r:id="rId4"/>
    <sheet name="příloha č. 5" sheetId="5" r:id="rId5"/>
    <sheet name="příloha č. 5d" sheetId="6" r:id="rId6"/>
    <sheet name="příloha č. 5e" sheetId="7" r:id="rId7"/>
    <sheet name="příloha č. 6" sheetId="8" r:id="rId8"/>
    <sheet name="příloha č. 6a" sheetId="9" r:id="rId9"/>
    <sheet name="příloha č. 6b" sheetId="10" r:id="rId10"/>
    <sheet name="příloha č. 6e" sheetId="11" r:id="rId11"/>
    <sheet name="příloha č. 6f" sheetId="12" r:id="rId12"/>
    <sheet name="příloha č. 7 " sheetId="13" r:id="rId13"/>
    <sheet name="příloha č. 8" sheetId="14" r:id="rId14"/>
    <sheet name="Příloha č. 8a" sheetId="15" r:id="rId15"/>
    <sheet name="Příloha č. 8b" sheetId="16" r:id="rId16"/>
    <sheet name="příloha č. 9" sheetId="17" r:id="rId17"/>
    <sheet name="příloha č. 9a" sheetId="18" r:id="rId18"/>
    <sheet name="příloha č. 10" sheetId="19" r:id="rId19"/>
    <sheet name="příloha č. 11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V" localSheetId="1">'[2]301-KPR'!#REF!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7">#REF!</definedName>
    <definedName name="AV" localSheetId="8">#REF!</definedName>
    <definedName name="AV" localSheetId="9">#REF!</definedName>
    <definedName name="AV" localSheetId="10">#REF!</definedName>
    <definedName name="AV" localSheetId="11">#REF!</definedName>
    <definedName name="AV" localSheetId="12">#REF!</definedName>
    <definedName name="AV" localSheetId="13">#REF!</definedName>
    <definedName name="AV" localSheetId="14">#REF!</definedName>
    <definedName name="AV" localSheetId="15">#REF!</definedName>
    <definedName name="AV">'[3]301'!#REF!</definedName>
    <definedName name="BIS" localSheetId="2">#REF!</definedName>
    <definedName name="BIS" localSheetId="3">#REF!</definedName>
    <definedName name="BIS" localSheetId="4">#REF!</definedName>
    <definedName name="BIS" localSheetId="5">#REF!</definedName>
    <definedName name="BIS" localSheetId="6">#REF!</definedName>
    <definedName name="BIS" localSheetId="7">#REF!</definedName>
    <definedName name="BIS" localSheetId="8">#REF!</definedName>
    <definedName name="BIS" localSheetId="9">#REF!</definedName>
    <definedName name="BIS" localSheetId="10">#REF!</definedName>
    <definedName name="BIS" localSheetId="11">#REF!</definedName>
    <definedName name="BIS" localSheetId="12">#REF!</definedName>
    <definedName name="BIS" localSheetId="13">#REF!</definedName>
    <definedName name="BIS" localSheetId="14">#REF!</definedName>
    <definedName name="BIS" localSheetId="15">#REF!</definedName>
    <definedName name="BIS">'[5]301'!#REF!</definedName>
    <definedName name="CBU" localSheetId="1">'[2]301-KPR'!#REF!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7">#REF!</definedName>
    <definedName name="CBU" localSheetId="8">#REF!</definedName>
    <definedName name="CBU" localSheetId="9">#REF!</definedName>
    <definedName name="CBU" localSheetId="10">#REF!</definedName>
    <definedName name="CBU" localSheetId="11">#REF!</definedName>
    <definedName name="CBU" localSheetId="12">#REF!</definedName>
    <definedName name="CBU" localSheetId="13">#REF!</definedName>
    <definedName name="CBU" localSheetId="14">#REF!</definedName>
    <definedName name="CBU" localSheetId="15">#REF!</definedName>
    <definedName name="CBU">'[3]301'!#REF!</definedName>
    <definedName name="CSU" localSheetId="1">'[2]301-KPR'!#REF!</definedName>
    <definedName name="CSU" localSheetId="2">#REF!</definedName>
    <definedName name="CSU" localSheetId="3">#REF!</definedName>
    <definedName name="CSU" localSheetId="4">#REF!</definedName>
    <definedName name="CSU" localSheetId="5">#REF!</definedName>
    <definedName name="CSU" localSheetId="6">#REF!</definedName>
    <definedName name="CSU" localSheetId="7">#REF!</definedName>
    <definedName name="CSU" localSheetId="8">#REF!</definedName>
    <definedName name="CSU" localSheetId="9">#REF!</definedName>
    <definedName name="CSU" localSheetId="10">#REF!</definedName>
    <definedName name="CSU" localSheetId="11">#REF!</definedName>
    <definedName name="CSU" localSheetId="12">#REF!</definedName>
    <definedName name="CSU" localSheetId="13">#REF!</definedName>
    <definedName name="CSU" localSheetId="14">#REF!</definedName>
    <definedName name="CSU" localSheetId="15">#REF!</definedName>
    <definedName name="CSU">'[3]301'!#REF!</definedName>
    <definedName name="CUZK" localSheetId="1">'[2]301-KPR'!#REF!</definedName>
    <definedName name="CUZK" localSheetId="2">#REF!</definedName>
    <definedName name="CUZK" localSheetId="3">#REF!</definedName>
    <definedName name="CUZK" localSheetId="4">#REF!</definedName>
    <definedName name="CUZK" localSheetId="5">#REF!</definedName>
    <definedName name="CUZK" localSheetId="6">#REF!</definedName>
    <definedName name="CUZK" localSheetId="7">#REF!</definedName>
    <definedName name="CUZK" localSheetId="8">#REF!</definedName>
    <definedName name="CUZK" localSheetId="9">#REF!</definedName>
    <definedName name="CUZK" localSheetId="10">#REF!</definedName>
    <definedName name="CUZK" localSheetId="11">#REF!</definedName>
    <definedName name="CUZK" localSheetId="12">#REF!</definedName>
    <definedName name="CUZK" localSheetId="13">#REF!</definedName>
    <definedName name="CUZK" localSheetId="14">#REF!</definedName>
    <definedName name="CUZK" localSheetId="15">#REF!</definedName>
    <definedName name="CUZK">'[3]301'!#REF!</definedName>
    <definedName name="GA" localSheetId="1">'[2]301-KPR'!#REF!</definedName>
    <definedName name="GA" localSheetId="2">#REF!</definedName>
    <definedName name="GA" localSheetId="3">#REF!</definedName>
    <definedName name="GA" localSheetId="4">#REF!</definedName>
    <definedName name="GA" localSheetId="5">#REF!</definedName>
    <definedName name="GA" localSheetId="6">#REF!</definedName>
    <definedName name="GA" localSheetId="7">#REF!</definedName>
    <definedName name="GA" localSheetId="8">#REF!</definedName>
    <definedName name="GA" localSheetId="9">#REF!</definedName>
    <definedName name="GA" localSheetId="10">#REF!</definedName>
    <definedName name="GA" localSheetId="11">#REF!</definedName>
    <definedName name="GA" localSheetId="12">#REF!</definedName>
    <definedName name="GA" localSheetId="13">#REF!</definedName>
    <definedName name="GA" localSheetId="14">#REF!</definedName>
    <definedName name="GA" localSheetId="15">#REF!</definedName>
    <definedName name="GA">'[3]301'!#REF!</definedName>
    <definedName name="kontrolní">'[4]301'!#REF!</definedName>
    <definedName name="KPR" localSheetId="1">'[1]301-KPR'!#REF!</definedName>
    <definedName name="KPR" localSheetId="2">#REF!</definedName>
    <definedName name="KPR" localSheetId="3">#REF!</definedName>
    <definedName name="KPR" localSheetId="4">#REF!</definedName>
    <definedName name="KPR" localSheetId="5">#REF!</definedName>
    <definedName name="KPR" localSheetId="6">#REF!</definedName>
    <definedName name="KPR" localSheetId="7">#REF!</definedName>
    <definedName name="KPR" localSheetId="8">#REF!</definedName>
    <definedName name="KPR" localSheetId="9">#REF!</definedName>
    <definedName name="KPR" localSheetId="10">#REF!</definedName>
    <definedName name="KPR" localSheetId="11">#REF!</definedName>
    <definedName name="KPR" localSheetId="12">#REF!</definedName>
    <definedName name="KPR" localSheetId="13">#REF!</definedName>
    <definedName name="KPR" localSheetId="14">#REF!</definedName>
    <definedName name="KPR" localSheetId="15">#REF!</definedName>
    <definedName name="KPR">'[3]301'!#REF!</definedName>
    <definedName name="MDS" localSheetId="1">'[2]301-KPR'!#REF!</definedName>
    <definedName name="MDS" localSheetId="2">#REF!</definedName>
    <definedName name="MDS" localSheetId="3">#REF!</definedName>
    <definedName name="MDS" localSheetId="4">#REF!</definedName>
    <definedName name="MDS" localSheetId="5">#REF!</definedName>
    <definedName name="MDS" localSheetId="6">#REF!</definedName>
    <definedName name="MDS" localSheetId="7">#REF!</definedName>
    <definedName name="MDS" localSheetId="8">#REF!</definedName>
    <definedName name="MDS" localSheetId="9">#REF!</definedName>
    <definedName name="MDS" localSheetId="10">#REF!</definedName>
    <definedName name="MDS" localSheetId="11">#REF!</definedName>
    <definedName name="MDS" localSheetId="12">#REF!</definedName>
    <definedName name="MDS" localSheetId="13">#REF!</definedName>
    <definedName name="MDS" localSheetId="14">#REF!</definedName>
    <definedName name="MDS" localSheetId="15">#REF!</definedName>
    <definedName name="MDS">'[3]301'!#REF!</definedName>
    <definedName name="MF" localSheetId="2">#REF!</definedName>
    <definedName name="MF" localSheetId="3">#REF!</definedName>
    <definedName name="MF" localSheetId="4">#REF!</definedName>
    <definedName name="MF" localSheetId="5">#REF!</definedName>
    <definedName name="MF" localSheetId="6">#REF!</definedName>
    <definedName name="MF" localSheetId="7">#REF!</definedName>
    <definedName name="MF" localSheetId="8">#REF!</definedName>
    <definedName name="MF" localSheetId="9">#REF!</definedName>
    <definedName name="MF" localSheetId="10">#REF!</definedName>
    <definedName name="MF" localSheetId="11">#REF!</definedName>
    <definedName name="MF" localSheetId="12">#REF!</definedName>
    <definedName name="MF" localSheetId="13">#REF!</definedName>
    <definedName name="MF" localSheetId="14">#REF!</definedName>
    <definedName name="MF" localSheetId="15">#REF!</definedName>
    <definedName name="MF">'[5]301'!#REF!</definedName>
    <definedName name="MK" localSheetId="1">'[2]301-KPR'!#REF!</definedName>
    <definedName name="MK" localSheetId="2">#REF!</definedName>
    <definedName name="MK" localSheetId="3">#REF!</definedName>
    <definedName name="MK" localSheetId="4">#REF!</definedName>
    <definedName name="MK" localSheetId="5">#REF!</definedName>
    <definedName name="MK" localSheetId="6">#REF!</definedName>
    <definedName name="MK" localSheetId="7">#REF!</definedName>
    <definedName name="MK" localSheetId="8">#REF!</definedName>
    <definedName name="MK" localSheetId="9">#REF!</definedName>
    <definedName name="MK" localSheetId="10">#REF!</definedName>
    <definedName name="MK" localSheetId="11">#REF!</definedName>
    <definedName name="MK" localSheetId="12">#REF!</definedName>
    <definedName name="MK" localSheetId="13">#REF!</definedName>
    <definedName name="MK" localSheetId="14">#REF!</definedName>
    <definedName name="MK" localSheetId="15">#REF!</definedName>
    <definedName name="MK">'[3]301'!#REF!</definedName>
    <definedName name="MMR" localSheetId="2">#REF!</definedName>
    <definedName name="MMR" localSheetId="3">#REF!</definedName>
    <definedName name="MMR" localSheetId="4">#REF!</definedName>
    <definedName name="MMR" localSheetId="5">#REF!</definedName>
    <definedName name="MMR" localSheetId="6">#REF!</definedName>
    <definedName name="MMR" localSheetId="7">#REF!</definedName>
    <definedName name="MMR" localSheetId="8">#REF!</definedName>
    <definedName name="MMR" localSheetId="9">#REF!</definedName>
    <definedName name="MMR" localSheetId="10">#REF!</definedName>
    <definedName name="MMR" localSheetId="11">#REF!</definedName>
    <definedName name="MMR" localSheetId="12">#REF!</definedName>
    <definedName name="MMR" localSheetId="13">#REF!</definedName>
    <definedName name="MMR" localSheetId="14">#REF!</definedName>
    <definedName name="MMR" localSheetId="15">#REF!</definedName>
    <definedName name="MMR">'[5]301'!#REF!</definedName>
    <definedName name="MO" localSheetId="2">#REF!</definedName>
    <definedName name="MO" localSheetId="3">#REF!</definedName>
    <definedName name="MO" localSheetId="4">#REF!</definedName>
    <definedName name="MO" localSheetId="5">#REF!</definedName>
    <definedName name="MO" localSheetId="6">#REF!</definedName>
    <definedName name="MO" localSheetId="7">#REF!</definedName>
    <definedName name="MO" localSheetId="8">#REF!</definedName>
    <definedName name="MO" localSheetId="9">#REF!</definedName>
    <definedName name="MO" localSheetId="10">#REF!</definedName>
    <definedName name="MO" localSheetId="11">#REF!</definedName>
    <definedName name="MO" localSheetId="12">#REF!</definedName>
    <definedName name="MO" localSheetId="13">#REF!</definedName>
    <definedName name="MO" localSheetId="14">#REF!</definedName>
    <definedName name="MO" localSheetId="15">#REF!</definedName>
    <definedName name="MO">'[5]301'!#REF!</definedName>
    <definedName name="MPO" localSheetId="1">'[2]301-KPR'!#REF!</definedName>
    <definedName name="MPO" localSheetId="2">#REF!</definedName>
    <definedName name="MPO" localSheetId="3">#REF!</definedName>
    <definedName name="MPO" localSheetId="4">#REF!</definedName>
    <definedName name="MPO" localSheetId="5">#REF!</definedName>
    <definedName name="MPO" localSheetId="6">#REF!</definedName>
    <definedName name="MPO" localSheetId="7">#REF!</definedName>
    <definedName name="MPO" localSheetId="8">#REF!</definedName>
    <definedName name="MPO" localSheetId="9">#REF!</definedName>
    <definedName name="MPO" localSheetId="10">#REF!</definedName>
    <definedName name="MPO" localSheetId="11">#REF!</definedName>
    <definedName name="MPO" localSheetId="12">#REF!</definedName>
    <definedName name="MPO" localSheetId="13">#REF!</definedName>
    <definedName name="MPO" localSheetId="14">#REF!</definedName>
    <definedName name="MPO" localSheetId="15">#REF!</definedName>
    <definedName name="MPO">'[3]301'!#REF!</definedName>
    <definedName name="MPSV" localSheetId="2">#REF!</definedName>
    <definedName name="MPSV" localSheetId="3">#REF!</definedName>
    <definedName name="MPSV" localSheetId="4">#REF!</definedName>
    <definedName name="MPSV" localSheetId="5">#REF!</definedName>
    <definedName name="MPSV" localSheetId="6">#REF!</definedName>
    <definedName name="MPSV" localSheetId="7">#REF!</definedName>
    <definedName name="MPSV" localSheetId="8">#REF!</definedName>
    <definedName name="MPSV" localSheetId="9">#REF!</definedName>
    <definedName name="MPSV" localSheetId="10">#REF!</definedName>
    <definedName name="MPSV" localSheetId="11">#REF!</definedName>
    <definedName name="MPSV" localSheetId="12">#REF!</definedName>
    <definedName name="MPSV" localSheetId="13">#REF!</definedName>
    <definedName name="MPSV" localSheetId="14">#REF!</definedName>
    <definedName name="MPSV" localSheetId="15">#REF!</definedName>
    <definedName name="MPSV">'[5]301'!#REF!</definedName>
    <definedName name="MS" localSheetId="1">'[2]301-KPR'!#REF!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S" localSheetId="14">#REF!</definedName>
    <definedName name="MS" localSheetId="15">#REF!</definedName>
    <definedName name="MS">'[3]301'!#REF!</definedName>
    <definedName name="MSMT" localSheetId="1">'[2]301-KPR'!#REF!</definedName>
    <definedName name="MSMT" localSheetId="2">#REF!</definedName>
    <definedName name="MSMT" localSheetId="3">#REF!</definedName>
    <definedName name="MSMT" localSheetId="4">#REF!</definedName>
    <definedName name="MSMT" localSheetId="5">#REF!</definedName>
    <definedName name="MSMT" localSheetId="6">#REF!</definedName>
    <definedName name="MSMT" localSheetId="7">#REF!</definedName>
    <definedName name="MSMT" localSheetId="8">#REF!</definedName>
    <definedName name="MSMT" localSheetId="9">#REF!</definedName>
    <definedName name="MSMT" localSheetId="10">#REF!</definedName>
    <definedName name="MSMT" localSheetId="11">#REF!</definedName>
    <definedName name="MSMT" localSheetId="12">#REF!</definedName>
    <definedName name="MSMT" localSheetId="13">#REF!</definedName>
    <definedName name="MSMT" localSheetId="14">#REF!</definedName>
    <definedName name="MSMT" localSheetId="15">#REF!</definedName>
    <definedName name="MSMT">'[3]301'!#REF!</definedName>
    <definedName name="MV" localSheetId="2">#REF!</definedName>
    <definedName name="MV" localSheetId="3">#REF!</definedName>
    <definedName name="MV" localSheetId="4">#REF!</definedName>
    <definedName name="MV" localSheetId="5">#REF!</definedName>
    <definedName name="MV" localSheetId="6">#REF!</definedName>
    <definedName name="MV" localSheetId="7">#REF!</definedName>
    <definedName name="MV" localSheetId="8">#REF!</definedName>
    <definedName name="MV" localSheetId="9">#REF!</definedName>
    <definedName name="MV" localSheetId="10">#REF!</definedName>
    <definedName name="MV" localSheetId="11">#REF!</definedName>
    <definedName name="MV" localSheetId="12">#REF!</definedName>
    <definedName name="MV" localSheetId="13">#REF!</definedName>
    <definedName name="MV" localSheetId="14">#REF!</definedName>
    <definedName name="MV" localSheetId="15">#REF!</definedName>
    <definedName name="MV">'[5]301'!#REF!</definedName>
    <definedName name="MZdr" localSheetId="1">'[2]301-KPR'!#REF!</definedName>
    <definedName name="MZdr" localSheetId="2">#REF!</definedName>
    <definedName name="MZdr" localSheetId="3">#REF!</definedName>
    <definedName name="MZdr" localSheetId="4">#REF!</definedName>
    <definedName name="MZdr" localSheetId="5">#REF!</definedName>
    <definedName name="MZdr" localSheetId="6">#REF!</definedName>
    <definedName name="MZdr" localSheetId="7">#REF!</definedName>
    <definedName name="MZdr" localSheetId="8">#REF!</definedName>
    <definedName name="MZdr" localSheetId="9">#REF!</definedName>
    <definedName name="MZdr" localSheetId="10">#REF!</definedName>
    <definedName name="MZdr" localSheetId="11">#REF!</definedName>
    <definedName name="MZdr" localSheetId="12">#REF!</definedName>
    <definedName name="MZdr" localSheetId="13">#REF!</definedName>
    <definedName name="MZdr" localSheetId="14">#REF!</definedName>
    <definedName name="MZdr" localSheetId="15">#REF!</definedName>
    <definedName name="MZdr">'[3]301'!#REF!</definedName>
    <definedName name="MZe" localSheetId="1">'[2]301-KPR'!#REF!</definedName>
    <definedName name="MZe" localSheetId="2">#REF!</definedName>
    <definedName name="MZe" localSheetId="3">#REF!</definedName>
    <definedName name="MZe" localSheetId="4">#REF!</definedName>
    <definedName name="MZe" localSheetId="5">#REF!</definedName>
    <definedName name="MZe" localSheetId="6">#REF!</definedName>
    <definedName name="MZe" localSheetId="7">#REF!</definedName>
    <definedName name="MZe" localSheetId="8">#REF!</definedName>
    <definedName name="MZe" localSheetId="9">#REF!</definedName>
    <definedName name="MZe" localSheetId="10">#REF!</definedName>
    <definedName name="MZe" localSheetId="11">#REF!</definedName>
    <definedName name="MZe" localSheetId="12">#REF!</definedName>
    <definedName name="MZe" localSheetId="13">#REF!</definedName>
    <definedName name="MZe" localSheetId="14">#REF!</definedName>
    <definedName name="MZe" localSheetId="15">#REF!</definedName>
    <definedName name="MZe">'[3]301'!#REF!</definedName>
    <definedName name="MZP" localSheetId="2">#REF!</definedName>
    <definedName name="MZP" localSheetId="3">#REF!</definedName>
    <definedName name="MZP" localSheetId="4">#REF!</definedName>
    <definedName name="MZP" localSheetId="5">#REF!</definedName>
    <definedName name="MZP" localSheetId="6">#REF!</definedName>
    <definedName name="MZP" localSheetId="7">#REF!</definedName>
    <definedName name="MZP" localSheetId="8">#REF!</definedName>
    <definedName name="MZP" localSheetId="9">#REF!</definedName>
    <definedName name="MZP" localSheetId="10">#REF!</definedName>
    <definedName name="MZP" localSheetId="11">#REF!</definedName>
    <definedName name="MZP" localSheetId="12">#REF!</definedName>
    <definedName name="MZP" localSheetId="13">#REF!</definedName>
    <definedName name="MZP" localSheetId="14">#REF!</definedName>
    <definedName name="MZP" localSheetId="15">#REF!</definedName>
    <definedName name="MZP">'[5]301'!#REF!</definedName>
    <definedName name="MZv" localSheetId="2">#REF!</definedName>
    <definedName name="MZv" localSheetId="3">#REF!</definedName>
    <definedName name="MZv" localSheetId="4">#REF!</definedName>
    <definedName name="MZv" localSheetId="5">#REF!</definedName>
    <definedName name="MZv" localSheetId="6">#REF!</definedName>
    <definedName name="MZv" localSheetId="7">#REF!</definedName>
    <definedName name="MZv" localSheetId="8">#REF!</definedName>
    <definedName name="MZv" localSheetId="9">#REF!</definedName>
    <definedName name="MZv" localSheetId="10">#REF!</definedName>
    <definedName name="MZv" localSheetId="11">#REF!</definedName>
    <definedName name="MZv" localSheetId="12">#REF!</definedName>
    <definedName name="MZv" localSheetId="13">#REF!</definedName>
    <definedName name="MZv" localSheetId="14">#REF!</definedName>
    <definedName name="MZv" localSheetId="15">#REF!</definedName>
    <definedName name="MZv">'[5]301'!#REF!</definedName>
    <definedName name="_xlnm.Print_Titles" localSheetId="0">'Příloha č. 1'!$1:$8</definedName>
    <definedName name="_xlnm.Print_Titles" localSheetId="18">'příloha č. 10'!$A:$A</definedName>
    <definedName name="_xlnm.Print_Titles" localSheetId="1">'Příloha č. 2'!$1:$8</definedName>
    <definedName name="_xlnm.Print_Titles" localSheetId="14">'Příloha č. 8a'!$6:$6</definedName>
    <definedName name="NKU" localSheetId="1">'[2]301-KPR'!#REF!</definedName>
    <definedName name="NKU" localSheetId="2">#REF!</definedName>
    <definedName name="NKU" localSheetId="3">#REF!</definedName>
    <definedName name="NKU" localSheetId="4">#REF!</definedName>
    <definedName name="NKU" localSheetId="5">#REF!</definedName>
    <definedName name="NKU" localSheetId="6">#REF!</definedName>
    <definedName name="NKU" localSheetId="7">#REF!</definedName>
    <definedName name="NKU" localSheetId="8">#REF!</definedName>
    <definedName name="NKU" localSheetId="9">#REF!</definedName>
    <definedName name="NKU" localSheetId="10">#REF!</definedName>
    <definedName name="NKU" localSheetId="11">#REF!</definedName>
    <definedName name="NKU" localSheetId="12">#REF!</definedName>
    <definedName name="NKU" localSheetId="13">#REF!</definedName>
    <definedName name="NKU" localSheetId="14">#REF!</definedName>
    <definedName name="NKU" localSheetId="15">#REF!</definedName>
    <definedName name="NKU">'[3]301'!#REF!</definedName>
    <definedName name="_xlnm.Print_Area" localSheetId="0">'Příloha č. 1'!$E:$K</definedName>
    <definedName name="_xlnm.Print_Area" localSheetId="1">'Příloha č. 2'!$A:$G</definedName>
    <definedName name="PSP" localSheetId="2">#REF!</definedName>
    <definedName name="PSP" localSheetId="3">#REF!</definedName>
    <definedName name="PSP" localSheetId="4">#REF!</definedName>
    <definedName name="PSP" localSheetId="5">#REF!</definedName>
    <definedName name="PSP" localSheetId="6">#REF!</definedName>
    <definedName name="PSP" localSheetId="7">#REF!</definedName>
    <definedName name="PSP" localSheetId="8">#REF!</definedName>
    <definedName name="PSP" localSheetId="9">#REF!</definedName>
    <definedName name="PSP" localSheetId="10">#REF!</definedName>
    <definedName name="PSP" localSheetId="11">#REF!</definedName>
    <definedName name="PSP" localSheetId="12">#REF!</definedName>
    <definedName name="PSP" localSheetId="13">#REF!</definedName>
    <definedName name="PSP" localSheetId="14">#REF!</definedName>
    <definedName name="PSP" localSheetId="15">#REF!</definedName>
    <definedName name="PSP">'[5]301'!#REF!</definedName>
    <definedName name="RRTV" localSheetId="1">'[2]301-KPR'!#REF!</definedName>
    <definedName name="RRTV" localSheetId="2">#REF!</definedName>
    <definedName name="RRTV" localSheetId="3">#REF!</definedName>
    <definedName name="RRTV" localSheetId="4">#REF!</definedName>
    <definedName name="RRTV" localSheetId="5">#REF!</definedName>
    <definedName name="RRTV" localSheetId="6">#REF!</definedName>
    <definedName name="RRTV" localSheetId="7">#REF!</definedName>
    <definedName name="RRTV" localSheetId="8">#REF!</definedName>
    <definedName name="RRTV" localSheetId="9">#REF!</definedName>
    <definedName name="RRTV" localSheetId="10">#REF!</definedName>
    <definedName name="RRTV" localSheetId="11">#REF!</definedName>
    <definedName name="RRTV" localSheetId="12">#REF!</definedName>
    <definedName name="RRTV" localSheetId="13">#REF!</definedName>
    <definedName name="RRTV" localSheetId="14">#REF!</definedName>
    <definedName name="RRTV" localSheetId="15">#REF!</definedName>
    <definedName name="RRTV">'[3]301'!#REF!</definedName>
    <definedName name="SP" localSheetId="2">#REF!</definedName>
    <definedName name="SP" localSheetId="3">#REF!</definedName>
    <definedName name="SP" localSheetId="4">#REF!</definedName>
    <definedName name="SP" localSheetId="5">#REF!</definedName>
    <definedName name="SP" localSheetId="6">#REF!</definedName>
    <definedName name="SP" localSheetId="7">#REF!</definedName>
    <definedName name="SP" localSheetId="8">#REF!</definedName>
    <definedName name="SP" localSheetId="9">#REF!</definedName>
    <definedName name="SP" localSheetId="10">#REF!</definedName>
    <definedName name="SP" localSheetId="11">#REF!</definedName>
    <definedName name="SP" localSheetId="12">#REF!</definedName>
    <definedName name="SP" localSheetId="13">#REF!</definedName>
    <definedName name="SP" localSheetId="14">#REF!</definedName>
    <definedName name="SP" localSheetId="15">#REF!</definedName>
    <definedName name="SP">'[5]301'!#REF!</definedName>
    <definedName name="SSHR" localSheetId="1">'[2]301-KPR'!#REF!</definedName>
    <definedName name="SSHR" localSheetId="2">#REF!</definedName>
    <definedName name="SSHR" localSheetId="3">#REF!</definedName>
    <definedName name="SSHR" localSheetId="4">#REF!</definedName>
    <definedName name="SSHR" localSheetId="5">#REF!</definedName>
    <definedName name="SSHR" localSheetId="6">#REF!</definedName>
    <definedName name="SSHR" localSheetId="7">#REF!</definedName>
    <definedName name="SSHR" localSheetId="8">#REF!</definedName>
    <definedName name="SSHR" localSheetId="9">#REF!</definedName>
    <definedName name="SSHR" localSheetId="10">#REF!</definedName>
    <definedName name="SSHR" localSheetId="11">#REF!</definedName>
    <definedName name="SSHR" localSheetId="12">#REF!</definedName>
    <definedName name="SSHR" localSheetId="13">#REF!</definedName>
    <definedName name="SSHR" localSheetId="14">#REF!</definedName>
    <definedName name="SSHR" localSheetId="15">#REF!</definedName>
    <definedName name="SSHR">'[3]301'!#REF!</definedName>
    <definedName name="SUJB" localSheetId="1">'[2]301-KPR'!#REF!</definedName>
    <definedName name="SUJB" localSheetId="2">#REF!</definedName>
    <definedName name="SUJB" localSheetId="3">#REF!</definedName>
    <definedName name="SUJB" localSheetId="4">#REF!</definedName>
    <definedName name="SUJB" localSheetId="5">#REF!</definedName>
    <definedName name="SUJB" localSheetId="6">#REF!</definedName>
    <definedName name="SUJB" localSheetId="7">#REF!</definedName>
    <definedName name="SUJB" localSheetId="8">#REF!</definedName>
    <definedName name="SUJB" localSheetId="9">#REF!</definedName>
    <definedName name="SUJB" localSheetId="10">#REF!</definedName>
    <definedName name="SUJB" localSheetId="11">#REF!</definedName>
    <definedName name="SUJB" localSheetId="12">#REF!</definedName>
    <definedName name="SUJB" localSheetId="13">#REF!</definedName>
    <definedName name="SUJB" localSheetId="14">#REF!</definedName>
    <definedName name="SUJB" localSheetId="15">#REF!</definedName>
    <definedName name="SUJB">'[3]301'!#REF!</definedName>
    <definedName name="UOHS" localSheetId="1">'[2]301-KPR'!#REF!</definedName>
    <definedName name="UOHS" localSheetId="2">#REF!</definedName>
    <definedName name="UOHS" localSheetId="3">#REF!</definedName>
    <definedName name="UOHS" localSheetId="4">#REF!</definedName>
    <definedName name="UOHS" localSheetId="5">#REF!</definedName>
    <definedName name="UOHS" localSheetId="6">#REF!</definedName>
    <definedName name="UOHS" localSheetId="7">#REF!</definedName>
    <definedName name="UOHS" localSheetId="8">#REF!</definedName>
    <definedName name="UOHS" localSheetId="9">#REF!</definedName>
    <definedName name="UOHS" localSheetId="10">#REF!</definedName>
    <definedName name="UOHS" localSheetId="11">#REF!</definedName>
    <definedName name="UOHS" localSheetId="12">#REF!</definedName>
    <definedName name="UOHS" localSheetId="13">#REF!</definedName>
    <definedName name="UOHS" localSheetId="14">#REF!</definedName>
    <definedName name="UOHS" localSheetId="15">#REF!</definedName>
    <definedName name="UOHS">'[3]301'!#REF!</definedName>
    <definedName name="UPV" localSheetId="1">'[2]301-KPR'!#REF!</definedName>
    <definedName name="UPV" localSheetId="2">#REF!</definedName>
    <definedName name="UPV" localSheetId="3">#REF!</definedName>
    <definedName name="UPV" localSheetId="4">#REF!</definedName>
    <definedName name="UPV" localSheetId="5">#REF!</definedName>
    <definedName name="UPV" localSheetId="6">#REF!</definedName>
    <definedName name="UPV" localSheetId="7">#REF!</definedName>
    <definedName name="UPV" localSheetId="8">#REF!</definedName>
    <definedName name="UPV" localSheetId="9">#REF!</definedName>
    <definedName name="UPV" localSheetId="10">#REF!</definedName>
    <definedName name="UPV" localSheetId="11">#REF!</definedName>
    <definedName name="UPV" localSheetId="12">#REF!</definedName>
    <definedName name="UPV" localSheetId="13">#REF!</definedName>
    <definedName name="UPV" localSheetId="14">#REF!</definedName>
    <definedName name="UPV" localSheetId="15">#REF!</definedName>
    <definedName name="UPV">'[3]301'!#REF!</definedName>
    <definedName name="US" localSheetId="1">'[2]301-KPR'!#REF!</definedName>
    <definedName name="US" localSheetId="2">#REF!</definedName>
    <definedName name="US" localSheetId="3">#REF!</definedName>
    <definedName name="US" localSheetId="4">#REF!</definedName>
    <definedName name="US" localSheetId="5">#REF!</definedName>
    <definedName name="US" localSheetId="6">#REF!</definedName>
    <definedName name="US" localSheetId="7">#REF!</definedName>
    <definedName name="US" localSheetId="8">#REF!</definedName>
    <definedName name="US" localSheetId="9">#REF!</definedName>
    <definedName name="US" localSheetId="10">#REF!</definedName>
    <definedName name="US" localSheetId="11">#REF!</definedName>
    <definedName name="US" localSheetId="12">#REF!</definedName>
    <definedName name="US" localSheetId="13">#REF!</definedName>
    <definedName name="US" localSheetId="14">#REF!</definedName>
    <definedName name="US" localSheetId="15">#REF!</definedName>
    <definedName name="US">'[3]301'!#REF!</definedName>
    <definedName name="USIS" localSheetId="1">'[2]301-KPR'!#REF!</definedName>
    <definedName name="USIS" localSheetId="2">#REF!</definedName>
    <definedName name="USIS" localSheetId="3">#REF!</definedName>
    <definedName name="USIS" localSheetId="4">#REF!</definedName>
    <definedName name="USIS" localSheetId="5">#REF!</definedName>
    <definedName name="USIS" localSheetId="6">#REF!</definedName>
    <definedName name="USIS" localSheetId="7">#REF!</definedName>
    <definedName name="USIS" localSheetId="8">#REF!</definedName>
    <definedName name="USIS" localSheetId="9">#REF!</definedName>
    <definedName name="USIS" localSheetId="10">#REF!</definedName>
    <definedName name="USIS" localSheetId="11">#REF!</definedName>
    <definedName name="USIS" localSheetId="12">#REF!</definedName>
    <definedName name="USIS" localSheetId="13">#REF!</definedName>
    <definedName name="USIS" localSheetId="14">#REF!</definedName>
    <definedName name="USIS" localSheetId="15">#REF!</definedName>
    <definedName name="USIS">'[3]301'!#REF!</definedName>
    <definedName name="UV" localSheetId="2">#REF!</definedName>
    <definedName name="UV" localSheetId="3">#REF!</definedName>
    <definedName name="UV" localSheetId="4">#REF!</definedName>
    <definedName name="UV" localSheetId="5">#REF!</definedName>
    <definedName name="UV" localSheetId="6">#REF!</definedName>
    <definedName name="UV" localSheetId="7">#REF!</definedName>
    <definedName name="UV" localSheetId="8">#REF!</definedName>
    <definedName name="UV" localSheetId="9">#REF!</definedName>
    <definedName name="UV" localSheetId="10">#REF!</definedName>
    <definedName name="UV" localSheetId="11">#REF!</definedName>
    <definedName name="UV" localSheetId="12">#REF!</definedName>
    <definedName name="UV" localSheetId="13">#REF!</definedName>
    <definedName name="UV" localSheetId="14">#REF!</definedName>
    <definedName name="UV" localSheetId="15">#REF!</definedName>
    <definedName name="UV">'[5]301'!#REF!</definedName>
  </definedNames>
  <calcPr fullCalcOnLoad="1"/>
</workbook>
</file>

<file path=xl/sharedStrings.xml><?xml version="1.0" encoding="utf-8"?>
<sst xmlns="http://schemas.openxmlformats.org/spreadsheetml/2006/main" count="2515" uniqueCount="1398">
  <si>
    <t>do kapitoly MO z ISPROFIN (transfery vydané)</t>
  </si>
  <si>
    <t xml:space="preserve"> 4.10</t>
  </si>
  <si>
    <t>do kapitoly MV z ISPROFIN (transfery vydané)</t>
  </si>
  <si>
    <t xml:space="preserve"> 4.11</t>
  </si>
  <si>
    <t>do kapitoly MF z ISPROFIN</t>
  </si>
  <si>
    <t xml:space="preserve"> 4.12</t>
  </si>
  <si>
    <t xml:space="preserve">do kapitoly OSFA z ISPROFIN </t>
  </si>
  <si>
    <t xml:space="preserve"> 4.13</t>
  </si>
  <si>
    <t>do kapitoly MZdr (na projekty OP RLZ)</t>
  </si>
  <si>
    <t xml:space="preserve"> 4.14</t>
  </si>
  <si>
    <t>do kapitoly AV (na projekty OP RLZ)</t>
  </si>
  <si>
    <t>5. přesuny v rámci kapitoly MŠMT celkem</t>
  </si>
  <si>
    <t xml:space="preserve"> 5.1</t>
  </si>
  <si>
    <t>přesuny v oblasti mzdových prostředků</t>
  </si>
  <si>
    <t xml:space="preserve"> 5.2</t>
  </si>
  <si>
    <t>ostatní přesuny bez VaV (mezi záv.ukazateli)</t>
  </si>
  <si>
    <t xml:space="preserve"> 5.3</t>
  </si>
  <si>
    <t>přesuny v oblasti ISPROFIN</t>
  </si>
  <si>
    <t xml:space="preserve"> 5.4</t>
  </si>
  <si>
    <t>přesuny v oblasti projektů OP RLZ</t>
  </si>
  <si>
    <t xml:space="preserve"> 5.5</t>
  </si>
  <si>
    <t>přesuny v oblasti VaV</t>
  </si>
  <si>
    <t>6. interní přesuny v rámci kapitoly MŠMT celkem</t>
  </si>
  <si>
    <t xml:space="preserve"> 6.1</t>
  </si>
  <si>
    <t>interní opatření (s kódem  "1") ostatní přesuny</t>
  </si>
  <si>
    <t xml:space="preserve"> 6.2</t>
  </si>
  <si>
    <t>interní opatření (s kódem  "1") v ISPROFIN</t>
  </si>
  <si>
    <t xml:space="preserve"> 7.1</t>
  </si>
  <si>
    <t>převod z VPS na obnovu po povodních</t>
  </si>
  <si>
    <t>CELKEM ZMĚNY s kódem "1", "3" a "5"</t>
  </si>
  <si>
    <t>Kontrolní mezisoučty:</t>
  </si>
  <si>
    <t xml:space="preserve">celkem změny v ISPROFIN </t>
  </si>
  <si>
    <t xml:space="preserve">     z toho kód 3</t>
  </si>
  <si>
    <t xml:space="preserve">celkem změny ve VaV </t>
  </si>
  <si>
    <t>celkem změny ve oblasti projektů OP RLZ</t>
  </si>
  <si>
    <t>Vypracoval: Ing. Milena Dušková</t>
  </si>
  <si>
    <t>telefon: 257 193 261</t>
  </si>
  <si>
    <t>telefon: 257 193 667</t>
  </si>
  <si>
    <r>
      <t xml:space="preserve">CELKEM ZMĚNY kód "3" </t>
    </r>
    <r>
      <rPr>
        <i/>
        <sz val="10"/>
        <rFont val="Arial"/>
        <family val="2"/>
      </rPr>
      <t>(opatření MF se změnou záv.ukaz.)</t>
    </r>
  </si>
  <si>
    <r>
      <t>CELKEM ZMĚNY kód "1"</t>
    </r>
    <r>
      <rPr>
        <sz val="12"/>
        <rFont val="Arial"/>
        <family val="2"/>
      </rPr>
      <t xml:space="preserve"> (</t>
    </r>
    <r>
      <rPr>
        <i/>
        <sz val="10"/>
        <rFont val="Arial"/>
        <family val="2"/>
      </rPr>
      <t>vnitřní úpravy MŠMT bez změny záv.ukaz.)</t>
    </r>
  </si>
  <si>
    <r>
      <t xml:space="preserve">CELKEM ZMĚNY kód "5" </t>
    </r>
    <r>
      <rPr>
        <i/>
        <sz val="10"/>
        <rFont val="Arial"/>
        <family val="2"/>
      </rPr>
      <t>(převody dle rozhodnutní vlády se změnou záv.ukaz.)</t>
    </r>
  </si>
  <si>
    <t>Podrobný přehled všech rozpočtových opatření provedených v roce 2006 v členění podle jednotlivých druhů změn</t>
  </si>
  <si>
    <t>poř</t>
  </si>
  <si>
    <t>č.</t>
  </si>
  <si>
    <t xml:space="preserve">VÝDAJE </t>
  </si>
  <si>
    <t>Čj. dle MF</t>
  </si>
  <si>
    <t>dle</t>
  </si>
  <si>
    <t>úpr.</t>
  </si>
  <si>
    <t>MF</t>
  </si>
  <si>
    <t>MP</t>
  </si>
  <si>
    <t>14/19409/2006-142 2.č.</t>
  </si>
  <si>
    <t>převod z VPS (k zabezp.integrace azylantů-bezpl.výuka ČJ, dle usn.vl.č.6/2006)</t>
  </si>
  <si>
    <t>14/36533/2006-142 1.č.</t>
  </si>
  <si>
    <t>12.</t>
  </si>
  <si>
    <t>převod z VPS (dle usn.vl.č.1622/2005 pro Lektoráty ČJ v zahraničí)</t>
  </si>
  <si>
    <t>14/122446/2005-142</t>
  </si>
  <si>
    <t>převod z VPS - zahraniční rozvojová pomoc</t>
  </si>
  <si>
    <t>14/80812/2006-142</t>
  </si>
  <si>
    <t>36.</t>
  </si>
  <si>
    <t>převod z VPS (na účelovou dotaci ČSOV)</t>
  </si>
  <si>
    <t>14/33248/2006-142 2.č.</t>
  </si>
  <si>
    <t>10.</t>
  </si>
  <si>
    <t>převod z VPS (usn.RV PSP č. 700 pozměň.návrhy-mimo ISPROFIN pro obl.ml a TV)</t>
  </si>
  <si>
    <t>14/48612/2006-142</t>
  </si>
  <si>
    <t>17.</t>
  </si>
  <si>
    <t>převod z VPS (usn. RV PSP č.753 - vybavení pro ČASPV - do ISPROFIN)</t>
  </si>
  <si>
    <t>14/33248/2006-142 1.č.</t>
  </si>
  <si>
    <t>převod z VPS (usn.RV PSP č.700 pozměň.návrhy - do ISPROFIN)</t>
  </si>
  <si>
    <t>14/113/643/2006-142</t>
  </si>
  <si>
    <t>48.</t>
  </si>
  <si>
    <t>převod z VPS (dle usn. RV PSP č. 123 a usn.vl.č.1404/06 - do ISPROFIN)</t>
  </si>
  <si>
    <t>14/25494/2006-142 1.č.</t>
  </si>
  <si>
    <t>převod z VPS - zahraniční rozvojová pomoc (do ISPROFIN)</t>
  </si>
  <si>
    <t>14/55168/2006-142</t>
  </si>
  <si>
    <t>22.</t>
  </si>
  <si>
    <t>převod z VPS na zahraniční rozvojovou spolupráci (UV č. 664/2005)</t>
  </si>
  <si>
    <t>14/68379/2006-142 3.č.</t>
  </si>
  <si>
    <t>28.</t>
  </si>
  <si>
    <t>převod ISPROFIN z kapitol VPS</t>
  </si>
  <si>
    <t>14/80398/2006-142 1.č.</t>
  </si>
  <si>
    <t>35.</t>
  </si>
  <si>
    <t>převod z VPS - zahraniční rozvojovou pomoc (do ISPROFIN)</t>
  </si>
  <si>
    <t>14/91899/2006-142 1.č.</t>
  </si>
  <si>
    <t>40.</t>
  </si>
  <si>
    <t>převod ISPROFIN z kapitoly VPS</t>
  </si>
  <si>
    <t>14/106922/2006-142 1.č.</t>
  </si>
  <si>
    <t>45.</t>
  </si>
  <si>
    <t>převod ISPROFIN z kapitoly VPS (dle usn.vl.777/05,usn.vl.604/06 aj.)</t>
  </si>
  <si>
    <t>14/22910/2006-142</t>
  </si>
  <si>
    <t>převod z VPS na Národní program výuky jazyků (1.část)</t>
  </si>
  <si>
    <t>14/31196/2006-142</t>
  </si>
  <si>
    <t>11.</t>
  </si>
  <si>
    <t>převod z VPS na Národní program výuky jazyků (2.část)</t>
  </si>
  <si>
    <t>14/43911/2006-142</t>
  </si>
  <si>
    <t>13.</t>
  </si>
  <si>
    <t>převod z VPS na Národní program výuky jazyků (3.část)</t>
  </si>
  <si>
    <t>14/50313/2006-142</t>
  </si>
  <si>
    <t>18.</t>
  </si>
  <si>
    <t>převod z VPS na Národní program výuky jazyků (4.část)</t>
  </si>
  <si>
    <t>14/50649/2006-142</t>
  </si>
  <si>
    <t>19.</t>
  </si>
  <si>
    <t>převod z VPS (dle usn.vl.č.205 - posílení na stipendia studentů VŠ)</t>
  </si>
  <si>
    <t>14/55418/2006-1421.č.</t>
  </si>
  <si>
    <t>21.</t>
  </si>
  <si>
    <t>převod z VPS na úč.dotaci pro ČOS (XIV.všesokolský slet) dle UV 488/2006</t>
  </si>
  <si>
    <t>14/57332/2006-142 1.č.</t>
  </si>
  <si>
    <t>27.</t>
  </si>
  <si>
    <t>převod z VPS na program Integrace cizinců (dle usn.vl.č. 126/06)</t>
  </si>
  <si>
    <t>14/25494/2006-142 2.č.</t>
  </si>
  <si>
    <t>převod z OSFA do ISPROFIN (vrácení 4. tranše EIB na Kampus MU Brno z r. 2005)</t>
  </si>
  <si>
    <t>14/36533/2006-142 3.č.</t>
  </si>
  <si>
    <t>převod z OSFA do ISPROFIN (na restituce)</t>
  </si>
  <si>
    <t>14/45667/2006-142</t>
  </si>
  <si>
    <t>15.</t>
  </si>
  <si>
    <t>převod z OSFA do ISPROFIN (5. tranše úvěr.prostř. z EIB pro MU Brno)</t>
  </si>
  <si>
    <t xml:space="preserve">14/80398/2006-142 2.č. </t>
  </si>
  <si>
    <t>převod z OSFA do ISPROFIN (6. tranše úvěr. prostředků z EIB na MU Brno)</t>
  </si>
  <si>
    <t>14/107635/2006-142</t>
  </si>
  <si>
    <t>46.</t>
  </si>
  <si>
    <t>převod z OSFA do ISPROFIN (7. tranše úvěr.prostř. EIB na Kampus MU)</t>
  </si>
  <si>
    <t>14/59741/2006-142</t>
  </si>
  <si>
    <t>24.</t>
  </si>
  <si>
    <t>převod z MK pro STK na program VISK</t>
  </si>
  <si>
    <t>14/30809/2006-142</t>
  </si>
  <si>
    <t>převod z MI pro ICT pro inf.centra mládeže</t>
  </si>
  <si>
    <t>14/72649/2006-142</t>
  </si>
  <si>
    <t>30.</t>
  </si>
  <si>
    <t>převod ISPROFIN z MMR (dle usn.RV PSP č.16/2006 - Jizerská lyž.magistrála)</t>
  </si>
  <si>
    <t>14/76719/2006-142</t>
  </si>
  <si>
    <t>34.</t>
  </si>
  <si>
    <t>převod ISPROFIN z MMR (dle usn.RV PSP č. 848/06 - na MS v lyžování 2009</t>
  </si>
  <si>
    <t>14/102415/2006-142</t>
  </si>
  <si>
    <t>42.</t>
  </si>
  <si>
    <t>převod z kapitoly MPSV (na OP RLZ)</t>
  </si>
  <si>
    <t>14/105401/2006-142</t>
  </si>
  <si>
    <t>44.</t>
  </si>
  <si>
    <t>16.</t>
  </si>
  <si>
    <t>14/91899/2006-142 2.č.</t>
  </si>
  <si>
    <t>převod ISPROFIN do kapitoly VPS</t>
  </si>
  <si>
    <t>14/36533/2006-142 2.č.</t>
  </si>
  <si>
    <t>převod do VPS (z ISPROFIN akce ZŠ Neveklov)</t>
  </si>
  <si>
    <t>14/68379/2006-142 2.č.</t>
  </si>
  <si>
    <t>převod ISPROFIN do kapitol VPS (program 233510)</t>
  </si>
  <si>
    <t>14/33247/2006-142</t>
  </si>
  <si>
    <t>převod do VPS (krácení rozpočtu kapitoly dle usn.vl.179/2006)</t>
  </si>
  <si>
    <t>14/19409/2006-142 4.č.</t>
  </si>
  <si>
    <t>převod do MD na soutěže (pro BESIP)</t>
  </si>
  <si>
    <t>14/10630/2006-142 1.č.</t>
  </si>
  <si>
    <t>převod do MO sportovní reprezentace</t>
  </si>
  <si>
    <t>14/59838/2006-142 3.č.</t>
  </si>
  <si>
    <t>25.</t>
  </si>
  <si>
    <t xml:space="preserve"> 4.2 </t>
  </si>
  <si>
    <t>převod do MO na sportovní centra na 2. pol. 2007</t>
  </si>
  <si>
    <t>14/106922/2006-142 5.č.</t>
  </si>
  <si>
    <t>převody do kapitoly MO (pro resortní sportovní centra)</t>
  </si>
  <si>
    <t>14/10630/2006-142 2.č.</t>
  </si>
  <si>
    <t>převod do MV sportovní reprezentace</t>
  </si>
  <si>
    <t>14/93071/2006-142</t>
  </si>
  <si>
    <t>39.</t>
  </si>
  <si>
    <t>převod do MV (na sport. repr.)</t>
  </si>
  <si>
    <t>14/59838/2006-142 2.č.</t>
  </si>
  <si>
    <t xml:space="preserve"> 4.3 </t>
  </si>
  <si>
    <t>převod do MV (na sportovní centra na 2. pol. 2006)</t>
  </si>
  <si>
    <t>14/106922/2006-142 6.č.</t>
  </si>
  <si>
    <t>převod do MV (pro resortní sportovní centra)</t>
  </si>
  <si>
    <t>14/59838/2006-142 1.č.</t>
  </si>
  <si>
    <t>převod do MV dle UV 277/2003 (správní rada College of Europe v Bruggách)</t>
  </si>
  <si>
    <t>14/19409/2006-142 3.č.</t>
  </si>
  <si>
    <t>převod do MK na soutěže</t>
  </si>
  <si>
    <t>14/44725/2006-142 1.č.</t>
  </si>
  <si>
    <t>převod do MK (projekt přísp.organizace Památník Terezín - seminář o holokaustu)</t>
  </si>
  <si>
    <t>14/59838/2006-142 4.č.</t>
  </si>
  <si>
    <t>převod do MK (na projekt PO Knihovna a tiskárna pro nevidomé)</t>
  </si>
  <si>
    <t>14/88543/2006-142</t>
  </si>
  <si>
    <t>38.</t>
  </si>
  <si>
    <t>převod do MK (pro Národní knihovnu na zajištění přístupu k Manuscriptoriu)</t>
  </si>
  <si>
    <t>14/102905/2006-142</t>
  </si>
  <si>
    <t>43.</t>
  </si>
  <si>
    <t xml:space="preserve">převod do MK (projekty Památník Lidice program podpory vzděl.menšin) </t>
  </si>
  <si>
    <t>14/19409/2006-142 1.č.</t>
  </si>
  <si>
    <t>převod VaV do MŽP (pro Agenturu ochr.přírody)</t>
  </si>
  <si>
    <t>14/106922/2006-142 2.č.</t>
  </si>
  <si>
    <t>převod VaV do MŽP (pro OSS Agentura ochrany přírody a krajiny ČR)</t>
  </si>
  <si>
    <t>14/19986/2006-142 1.č.</t>
  </si>
  <si>
    <t>převod VaV do GA (národní program výzkumu)</t>
  </si>
  <si>
    <t>14/51085/2006-142</t>
  </si>
  <si>
    <t>20.</t>
  </si>
  <si>
    <t>převod VaV do GA (účelové prostředky Národní program výzkumu I)</t>
  </si>
  <si>
    <t>14/44725/2006-142 2.č.</t>
  </si>
  <si>
    <t>převod VaV do MO (z účel.prostř. pro Univerzitu Obrany na projekt)</t>
  </si>
  <si>
    <t>14/68379/2006-142 5.č.</t>
  </si>
  <si>
    <t>převod ISPROFIN do kapitol MO (transfery)</t>
  </si>
  <si>
    <t>14/68379/2006-142 4.č.</t>
  </si>
  <si>
    <t>převod ISPROFIN do kapitol MV (transfery)</t>
  </si>
  <si>
    <t>14/68379/2006-142 1.č.</t>
  </si>
  <si>
    <t>převod ISPROFIN do kapitol MF (program 233340)</t>
  </si>
  <si>
    <t>14/112885/2006-142 1.č.</t>
  </si>
  <si>
    <t>47.</t>
  </si>
  <si>
    <t>převod do kapitoly OSFA (nečerpané prostředky určené na restituce)</t>
  </si>
  <si>
    <t>14/77551/2006-142 1.č.</t>
  </si>
  <si>
    <t>32.</t>
  </si>
  <si>
    <t>převod do MZdr na projekt ESF (pro PO Institut postgrad.vzděl.ve zdrav.)</t>
  </si>
  <si>
    <t>14/106922/2006-142 4.č.</t>
  </si>
  <si>
    <t>převod do MZdr prostř.OP RLZ (pro PO IPVZ)</t>
  </si>
  <si>
    <t>14/57329/2006-142</t>
  </si>
  <si>
    <t>26.</t>
  </si>
  <si>
    <t>převod do AV na ESF (pro Ústav systémové biologie a ekologie)</t>
  </si>
  <si>
    <t>14/82585/2006-142 1.č.</t>
  </si>
  <si>
    <t>37.</t>
  </si>
  <si>
    <t>převod do kapitoly AV (projekty EU pro Ústav systémové biologie a ekologie AV)</t>
  </si>
  <si>
    <t>14/106922/2006-142 3.č.</t>
  </si>
  <si>
    <t>převody prostř.OP RLZ do kapitoly AV (pro Ústav systémové biologie a ekologie)</t>
  </si>
  <si>
    <t>14/55418/2006-142 2.č.</t>
  </si>
  <si>
    <t>vnitřní přesun na úč.dotaci pro Českou obec sokolskou (XIV.všesokolský slet)</t>
  </si>
  <si>
    <t>14/59838/2006-142 5.č.</t>
  </si>
  <si>
    <t>vnitřní přesun mzd.prostředků (zvýšení limitu OPPP na odstupné a odchodné)</t>
  </si>
  <si>
    <t>14/57332/2006-142 2.č.</t>
  </si>
  <si>
    <t>vnitřní přesuny (pro členy akredit. komisí, na projekty OPRLZ,mzd.vyrovnání VSC)</t>
  </si>
  <si>
    <t>14/69283/2006-142</t>
  </si>
  <si>
    <t>29.</t>
  </si>
  <si>
    <t>vnitřní přesun z ČŠI na vl.úřad (zmocněnec vlády pro evropský výzkum)</t>
  </si>
  <si>
    <t>14/77551/2006-142 2.č.</t>
  </si>
  <si>
    <t>vnitřní přesuny (posílení OON PO SIP, zvýš.lim.platů PŘO dopad zák.č.109/02 Sb.)</t>
  </si>
  <si>
    <t>14/78477/2006-142</t>
  </si>
  <si>
    <t>33.</t>
  </si>
  <si>
    <t>14.</t>
  </si>
  <si>
    <t>vnitřní přesuny (počet zam. a platy PO z ČŠI a z RGŠ na programy ESF)</t>
  </si>
  <si>
    <t>14/82585/2006-142 2.č.</t>
  </si>
  <si>
    <t>interní přesun z OBV do platů PO RGŠ a posílení platů ČŠI</t>
  </si>
  <si>
    <t>14/19986/2006-142 2.č.</t>
  </si>
  <si>
    <t>interní přesun z RgŠ do st.správy (úhrada soudního rozh.)</t>
  </si>
  <si>
    <t>14/19409/2006-142 5.č.</t>
  </si>
  <si>
    <t xml:space="preserve">vnitřní přesuny (z OPŘO do VSC, CSVŠ, OON RgŠ) </t>
  </si>
  <si>
    <t>14/36533/2006-142 4.č.</t>
  </si>
  <si>
    <t>vnitřní přesuny mezi záv. ukazateli (z BV VŠ odpisy)</t>
  </si>
  <si>
    <t>14/43910/2006-142 1.č.</t>
  </si>
  <si>
    <t>zvýšení limitu na platy ústř.orgánu a Centra pro zjišť.výsledků vzdělávání (z OBV)</t>
  </si>
  <si>
    <t>14/80398/2006-142 3.č.</t>
  </si>
  <si>
    <t>přesun zahraniční rozvojové pomoci (do ISPROFIN)</t>
  </si>
  <si>
    <t>14/91899/2006-142 4.č.</t>
  </si>
  <si>
    <t>převod mimo ISPROFIN  do oblasti mládeže</t>
  </si>
  <si>
    <t>14/106922/2006-142 8.č.</t>
  </si>
  <si>
    <t>přesun kapitálových prostř. ZRP z ISPROFIN do běžných výdajů VŠ</t>
  </si>
  <si>
    <t>14/112885/2006-142 3.č.</t>
  </si>
  <si>
    <t>převod kapit. výdajů ISPROFIN do výdajů VŠ (pro MU pro Vranov a NDC)</t>
  </si>
  <si>
    <t>14/68379/2006-142 6.č.</t>
  </si>
  <si>
    <t>vnitřní přesuny mezi programy ISPROFIN</t>
  </si>
  <si>
    <t>14/80398/2006-142 4.č.</t>
  </si>
  <si>
    <t>14/91899/2006-142 3.č.</t>
  </si>
  <si>
    <t>14/106922/2006-142 7.č.</t>
  </si>
  <si>
    <t>14/112885/2006-143 2.č.</t>
  </si>
  <si>
    <t>převod kapit. výdajů ISPROFIN do běžných výdajů VŠ</t>
  </si>
  <si>
    <t>14/36533/2006-142 5.č.</t>
  </si>
  <si>
    <t xml:space="preserve"> 5.3 </t>
  </si>
  <si>
    <t>vnitřní přesuny v oblasti ISPROFIN (odpisování majetku)</t>
  </si>
  <si>
    <t>14/20587/2006-142</t>
  </si>
  <si>
    <t>přesun z OBV do záv.limitů mzd.regulace (projekty ESF)</t>
  </si>
  <si>
    <t>14/36533/2006-142 6.č.</t>
  </si>
  <si>
    <t xml:space="preserve">vnitřní přesuny  z OBV do OPPP OSSS na úhradu odměn hodnotitelů projektů ESF </t>
  </si>
  <si>
    <t>14/55170/2006-142</t>
  </si>
  <si>
    <t>23.</t>
  </si>
  <si>
    <t>vnitřní přesun mzdových limitů pro ESF</t>
  </si>
  <si>
    <t>14/97542/2006-142</t>
  </si>
  <si>
    <t>41.</t>
  </si>
  <si>
    <t>přesuny uvnitř MSMT (Aktion, ESF)</t>
  </si>
  <si>
    <t>14/43910/2006-142 2.č.</t>
  </si>
  <si>
    <t>zvýšení limitu OPPP účelového VaV (z OBV)</t>
  </si>
  <si>
    <t>CELKEM ZMĚNY kód "3"</t>
  </si>
  <si>
    <t>CELKEM ZMĚNY kód "1"</t>
  </si>
  <si>
    <t>převod ISPROFIN z kapitoly VPS (na odstranění následků povodní)</t>
  </si>
  <si>
    <t>14/76850/2006-142</t>
  </si>
  <si>
    <t>31.</t>
  </si>
  <si>
    <t>kód 5</t>
  </si>
  <si>
    <t>převod z VPS (dle UV č. 828/2006 - na obnovu sport.a tělov.zař. po povodních)</t>
  </si>
  <si>
    <t>CELKEM ZMĚNY kód "5"</t>
  </si>
  <si>
    <t>CELKEM ZMĚNY kód "3", kód "1" a kód "5"</t>
  </si>
  <si>
    <t>Schválený rozpočet k 1.1.2006</t>
  </si>
  <si>
    <t>Upravený rozpočet k 31.12.2006</t>
  </si>
  <si>
    <t xml:space="preserve">Celkový přehled všech rozpočtových opatření za rok 2006 s kódem "3"  a "5" </t>
  </si>
  <si>
    <t>Úpravy celkem</t>
  </si>
  <si>
    <t>Schv. rozpočet</t>
  </si>
  <si>
    <t xml:space="preserve">Rozpočet </t>
  </si>
  <si>
    <t>čj. MF:</t>
  </si>
  <si>
    <t>14/10630/2006-142</t>
  </si>
  <si>
    <t>14/19986/2006-142</t>
  </si>
  <si>
    <t>14/19409/2006-142</t>
  </si>
  <si>
    <t>14/25494/2006-142</t>
  </si>
  <si>
    <t>14/33248/2006-142</t>
  </si>
  <si>
    <t>14/36533/2006-142</t>
  </si>
  <si>
    <t>14/43910/2006-142</t>
  </si>
  <si>
    <t>14/44725/2006-142</t>
  </si>
  <si>
    <t>14/55418/2006-142</t>
  </si>
  <si>
    <t>14/59838/2006-142</t>
  </si>
  <si>
    <t>14/57332/2006-142</t>
  </si>
  <si>
    <t>14/68379/2006-142</t>
  </si>
  <si>
    <t>14/77551/2006-142</t>
  </si>
  <si>
    <t>14/80398/2006-142</t>
  </si>
  <si>
    <t>14/82585/2006-142</t>
  </si>
  <si>
    <t>14/91899/2006-142</t>
  </si>
  <si>
    <t>14/106922/2006-142</t>
  </si>
  <si>
    <t>14/112885/2006-142</t>
  </si>
  <si>
    <t>Ukazatelé rozpočtu kapitoly 333</t>
  </si>
  <si>
    <t>k 1.1.2006</t>
  </si>
  <si>
    <t>č. úpravy MF:</t>
  </si>
  <si>
    <t>č. mzd.úpravy MF:</t>
  </si>
  <si>
    <t xml:space="preserve">  Výdaje kapitoly bez výzkumu a vývoje, vybraných okruhů výdajů</t>
  </si>
  <si>
    <t>Ostatní konference - nerozepsané</t>
  </si>
  <si>
    <t>Dárkový sklad</t>
  </si>
  <si>
    <t>Dárkový sklad - režie</t>
  </si>
  <si>
    <t>Zahraniční pracovní cesty</t>
  </si>
  <si>
    <t>Národní vzdělávací fond</t>
  </si>
  <si>
    <t>Příspěvky mezinárodním organizacím</t>
  </si>
  <si>
    <t>celkem mezinárodní vztahy</t>
  </si>
  <si>
    <t>společné úkoly</t>
  </si>
  <si>
    <t>podpora činnosti v oblasti mládeže a tělovýchovy</t>
  </si>
  <si>
    <t>celkem mládež</t>
  </si>
  <si>
    <t>krizové situace - státní správa</t>
  </si>
  <si>
    <t>celkem státní správa</t>
  </si>
  <si>
    <t>Odb. 60 - společné úkoly</t>
  </si>
  <si>
    <t xml:space="preserve">Ostatní aktivity odboru 60 </t>
  </si>
  <si>
    <t>Výdaje  OP RLZ ze SR rezerva</t>
  </si>
  <si>
    <t>Výdaje  OP RLZ ze EU rezerva</t>
  </si>
  <si>
    <t>celkem skup. 6 projekty ESF</t>
  </si>
  <si>
    <t>ČESKÁ ŠKOLNÍ INSPEKCE-REZ</t>
  </si>
  <si>
    <t>celkem ČŠI</t>
  </si>
  <si>
    <t>OPŘO a společné úkoly</t>
  </si>
  <si>
    <t>SIP</t>
  </si>
  <si>
    <t>celkem OPŘO, spol.úkoly a SIP</t>
  </si>
  <si>
    <t>celkem programové financování</t>
  </si>
  <si>
    <t>Pilot - Hasič- ze SR</t>
  </si>
  <si>
    <t>5175, 5173, 5164</t>
  </si>
  <si>
    <t>Pilot - Hasič - z EU</t>
  </si>
  <si>
    <t>Technické zajištění ze SR</t>
  </si>
  <si>
    <t>Technické zajištění z EU</t>
  </si>
  <si>
    <t>Agentura I ze SR</t>
  </si>
  <si>
    <t>Agentura I z EU</t>
  </si>
  <si>
    <t>Školení ze SR</t>
  </si>
  <si>
    <t>Školení z EU</t>
  </si>
  <si>
    <t>Jazyky ze SR</t>
  </si>
  <si>
    <t>Jazyky z EU</t>
  </si>
  <si>
    <t>Zaměstnanost ze SR</t>
  </si>
  <si>
    <t>Zaměstnanost z EU</t>
  </si>
  <si>
    <t>Školení a výměna ze SR</t>
  </si>
  <si>
    <t>0BV</t>
  </si>
  <si>
    <t>Školení a výměna z EU</t>
  </si>
  <si>
    <t>Administrace GS 3.2 ze SR</t>
  </si>
  <si>
    <t>Administrace GS 3.2 z EU</t>
  </si>
  <si>
    <t>Hodnocení ze SR</t>
  </si>
  <si>
    <t>Hodnocení z EU</t>
  </si>
  <si>
    <t>Publicita II ze SR</t>
  </si>
  <si>
    <t>Publicita II z EU</t>
  </si>
  <si>
    <t>Publicita III ze SR</t>
  </si>
  <si>
    <t>Publicita III z EU</t>
  </si>
  <si>
    <t>Studie a analýzy ze SR</t>
  </si>
  <si>
    <t>Studie a analýzy z EU</t>
  </si>
  <si>
    <t>Konference ze SR</t>
  </si>
  <si>
    <t>Konference z EU</t>
  </si>
  <si>
    <t>Publicita IV ze SR</t>
  </si>
  <si>
    <t>Publicita IV z EU</t>
  </si>
  <si>
    <t>Programování ze SR</t>
  </si>
  <si>
    <t>Programování z EU</t>
  </si>
  <si>
    <t>RF 3 - Agentura I - ze SR</t>
  </si>
  <si>
    <t>OBV</t>
  </si>
  <si>
    <t>RF 3 - Agentura I - z EU</t>
  </si>
  <si>
    <t>RF 3 - Agentura II - ze SR</t>
  </si>
  <si>
    <t>RF 3 - Agentura II - z EU</t>
  </si>
  <si>
    <t>Přiděleno Pilot-Hasič (nerozepsáno v RF 1) ze SR</t>
  </si>
  <si>
    <t xml:space="preserve">odvody </t>
  </si>
  <si>
    <t>Přiděleno Pilot-Hasič (nerozepsáno v RF 1) z EU</t>
  </si>
  <si>
    <t>celkem skup. 6 Technická asistence</t>
  </si>
  <si>
    <t>Kvalita 1, ŘV</t>
  </si>
  <si>
    <t>VIP Kariera, ŘV</t>
  </si>
  <si>
    <t>Kvalita 2, dodavatel 2</t>
  </si>
  <si>
    <t>Grantové projekty</t>
  </si>
  <si>
    <t>Asistenti pedagoga</t>
  </si>
  <si>
    <t>Národní plán - jazyky</t>
  </si>
  <si>
    <t>Náhradní stravování</t>
  </si>
  <si>
    <t>spol.úkoly sk. 2</t>
  </si>
  <si>
    <t>recenze učebnic</t>
  </si>
  <si>
    <t>prevence drog.závislosti</t>
  </si>
  <si>
    <t>prevence kriminality IPPP</t>
  </si>
  <si>
    <t>prevence kriminality</t>
  </si>
  <si>
    <t>celkem skup. 2 (projekty ESF, společné úkoly, prevence drog a krim.)</t>
  </si>
  <si>
    <t>Celkem převedeno v OSS -  úřad MŠMT</t>
  </si>
  <si>
    <t>x</t>
  </si>
  <si>
    <t>Ostatní OSS mimo vlastní úřad MŠMT celkem:</t>
  </si>
  <si>
    <t xml:space="preserve">1.ČŠI  </t>
  </si>
  <si>
    <t xml:space="preserve">2.VSC </t>
  </si>
  <si>
    <t>3.CZVV projekty ESF (prostředky z EU)</t>
  </si>
  <si>
    <t>3.CZVV projekty ESF (prostředky ze SR)</t>
  </si>
  <si>
    <t>Celkem převody v OSS kapitoly 333 MŠMT</t>
  </si>
  <si>
    <t xml:space="preserve">Převod do rezervního fondu úřadu ministerstva dle závazných ukazatelů kapitoly 333 na rok 2006 </t>
  </si>
  <si>
    <t>(porovnání s rozpočtem po změnách k 31.12.2006)</t>
  </si>
  <si>
    <t>Členění závazných ukazatelů</t>
  </si>
  <si>
    <t>§            (pseudoparagraf)</t>
  </si>
  <si>
    <t>položka (pseudopoložka)</t>
  </si>
  <si>
    <t>Rozpočet po změnách 2006 celkem (v tis. Kč)</t>
  </si>
  <si>
    <t>Převod do RF za rok 2006 (v tis. Kč)</t>
  </si>
  <si>
    <t>z toho ISPROFIN:</t>
  </si>
  <si>
    <t>Podíl převodu do RF z výdajů celkem (v %)</t>
  </si>
  <si>
    <t>S O U H R N N É    U K A Z A T E L E</t>
  </si>
  <si>
    <t xml:space="preserve">  Příjmy celkem</t>
  </si>
  <si>
    <t xml:space="preserve">  Výdaje celkem</t>
  </si>
  <si>
    <t xml:space="preserve">  Platy zaměstnanců a ostatní platby za provedenou práci</t>
  </si>
  <si>
    <t xml:space="preserve">              z toho: platy zaměstnanců</t>
  </si>
  <si>
    <t xml:space="preserve">  Povinné pojistné placené zaměstnavatelem</t>
  </si>
  <si>
    <t xml:space="preserve">  Převod fondu kulturních a sociálních potřeb</t>
  </si>
  <si>
    <t xml:space="preserve">  Platy zaměstnanců a ostatní platby za provedenou práci ve státní správě</t>
  </si>
  <si>
    <t xml:space="preserve">      z toho: Platy zaměstnanců ve státní správě (OSS)</t>
  </si>
  <si>
    <t>Výdaje na výzkum a vývoj celkem</t>
  </si>
  <si>
    <t xml:space="preserve">      v tom: institucionální prostředky</t>
  </si>
  <si>
    <t xml:space="preserve">                 účelové prostředky</t>
  </si>
  <si>
    <t>Specifický výzkum na vysokých školách</t>
  </si>
  <si>
    <t>Mezinárodní spolupráce ve výzkumu a vývoji</t>
  </si>
  <si>
    <t>Specifické ukazatele - příjmy celkem</t>
  </si>
  <si>
    <t xml:space="preserve">  Nedaňové příjmy, kapitálové příjmy a přijaté dotace celkem</t>
  </si>
  <si>
    <t xml:space="preserve">        z toho: Příjmy z rozpočtu Evropské unie</t>
  </si>
  <si>
    <t xml:space="preserve">                     v tom: příjmy ESF na program Rozvoj lidských zdrojů</t>
  </si>
  <si>
    <t>Specifické ukazatele - výdaje celkem</t>
  </si>
  <si>
    <t xml:space="preserve">  Výdaje kapitoly bez výzkumu a vývoje, vybraných okruhů výdajů (vč. program.financování)</t>
  </si>
  <si>
    <t xml:space="preserve">      v tom: transfery vysokým školám</t>
  </si>
  <si>
    <t xml:space="preserve">                  výdaje regionálního školství</t>
  </si>
  <si>
    <t xml:space="preserve">                  ostatní přímo řízené organizace a společné úkoly</t>
  </si>
  <si>
    <t xml:space="preserve">                  podpora činnosti v oblasti mládeže a tělovýchovy</t>
  </si>
  <si>
    <t xml:space="preserve">                  výdaje státní správy</t>
  </si>
  <si>
    <t>Vybrané okruhy výdajů:</t>
  </si>
  <si>
    <t xml:space="preserve">        - výzkum a vývoj celkem</t>
  </si>
  <si>
    <t xml:space="preserve">        - zahraniční rozvojová pomoc</t>
  </si>
  <si>
    <t xml:space="preserve">        - program protidrogové politiky</t>
  </si>
  <si>
    <t xml:space="preserve">        - program sociální prevence a prevence kriminality</t>
  </si>
  <si>
    <t xml:space="preserve">        - výdaje na sportovní reprezentaci (bez ISPROFIN)</t>
  </si>
  <si>
    <t xml:space="preserve">        - program podpory vzdělávání národnostních menšin a multikulturní výchova</t>
  </si>
  <si>
    <t xml:space="preserve">        - podpora projektů integrace příslušníků romské komunity</t>
  </si>
  <si>
    <t xml:space="preserve">         - zajištění přípravy na krizové situace podle zákona  č. 240/2000 Sb.</t>
  </si>
  <si>
    <t xml:space="preserve">         - státní informační politika</t>
  </si>
  <si>
    <t xml:space="preserve">          - mezinárodní konference a další odborné akce (§71 odst.3. z. č. 218/2000 Sb.)</t>
  </si>
  <si>
    <t>Účelové neinvestiční dotace obcím</t>
  </si>
  <si>
    <t>Celkové údaje v tabulce odpovídají údajům na položce rozpočtové skladby 5321</t>
  </si>
  <si>
    <t xml:space="preserve">Hlavní město Praha </t>
  </si>
  <si>
    <t xml:space="preserve">přímé náklady na vzdělávání </t>
  </si>
  <si>
    <t xml:space="preserve">dotace soukromým školám </t>
  </si>
  <si>
    <t>ostatní neinvestiční dotace</t>
  </si>
  <si>
    <t xml:space="preserve">SIPVZ, učební pomůcky </t>
  </si>
  <si>
    <t xml:space="preserve">              z toho: Seminář Lisabonská konference</t>
  </si>
  <si>
    <t xml:space="preserve">                            Seminář Rady Evropy "Vzdělávání jako připomínka a prevence zločinů proti lidskosti"</t>
  </si>
  <si>
    <t xml:space="preserve">                            Mezinár. konference Zasedání evropské agentury pro rozvoj speciálního vzdělávání</t>
  </si>
  <si>
    <t xml:space="preserve">                            Mezinár. konference Zasedání těžce sluchově postižených</t>
  </si>
  <si>
    <t xml:space="preserve">          - Výdaje na financování společných programů EU a ČR</t>
  </si>
  <si>
    <t xml:space="preserve">                 v tom: PHARE</t>
  </si>
  <si>
    <t xml:space="preserve">           - Výdaje na programy spolufinancované z rozpočtu EU</t>
  </si>
  <si>
    <t xml:space="preserve">                  v tom: související s ESF na program lidských zdrojů</t>
  </si>
  <si>
    <t xml:space="preserve">                              v tom: ze státního rozpočtu</t>
  </si>
  <si>
    <t xml:space="preserve">                                           kryté příjmem z rozpočtu EU</t>
  </si>
  <si>
    <t>Období :  leden až prosinec 2006</t>
  </si>
  <si>
    <t>KAPITOLA: 333 Ministerstvo školství, mládeže a tělovýchovy</t>
  </si>
  <si>
    <t>v tis. Kč</t>
  </si>
  <si>
    <t>R o z p o č e t   2006</t>
  </si>
  <si>
    <t>%</t>
  </si>
  <si>
    <t>Index</t>
  </si>
  <si>
    <t>třída</t>
  </si>
  <si>
    <t>seskupení</t>
  </si>
  <si>
    <t>podsesk.</t>
  </si>
  <si>
    <t>položka</t>
  </si>
  <si>
    <t>U K A Z A T E L</t>
  </si>
  <si>
    <t>Skutečnost 2005</t>
  </si>
  <si>
    <t>schválený</t>
  </si>
  <si>
    <t>po změnách</t>
  </si>
  <si>
    <t>Skutečnost 2006</t>
  </si>
  <si>
    <t>plnění</t>
  </si>
  <si>
    <t>Sk2006/Sk05</t>
  </si>
  <si>
    <t>položek</t>
  </si>
  <si>
    <t xml:space="preserve"> 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</si>
  <si>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</si>
  <si>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</si>
  <si>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</si>
  <si>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</si>
  <si>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</si>
  <si>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</si>
  <si>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</si>
  <si>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</si>
  <si>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</si>
  <si>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</si>
  <si>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</si>
  <si>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</si>
  <si>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</si>
  <si>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</si>
  <si>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 daně ze zboží a služeb v tuzemsku </t>
  </si>
  <si>
    <t xml:space="preserve">     v tom: Daň z přidané hodnoty  </t>
  </si>
  <si>
    <t xml:space="preserve"> Zvláštní daně a poplatky ze zboží a služeb v tuzemsku  </t>
  </si>
  <si>
    <t>12-P1219</t>
  </si>
  <si>
    <t xml:space="preserve"> Daně a poplatky z provozu motorových vozidel</t>
  </si>
  <si>
    <t xml:space="preserve"> Poplatky a odvody v oblasti životního prostředí  ***) 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</si>
  <si>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</si>
  <si>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</si>
  <si>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</si>
  <si>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  </t>
  </si>
  <si>
    <t xml:space="preserve">    v tom: Clo</t>
  </si>
  <si>
    <t xml:space="preserve">               Podíl na vybraných clech</t>
  </si>
  <si>
    <t>14 -1409</t>
  </si>
  <si>
    <t xml:space="preserve"> Daně a cla za zboží a služby ze zahraničí 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</si>
  <si>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</si>
  <si>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</si>
  <si>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</si>
  <si>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</si>
  <si>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 :  Daň dědická, darovací a z převodu nemovitostí</t>
  </si>
  <si>
    <t>15 - 1529</t>
  </si>
  <si>
    <t xml:space="preserve"> Majetkové daně</t>
  </si>
  <si>
    <t>161, 162</t>
  </si>
  <si>
    <t>kap313:</t>
  </si>
  <si>
    <t>Fin ř.7300;</t>
  </si>
  <si>
    <t>kap307,312,314,336;</t>
  </si>
  <si>
    <t>1611,1612,1613</t>
  </si>
  <si>
    <t xml:space="preserve">         z toho: Pojistné na důchodové pojištění 
                     (z PSP 161 a 162)</t>
  </si>
  <si>
    <t xml:space="preserve"> Pojistné na veřejné zdravotní pojištění  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</si>
  <si>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</si>
  <si>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</si>
  <si>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</si>
  <si>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</si>
  <si>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</si>
  <si>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t>1 - 16</t>
  </si>
  <si>
    <t xml:space="preserve"> Příjmy z vlastní činnosti</t>
  </si>
  <si>
    <t xml:space="preserve"> Odvody přebytků organizací s přímým vztahem</t>
  </si>
  <si>
    <t xml:space="preserve">    z toho:  Odvody příspěvkových oraganizací</t>
  </si>
  <si>
    <t xml:space="preserve"> Příjmy z pronájmu majetku</t>
  </si>
  <si>
    <t xml:space="preserve"> Příjmy z úroků a realizace finančního majetku</t>
  </si>
  <si>
    <t xml:space="preserve"> Soudní poplatky  </t>
  </si>
  <si>
    <t xml:space="preserve"> Příjmy z vlastní činnosti a odvody přebytků
 organizací s přímým 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</si>
  <si>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</si>
  <si>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</si>
  <si>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</si>
  <si>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</si>
  <si>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</si>
  <si>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</si>
  <si>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    </t>
  </si>
  <si>
    <t xml:space="preserve"> Dobrovolné pojistné    x)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</si>
  <si>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</si>
  <si>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</si>
  <si>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 a podobných subjektů  </t>
  </si>
  <si>
    <t xml:space="preserve"> Splátky půjčených prostředků od veřejných rozpočtů 
 ústřední úrovně  </t>
  </si>
  <si>
    <t xml:space="preserve"> Splátky půjčených prostředků od veřejných rozpočtů 
 územní úrovně </t>
  </si>
  <si>
    <t xml:space="preserve"> Splátky půjčených prostředků od zřízených
 a podobných subjektů  </t>
  </si>
  <si>
    <t xml:space="preserve"> Splátky půjčených prostředků od obyvatelstva </t>
  </si>
  <si>
    <t xml:space="preserve"> Splátky půjčených prostředků ze zahraničí  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</si>
  <si>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</si>
  <si>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</si>
  <si>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</si>
  <si>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t xml:space="preserve"> Příjmy z prodeje dlouhodobého 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</si>
  <si>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</si>
  <si>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</si>
  <si>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dotace od veřejných rozpočtů ústř. úrovně</t>
  </si>
  <si>
    <t xml:space="preserve">                        - RF Kvalita I - CZVV</t>
  </si>
  <si>
    <t>z toho: Celkem bez převodu do RF</t>
  </si>
  <si>
    <t xml:space="preserve">           Rezervní fond MŠMT</t>
  </si>
  <si>
    <t xml:space="preserve">           Rezervní fond  OSS (CZVV)</t>
  </si>
  <si>
    <t xml:space="preserve">   z toho: Neinvestiční převody z Národního fondu</t>
  </si>
  <si>
    <t xml:space="preserve"> Neinvestiční přijaté dotace od veřejných rozpočtů územní úrovně </t>
  </si>
  <si>
    <t xml:space="preserve"> Převody z vlastních fondů</t>
  </si>
  <si>
    <t xml:space="preserve"> Neinvestiční přijaté dotace ze zahraničí</t>
  </si>
  <si>
    <t xml:space="preserve">   z toho: Neinvestiční dotace přijaté od Evropské unie</t>
  </si>
  <si>
    <t xml:space="preserve">               Přijaté kompenzační platby z rozpočtu EU</t>
  </si>
  <si>
    <t xml:space="preserve"> Neinvestiční přijaté dotace ze státních finančních aktiv  </t>
  </si>
  <si>
    <t xml:space="preserve"> Neinvestiční přijaté dotace   </t>
  </si>
  <si>
    <t xml:space="preserve"> Investiční přijaté dotace od veřejných rozpočtů ústřední úrovně </t>
  </si>
  <si>
    <t xml:space="preserve">   z toho: Investiční převody z Národního fondu</t>
  </si>
  <si>
    <t xml:space="preserve"> Investiční přijaté dotace od veřejných rozpočtů územní úrovně </t>
  </si>
  <si>
    <t xml:space="preserve"> Investiční přijaté dotace ze zahraničí</t>
  </si>
  <si>
    <t xml:space="preserve">  z toho: Investiční dotace přijaté od Evropské unie</t>
  </si>
  <si>
    <t xml:space="preserve"> Investiční přijaté dotace ze státních finančních aktiv </t>
  </si>
  <si>
    <t xml:space="preserve"> Investiční přijaté dotace  </t>
  </si>
  <si>
    <t xml:space="preserve">  PŘIJATÉ DOTACE CELKEM</t>
  </si>
  <si>
    <t>1,2,3,4</t>
  </si>
  <si>
    <t xml:space="preserve"> PŘÍJMY  STÁTNÍHO ROZPOČTU 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</si>
  <si>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</si>
  <si>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</si>
  <si>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</si>
  <si>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</si>
  <si>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      v tom: Platy zaměstnanců v pracovním
                  poměru</t>
  </si>
  <si>
    <t xml:space="preserve">                  Platy zaměstnanců ozbrojených 
                  sborů a složek ve služebním poměru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</si>
  <si>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</si>
  <si>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</si>
  <si>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</si>
  <si>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Výdaje účelově určené na financování programů reprodukce majetku vedených v ISPROFIN </t>
  </si>
  <si>
    <t>Období: 2006</t>
  </si>
  <si>
    <t>Kapitola: 333 MŠMT</t>
  </si>
  <si>
    <t xml:space="preserve">  (v tis.Kč)</t>
  </si>
  <si>
    <t xml:space="preserve">Evidenční </t>
  </si>
  <si>
    <t xml:space="preserve">           Kapitálové výdaje celkem</t>
  </si>
  <si>
    <t xml:space="preserve">Běžné výdaje účelově určené na financování programů reprodukce majetku </t>
  </si>
  <si>
    <t>Výdaje účelově určené na financování programů reprodukce majetku celkem</t>
  </si>
  <si>
    <t>číslo</t>
  </si>
  <si>
    <t>Název  programu</t>
  </si>
  <si>
    <t>rozpočet</t>
  </si>
  <si>
    <t>skutečnost</t>
  </si>
  <si>
    <t>programu</t>
  </si>
  <si>
    <t>Rozvoj a obnova MTZ systému říz.MŠMT</t>
  </si>
  <si>
    <t>Rozvoj a obnova MTZ st.škol a vých. zař.</t>
  </si>
  <si>
    <t>Rozvoj a obnova MTZ UK v Praze</t>
  </si>
  <si>
    <t>Rozvoj a obnova MTZ ČVUT v Praze</t>
  </si>
  <si>
    <t>Rozvoj a obnova MTZ MU v Brně</t>
  </si>
  <si>
    <t>Rozvoj a obnova MTZ VVŠ</t>
  </si>
  <si>
    <t>Rozvoj a obnova MTZ sportu a tělovýchovy</t>
  </si>
  <si>
    <t>Výstavba a obnova budov a staveb VVŠ</t>
  </si>
  <si>
    <t>Celkem za všechny programy</t>
  </si>
  <si>
    <t>Vypracoval: A. Libichová, 257 193 689</t>
  </si>
  <si>
    <t>Ing.Michal Pilin 257 193 420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</si>
  <si>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</si>
  <si>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</si>
  <si>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</si>
  <si>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</si>
  <si>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</si>
  <si>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</si>
  <si>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</si>
  <si>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základní (náhradní) a další vojenskou 
                   službu nebo civilní službu</t>
  </si>
  <si>
    <t xml:space="preserve">                   Náhrady platů zaměstnavatelům při nástupu
                   občana k výkonu civilní služby   </t>
  </si>
  <si>
    <t xml:space="preserve">                   Ostatní platby za provedenou práci
                   jinde nezařazené  </t>
  </si>
  <si>
    <t xml:space="preserve"> Povinné pojistné placené zaměstnavatelem   </t>
  </si>
  <si>
    <t>5031, 2 a 9</t>
  </si>
  <si>
    <t xml:space="preserve">   z toho: Pojistné na SZ,  přísp. na politiku zaměstnanosti, 
              veřejné zdravotní pojištění a ostatní povinné 
              pojistné placené zaměstnavatelem   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</si>
  <si>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</si>
  <si>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</si>
  <si>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</si>
  <si>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</si>
  <si>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</si>
  <si>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</si>
  <si>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 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</si>
  <si>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</si>
  <si>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</si>
  <si>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</si>
  <si>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r>
      <t>*</t>
    </r>
    <r>
      <rPr>
        <u val="single"/>
        <sz val="10"/>
        <rFont val="Times New Roman CE"/>
        <family val="1"/>
      </rPr>
      <t xml:space="preserve"> zahrnuje:</t>
    </r>
    <r>
      <rPr>
        <sz val="10"/>
        <rFont val="Times New Roman CE"/>
        <family val="1"/>
      </rPr>
      <t xml:space="preserve"> výdaje na platy, OPP, NIV nákupy a související výdaje OSS, převody FKSP, NIV transfery obyvatelstvu,  do zahraničí, ostatní NIV výdaje a převody </t>
    </r>
  </si>
  <si>
    <t>Přehled  účelových dotací krajům a obcím</t>
  </si>
  <si>
    <t xml:space="preserve"> a půjček (návratných finančních výpomocí)</t>
  </si>
  <si>
    <t xml:space="preserve"> k 31.12.2005</t>
  </si>
  <si>
    <t xml:space="preserve"> k 31.12.2006</t>
  </si>
  <si>
    <t>Účelové neinvestiční dotace krajům celkem</t>
  </si>
  <si>
    <t xml:space="preserve">na škody způsobené přírodními katastrofami </t>
  </si>
  <si>
    <t>Účelové investiční dotace krajům celkem</t>
  </si>
  <si>
    <t>Účelové neinvestiční půjčky (NVF) krajům celkem</t>
  </si>
  <si>
    <t>Účelové investiční půjčky (NFV) krajům celkem</t>
  </si>
  <si>
    <t>Účelové neinvestiční dotace obcím celkem</t>
  </si>
  <si>
    <t>Účelové investiční dotace obcím celkem</t>
  </si>
  <si>
    <t>Účelové neinvestiční půjčky (NFV) obcím celkem</t>
  </si>
  <si>
    <t>Účelové investiční půjčky (NFV) obcím celkem</t>
  </si>
  <si>
    <t>Účelové neinvestiční dotace krajům</t>
  </si>
  <si>
    <t>Neinvestiční transfery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</si>
  <si>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</si>
  <si>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</si>
  <si>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</si>
  <si>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</si>
  <si>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</si>
  <si>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</si>
  <si>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</si>
  <si>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</si>
  <si>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</si>
  <si>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</si>
  <si>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</si>
  <si>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</si>
  <si>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</si>
  <si>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r>
      <t>Kapitola:</t>
    </r>
    <r>
      <rPr>
        <b/>
        <sz val="10"/>
        <rFont val="Times New Roman CE"/>
        <family val="1"/>
      </rPr>
      <t xml:space="preserve"> 333 MŠMT</t>
    </r>
  </si>
  <si>
    <t>Účelové investiční dotace krajům</t>
  </si>
  <si>
    <t>SIPVZ, učební pomůcky</t>
  </si>
  <si>
    <t>SIPVZ</t>
  </si>
  <si>
    <t>Účelové investiční dotace obcím</t>
  </si>
  <si>
    <t>Ć. usnesení vlády</t>
  </si>
  <si>
    <t>Mladá Boleslav</t>
  </si>
  <si>
    <t>ISPROFIN program 233 510</t>
  </si>
  <si>
    <t>Praha - východ</t>
  </si>
  <si>
    <t>Písek</t>
  </si>
  <si>
    <t>Plzeň - jih</t>
  </si>
  <si>
    <t>Rokycany</t>
  </si>
  <si>
    <t>Liberec</t>
  </si>
  <si>
    <t>Semily</t>
  </si>
  <si>
    <t>Chrudim</t>
  </si>
  <si>
    <t>ISPROFIN program 233 010</t>
  </si>
  <si>
    <t>Blansko</t>
  </si>
  <si>
    <t>ISPROFIN program 233 510, 233 010</t>
  </si>
  <si>
    <t>Hodonín</t>
  </si>
  <si>
    <t>Vsetín</t>
  </si>
  <si>
    <t>Kontroloval: Ing.J. Vacek</t>
  </si>
  <si>
    <t>Datum: 15.2.2007</t>
  </si>
  <si>
    <t xml:space="preserve">Poznámka: Od 1.1.2006 došlo k metodické změně, MHMP se vykazuje v rámci dotací obcí. </t>
  </si>
  <si>
    <t>Celkové údaje v tabulce odpovídají údajům na položce rozpočtové skladby 5323</t>
  </si>
  <si>
    <t>Celkové údaje v tabulce odpovídají údajům na položce rozpočtové skladby 6342</t>
  </si>
  <si>
    <t xml:space="preserve"> Neinvestiční nákupy a související výdaje</t>
  </si>
  <si>
    <t xml:space="preserve"> Neinvestiční dotace podnikatelským subjektům </t>
  </si>
  <si>
    <t xml:space="preserve"> Neinvestiční dotace neziskovým a pod.organizacím </t>
  </si>
  <si>
    <t xml:space="preserve">        z toho:  Neinvestiční dotace občanským sdružením</t>
  </si>
  <si>
    <t xml:space="preserve">                     Ostatní neinvestiční dotace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</si>
  <si>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</si>
  <si>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</si>
  <si>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Neinvestiční transfery podnikatelským 
 subjektům a neziskovým organizacím</t>
  </si>
  <si>
    <t xml:space="preserve">   z toho : Neinvestiční dotace státním fondům</t>
  </si>
  <si>
    <t xml:space="preserve">                Neinvestiční transfery prostředků 
                do státních finančních  aktiv  </t>
  </si>
  <si>
    <t xml:space="preserve">     v tom: Neinvestiční dotace obcím</t>
  </si>
  <si>
    <t xml:space="preserve">                Neinvestiční dotace obcím v rámci  
                souhrnného dotačního vztahu</t>
  </si>
  <si>
    <t xml:space="preserve">                Neinvestiční dotace krajům</t>
  </si>
  <si>
    <t xml:space="preserve">                Neinvestiční dotace krajům v rámci 
                souhrnného dotačního vztahu</t>
  </si>
  <si>
    <t xml:space="preserve">                Ostatní neinvestiční dotace veřejným 
                rozpočtům 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</si>
  <si>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</si>
  <si>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</si>
  <si>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</si>
  <si>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</si>
  <si>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a některé další
 platby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</si>
  <si>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</si>
  <si>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</si>
  <si>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</si>
  <si>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</si>
  <si>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</si>
  <si>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</si>
  <si>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
                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</si>
  <si>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</si>
  <si>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</si>
  <si>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</si>
  <si>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</si>
  <si>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</si>
  <si>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</si>
  <si>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</si>
  <si>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 Národního fondu  </t>
  </si>
  <si>
    <t xml:space="preserve"> Neinvestiční převody Národnímu fondu   </t>
  </si>
  <si>
    <t xml:space="preserve"> Ostatní neinvestiční výdaje</t>
  </si>
  <si>
    <t xml:space="preserve"> BĚŽNÉ 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</si>
  <si>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</si>
  <si>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</si>
  <si>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</si>
  <si>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</si>
  <si>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</si>
  <si>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dotace podnikatelským subjektům </t>
  </si>
  <si>
    <t xml:space="preserve"> Investiční dotace neziskovým a pod. organizacím</t>
  </si>
  <si>
    <t xml:space="preserve">    z toho: Investiční transfery státním finančním aktivům</t>
  </si>
  <si>
    <t xml:space="preserve">   v tom: Investiční dotace obcím</t>
  </si>
  <si>
    <t xml:space="preserve">              Investiční dotace krajům</t>
  </si>
  <si>
    <t xml:space="preserve">              Investiční dotace obcím v rámci 
              souhrnného dotačního vztahu</t>
  </si>
  <si>
    <t xml:space="preserve">              Investiční dotace krajům v rámci 
              souhrnného dotačního vztahu</t>
  </si>
  <si>
    <t xml:space="preserve">              Ostatní investiční dotace veřejným 
              rozpočtům územní úrovně   </t>
  </si>
  <si>
    <t xml:space="preserve"> Investiční dotace 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</si>
  <si>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</si>
  <si>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</si>
  <si>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</si>
  <si>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</si>
  <si>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</si>
  <si>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</si>
  <si>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veřejným rozpočtům 
 ústřední úrovně  </t>
  </si>
  <si>
    <t xml:space="preserve"> Investiční půjčené prostředky veřejným rozpočtům 
 územní úrovně </t>
  </si>
  <si>
    <t xml:space="preserve"> Investiční půjčené prostředky příspěvkovým  
 a podobným 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</si>
  <si>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</si>
  <si>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</si>
  <si>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</si>
  <si>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</si>
  <si>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</si>
  <si>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</si>
  <si>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</si>
  <si>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</si>
  <si>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 VÝDAJE CELKEM</t>
  </si>
  <si>
    <t xml:space="preserve"> VÝDAJE  STÁTNÍHO ROZPOČTU 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</si>
  <si>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</si>
  <si>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</si>
  <si>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</si>
  <si>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</si>
  <si>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</si>
  <si>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>Uhrazené splátky krátkodobých vydaných dluhopisů</t>
  </si>
  <si>
    <t xml:space="preserve"> Změna stavu krátkodobých prostředků
 na bankovních účtech</t>
  </si>
  <si>
    <t>Příloha k části III., bod č. 2.9</t>
  </si>
  <si>
    <t xml:space="preserve">Odpovídá: skupina 3 (ŘO 31, ŘO 32, ŘO 34) </t>
  </si>
  <si>
    <t>svodně ŘO 30</t>
  </si>
  <si>
    <t>Datum: 25.1.2007</t>
  </si>
  <si>
    <t xml:space="preserve"> Krátkodobé financování   </t>
  </si>
  <si>
    <t xml:space="preserve"> Dlouhodobé vydané dluhopisy</t>
  </si>
  <si>
    <t>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</si>
  <si>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</si>
  <si>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</si>
  <si>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</si>
  <si>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</si>
  <si>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</si>
  <si>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</si>
  <si>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</si>
  <si>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</si>
  <si>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</si>
  <si>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 xml:space="preserve"> důchody+ost.dávky+dávky stát.soc.podp.
 +stát.pol.zaměstnanosti-pasivní</t>
  </si>
  <si>
    <t xml:space="preserve"> POD 411; PSP 541; P5189</t>
  </si>
  <si>
    <t xml:space="preserve">  v tom:     Důchody</t>
  </si>
  <si>
    <t xml:space="preserve"> POD(412,415,417,418,419);PSP541;
 kap 313: § (412x,4194,4199) ; P (5410)</t>
  </si>
  <si>
    <t xml:space="preserve">                 Ostatní dávky </t>
  </si>
  <si>
    <t xml:space="preserve"> POD413,414; PSP541</t>
  </si>
  <si>
    <t xml:space="preserve">                 Dávky státní sociální podpory</t>
  </si>
  <si>
    <t xml:space="preserve"> POD421;T5 - P5346</t>
  </si>
  <si>
    <t xml:space="preserve">                 Státní politika zaměstnanosti - pasivní</t>
  </si>
  <si>
    <t xml:space="preserve"> POD 422;  T (5, 6) - P (5346, 6361)</t>
  </si>
  <si>
    <t xml:space="preserve"> POD 423;  PSP (516), 
 P (5315, 5316, 5317, 5423)</t>
  </si>
  <si>
    <t xml:space="preserve"> Ochrana zaměstnanců při platební 
 neschopnosti zaměstnavatelů</t>
  </si>
  <si>
    <t xml:space="preserve"> POD 424; PSP 523; PSP 524</t>
  </si>
  <si>
    <t xml:space="preserve"> Zaměstnávání zdravotně postižených občanů</t>
  </si>
  <si>
    <t xml:space="preserve"> POD 425; T5 - POL 5346</t>
  </si>
  <si>
    <t xml:space="preserve"> Příspěvky na sociální důsledky
 restrukturalizace  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</si>
  <si>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</si>
  <si>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</si>
  <si>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</si>
  <si>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</si>
  <si>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t>POD  - pododdíl</t>
  </si>
  <si>
    <t xml:space="preserve">                         v PSP 170 Ostatní daňové příjmy</t>
  </si>
  <si>
    <t>P      - položka</t>
  </si>
  <si>
    <t>PSP  - podseskupení položek</t>
  </si>
  <si>
    <t>***) týká se kap. Operace státních finančních aktiv (od původců radioaktivních odpadů - příjem jaderného účtu)</t>
  </si>
  <si>
    <t>SP    - seskupení položek</t>
  </si>
  <si>
    <t xml:space="preserve">x) zahrnuje dobrovolné důchodové a nemocenské pojištění, které je zároveň součástí souhrnných příjmů </t>
  </si>
  <si>
    <t>T      - třída</t>
  </si>
  <si>
    <t xml:space="preserve">   z pojistného na sociální zabezpečení</t>
  </si>
  <si>
    <t>1) vč. prostředků z rozpočtu EU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</si>
  <si>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</si>
  <si>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r>
      <t xml:space="preserve"> Daně ze zboží a služeb v tuzemsku </t>
    </r>
    <r>
      <rPr>
        <sz val="8"/>
        <color indexed="11"/>
        <rFont val="Arial CE"/>
        <family val="2"/>
      </rPr>
      <t xml:space="preserve">  </t>
    </r>
  </si>
  <si>
    <r>
      <t xml:space="preserve"> Místní poplatky z vybraných činností a služeb </t>
    </r>
    <r>
      <rPr>
        <sz val="8"/>
        <color indexed="11"/>
        <rFont val="Arial CE"/>
        <family val="2"/>
      </rPr>
      <t xml:space="preserve"> </t>
    </r>
  </si>
  <si>
    <r>
      <t xml:space="preserve"> Ostatní odvody z vybraných činností a služeb </t>
    </r>
    <r>
      <rPr>
        <sz val="8"/>
        <color indexed="11"/>
        <rFont val="Arial CE"/>
        <family val="2"/>
      </rPr>
      <t xml:space="preserve"> </t>
    </r>
  </si>
  <si>
    <r>
      <t xml:space="preserve"> Pojistné na sociální zabezpečení 
 a příspěvek na státní politiku zaměstnanosti  *) </t>
    </r>
    <r>
      <rPr>
        <sz val="8"/>
        <color indexed="11"/>
        <rFont val="Arial CE"/>
        <family val="2"/>
      </rPr>
      <t xml:space="preserve"> </t>
    </r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</si>
  <si>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</si>
  <si>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 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</si>
  <si>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</si>
  <si>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</si>
  <si>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Neinvestiční transfery veřejným rozpočtům
 </t>
    </r>
    <r>
      <rPr>
        <b/>
        <sz val="8"/>
        <rFont val="Arial CE"/>
        <family val="2"/>
      </rPr>
      <t>ústřední 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</si>
  <si>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</si>
  <si>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</si>
  <si>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</si>
  <si>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</si>
  <si>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</si>
  <si>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</si>
  <si>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</si>
  <si>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</si>
  <si>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</si>
  <si>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</si>
  <si>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</si>
  <si>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</si>
  <si>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</si>
  <si>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</si>
  <si>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</si>
  <si>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</si>
  <si>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</si>
  <si>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</si>
  <si>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</si>
  <si>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</si>
  <si>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r>
      <t xml:space="preserve"> VYBRANÉ  UKAZATELE
</t>
    </r>
    <r>
      <rPr>
        <sz val="10"/>
        <rFont val="Arial CE"/>
        <family val="2"/>
      </rPr>
      <t xml:space="preserve"> (druhové a odvětvové třídění výdajů)</t>
    </r>
  </si>
  <si>
    <r>
      <t xml:space="preserve"> Sociální dávky  </t>
    </r>
    <r>
      <rPr>
        <sz val="9"/>
        <rFont val="Arial CE"/>
        <family val="2"/>
      </rPr>
      <t>(bez místních rozpočtů)</t>
    </r>
  </si>
  <si>
    <r>
      <t xml:space="preserve"> Státní politika zaměstnanosti - aktivní </t>
    </r>
    <r>
      <rPr>
        <b/>
        <sz val="9"/>
        <color indexed="11"/>
        <rFont val="Arial CE"/>
        <family val="2"/>
      </rPr>
      <t xml:space="preserve">  </t>
    </r>
    <r>
      <rPr>
        <b/>
        <sz val="9"/>
        <rFont val="Arial CE"/>
        <family val="2"/>
      </rPr>
      <t xml:space="preserve"> 1)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</si>
  <si>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</si>
  <si>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Plnění závazných ukazatelů státního rozpočtu</t>
  </si>
  <si>
    <t xml:space="preserve">
Ukazatele</t>
  </si>
  <si>
    <t>ř.</t>
  </si>
  <si>
    <t>Schválený rozpočet</t>
  </si>
  <si>
    <t>Rozpočet
po změnách</t>
  </si>
  <si>
    <t>Skutečnost</t>
  </si>
  <si>
    <t>Souhrnné ukazatele</t>
  </si>
  <si>
    <t xml:space="preserve"> Příjmy celkem </t>
  </si>
  <si>
    <t>0010</t>
  </si>
  <si>
    <t>Výdaje celkem</t>
  </si>
  <si>
    <t>0020</t>
  </si>
  <si>
    <t>Průřezové ukazatele</t>
  </si>
  <si>
    <t>Platy zaměstnanců a ostatní
 platby za provedenou práci</t>
  </si>
  <si>
    <t>3301</t>
  </si>
  <si>
    <t xml:space="preserve">   z toho: platy zaměstnanců</t>
  </si>
  <si>
    <t>3302</t>
  </si>
  <si>
    <t>3303</t>
  </si>
  <si>
    <t>Převod fondu kulturních 
 a sociálních potřeb</t>
  </si>
  <si>
    <t>3304</t>
  </si>
  <si>
    <t xml:space="preserve">Platy zaměstnanců a ostatní platby
 za provedenou práci ve státní správě </t>
  </si>
  <si>
    <t>3305</t>
  </si>
  <si>
    <t xml:space="preserve">   z toho: platy zaměstnanců 
               ve státní správě </t>
  </si>
  <si>
    <t>3306</t>
  </si>
  <si>
    <t xml:space="preserve">Výdaje na výzkum a vývoj celkem  </t>
  </si>
  <si>
    <t>3307</t>
  </si>
  <si>
    <t>3308</t>
  </si>
  <si>
    <t>3309</t>
  </si>
  <si>
    <t>3310</t>
  </si>
  <si>
    <t>3311</t>
  </si>
  <si>
    <t>3312</t>
  </si>
  <si>
    <t>3313</t>
  </si>
  <si>
    <t>3314</t>
  </si>
  <si>
    <t>Specifické ukazatele - příjmy</t>
  </si>
  <si>
    <t>Nedaňové příjmy, kapitálové příjmy
 a přijaté dotace celkem</t>
  </si>
  <si>
    <t>3315</t>
  </si>
  <si>
    <t xml:space="preserve">   z toho: příjmy z rozpočtu Evropské unie
              celkem</t>
  </si>
  <si>
    <t>3316</t>
  </si>
  <si>
    <t xml:space="preserve">               v tom: příjmy z ESF na operační
                          program Rozvoj lidských zdrojů</t>
  </si>
  <si>
    <t>3317</t>
  </si>
  <si>
    <t>Specifické ukazatele - výdaje</t>
  </si>
  <si>
    <t>Výdaje kapitoly 
 bez vybraných okruhů výdajů</t>
  </si>
  <si>
    <t>3318</t>
  </si>
  <si>
    <t xml:space="preserve">  v tom: transfery vysokým školám </t>
  </si>
  <si>
    <t>3319</t>
  </si>
  <si>
    <t xml:space="preserve">            výdaje regionálního školství</t>
  </si>
  <si>
    <t>3320</t>
  </si>
  <si>
    <t xml:space="preserve">            ostatní přímo řízené organizace
            a společné úkoly</t>
  </si>
  <si>
    <t>3321</t>
  </si>
  <si>
    <t xml:space="preserve">            podpora činnosti v oblasti mládeže
            a tělovýchovy</t>
  </si>
  <si>
    <t>3322</t>
  </si>
  <si>
    <t xml:space="preserve">            výdaje státní správy</t>
  </si>
  <si>
    <t>3323</t>
  </si>
  <si>
    <t>3324</t>
  </si>
  <si>
    <t xml:space="preserve">   - zahraniční rozvojová spolupráce</t>
  </si>
  <si>
    <t>3325</t>
  </si>
  <si>
    <t xml:space="preserve">   - program protidrogové politiky</t>
  </si>
  <si>
    <t>3326</t>
  </si>
  <si>
    <t xml:space="preserve">   - program sociální prevence
     a prevence kriminality</t>
  </si>
  <si>
    <t>3327</t>
  </si>
  <si>
    <t xml:space="preserve">   - výdaje na sportovní reprezentaci
     (bez ISPROFIN)</t>
  </si>
  <si>
    <t>3328</t>
  </si>
  <si>
    <t xml:space="preserve">   - program podpory vzdělávání
     národnostních menšin
     a multikulturní výchova</t>
  </si>
  <si>
    <t>3329</t>
  </si>
  <si>
    <t xml:space="preserve">   - podpora projektů integrace
     příslušníků romské komunity</t>
  </si>
  <si>
    <t>3330</t>
  </si>
  <si>
    <t xml:space="preserve">   - zajištění přípravy na krizové situace
     podle zákona č. 240/2000 Sb.</t>
  </si>
  <si>
    <t>3331</t>
  </si>
  <si>
    <t xml:space="preserve">   - státní informační politika</t>
  </si>
  <si>
    <t>3332</t>
  </si>
  <si>
    <t xml:space="preserve">   - mezinárodní konference
     a další odborné akce
     (§ 71 odst. 3. z. č. 218/2000 Sb.)</t>
  </si>
  <si>
    <t>3333</t>
  </si>
  <si>
    <t xml:space="preserve">     z toho: seminář Lisabonská konference</t>
  </si>
  <si>
    <t>3334</t>
  </si>
  <si>
    <t xml:space="preserve">                seminář Rady Evropy "Vzdělání
                jako připomínka a prevence
                zločinů proti lidskosti"</t>
  </si>
  <si>
    <t>3335</t>
  </si>
  <si>
    <t xml:space="preserve">                mezinárodní konference 
                Zasedání Evropské agentury 
                pro rozvoj speciálního vzdělávání</t>
  </si>
  <si>
    <t>3336</t>
  </si>
  <si>
    <t xml:space="preserve">                mezinárodní konference Zasedání
                těžce sluchově postižených</t>
  </si>
  <si>
    <t>3337</t>
  </si>
  <si>
    <t>Výdaje na financování společných
 programů EU a ČR celkem</t>
  </si>
  <si>
    <t>3338</t>
  </si>
  <si>
    <t xml:space="preserve">   v tom: PHARE </t>
  </si>
  <si>
    <t>3339</t>
  </si>
  <si>
    <t>Výdaje na programy spolufinancované
 z rozpočtu EU celkem</t>
  </si>
  <si>
    <t>3340</t>
  </si>
  <si>
    <t xml:space="preserve">  v tom: související s ESF na program
             Rozvoj lidských zdrojů</t>
  </si>
  <si>
    <t>3341</t>
  </si>
  <si>
    <t xml:space="preserve">             v tom: ze státního rozpočtu</t>
  </si>
  <si>
    <t>3342</t>
  </si>
  <si>
    <t xml:space="preserve">                       kryté příjmem z rozpočtu EU</t>
  </si>
  <si>
    <t>3343</t>
  </si>
  <si>
    <t>Výše převodu nečerpaných prostředků
 do rezervního fondu OSS k 31.12.2006</t>
  </si>
  <si>
    <t>3344</t>
  </si>
  <si>
    <r>
      <t xml:space="preserve">Kapitola: </t>
    </r>
    <r>
      <rPr>
        <b/>
        <sz val="11"/>
        <rFont val="Arial CE"/>
        <family val="2"/>
      </rPr>
      <t xml:space="preserve">333  Ministerstvo školství, mládeže a tělovýchovy </t>
    </r>
  </si>
  <si>
    <r>
      <t xml:space="preserve">% plnění
</t>
    </r>
    <r>
      <rPr>
        <sz val="8"/>
        <color indexed="8"/>
        <rFont val="Arial CE"/>
        <family val="2"/>
      </rPr>
      <t>3:2</t>
    </r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</si>
  <si>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</si>
  <si>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r>
      <t xml:space="preserve">   v tom : institucionální výdaje celkem </t>
    </r>
    <r>
      <rPr>
        <vertAlign val="superscript"/>
        <sz val="10"/>
        <rFont val="Arial CE"/>
        <family val="2"/>
      </rPr>
      <t>2)</t>
    </r>
  </si>
  <si>
    <r>
      <t xml:space="preserve">              účelové výdaje celkem </t>
    </r>
    <r>
      <rPr>
        <vertAlign val="superscript"/>
        <sz val="10"/>
        <rFont val="Arial CE"/>
        <family val="2"/>
      </rPr>
      <t>2)</t>
    </r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</si>
  <si>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3)</t>
    </r>
    <r>
      <rPr>
        <sz val="10"/>
        <color indexed="8"/>
        <rFont val="Arial CE"/>
        <family val="2"/>
      </rPr>
      <t xml:space="preserve"> </t>
    </r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</si>
  <si>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3)</t>
    </r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</si>
  <si>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3)</t>
    </r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</si>
  <si>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3)</t>
    </r>
  </si>
  <si>
    <r>
      <t xml:space="preserve"> Mezinárodní spolupráce ve výzkumu
 a vývoji </t>
    </r>
    <r>
      <rPr>
        <vertAlign val="superscript"/>
        <sz val="10"/>
        <color indexed="8"/>
        <rFont val="Arial CE"/>
        <family val="2"/>
      </rPr>
      <t>3)</t>
    </r>
  </si>
  <si>
    <r>
      <t xml:space="preserve"> </t>
    </r>
    <r>
      <rPr>
        <b/>
        <i/>
        <sz val="10"/>
        <color indexed="8"/>
        <rFont val="Arial CE"/>
        <family val="2"/>
      </rPr>
      <t>Vybrané okruhy výdajů:</t>
    </r>
    <r>
      <rPr>
        <sz val="10"/>
        <color indexed="8"/>
        <rFont val="Arial CE"/>
        <family val="2"/>
      </rPr>
      <t xml:space="preserve">
   - výzkum a vývoj celkem</t>
    </r>
  </si>
  <si>
    <r>
      <t>1)</t>
    </r>
    <r>
      <rPr>
        <sz val="9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</si>
  <si>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výdaje na výzkum a vývoj podle § 6 odst. 1 zákona č. 130/2002 Sb.</t>
    </r>
  </si>
  <si>
    <r>
      <t>3)</t>
    </r>
    <r>
      <rPr>
        <sz val="9"/>
        <rFont val="Arial CE"/>
        <family val="2"/>
      </rPr>
      <t xml:space="preserve"> výdaje na výzkum a vývoj podle § 6 odst. 2 zákona č. 130/2002 Sb.</t>
    </r>
  </si>
  <si>
    <t xml:space="preserve">Kapitola 333 MŠMT </t>
  </si>
  <si>
    <t xml:space="preserve">Rozbor zaměstnanosti a čerpání mzdových prostředků </t>
  </si>
  <si>
    <t>Schválený rozpočet na rok 2006</t>
  </si>
  <si>
    <t>Rozpočet po změnách 2006</t>
  </si>
  <si>
    <t xml:space="preserve">Čerpání </t>
  </si>
  <si>
    <t>Prostředky</t>
  </si>
  <si>
    <t xml:space="preserve"> z toho:</t>
  </si>
  <si>
    <t>Převod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</si>
  <si>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</si>
  <si>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</si>
  <si>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</si>
  <si>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</si>
  <si>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</si>
  <si>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</si>
  <si>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</si>
  <si>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</si>
  <si>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do RF</t>
  </si>
  <si>
    <t>prostředky</t>
  </si>
  <si>
    <t>na vědu</t>
  </si>
  <si>
    <t>ostatní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</si>
  <si>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</si>
  <si>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</si>
  <si>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</si>
  <si>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</si>
  <si>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</si>
  <si>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</si>
  <si>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</si>
  <si>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</si>
  <si>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celkem</t>
  </si>
  <si>
    <t xml:space="preserve">na </t>
  </si>
  <si>
    <t>a</t>
  </si>
  <si>
    <t xml:space="preserve">rezervní </t>
  </si>
  <si>
    <t>fond</t>
  </si>
  <si>
    <t>mimorozp.</t>
  </si>
  <si>
    <t>odměn</t>
  </si>
  <si>
    <t>za provedenou</t>
  </si>
  <si>
    <t>práci</t>
  </si>
  <si>
    <t>nanců</t>
  </si>
  <si>
    <t>ročním</t>
  </si>
  <si>
    <t>počet</t>
  </si>
  <si>
    <t>platy</t>
  </si>
  <si>
    <t>výzkum</t>
  </si>
  <si>
    <t>zdroje</t>
  </si>
  <si>
    <t>k 31.12.</t>
  </si>
  <si>
    <t>práci v tis. Kč</t>
  </si>
  <si>
    <t xml:space="preserve">Investiční příspěvky příspěvkovým a podobným organizacím na škody způsobené přírodními katastrofami </t>
  </si>
  <si>
    <t xml:space="preserve"> (v tis.Kč)</t>
  </si>
  <si>
    <t>Č. usnesení vlády</t>
  </si>
  <si>
    <t>Příjemce</t>
  </si>
  <si>
    <t>k 31.12.2006</t>
  </si>
  <si>
    <t>a titul</t>
  </si>
  <si>
    <t>Účel použití</t>
  </si>
  <si>
    <t>Celkem</t>
  </si>
  <si>
    <t xml:space="preserve">(příjmení, telefon, podpis) </t>
  </si>
  <si>
    <r>
      <t xml:space="preserve">Kapitola: </t>
    </r>
    <r>
      <rPr>
        <b/>
        <sz val="10"/>
        <rFont val="Times New Roman CE"/>
        <family val="1"/>
      </rPr>
      <t>333 MŠMT</t>
    </r>
  </si>
  <si>
    <t xml:space="preserve">Neinvestiční dotace podnikatelským subjektům a neziskovým organizacím  na škody způsobené přírodními katastrofami </t>
  </si>
  <si>
    <t>VVŠ - Univerzita Karlova</t>
  </si>
  <si>
    <t>ISPROFIN, program 233 310 Odstraňování povodňových škod 2002 - budova MFF UK Karlín,   2. etapa</t>
  </si>
  <si>
    <t xml:space="preserve">Vypracovala: Ing. Z. Sůrová </t>
  </si>
  <si>
    <t xml:space="preserve">Kontroloval: Ing. J. Vacek </t>
  </si>
  <si>
    <t xml:space="preserve">                          Datum: 19.2.2006</t>
  </si>
  <si>
    <t>Celkové údaje v tabulce odpovídají údajům na položce 6341</t>
  </si>
  <si>
    <t xml:space="preserve">Nestátní neziskové organizace (občanská sdružení) v oblasti tělovýchovy a sportu </t>
  </si>
  <si>
    <t>Účelová adresná pomoc na opravy a obnovu po záplavách v roce 2006</t>
  </si>
  <si>
    <t xml:space="preserve">Nestátní neziskové organizace v oblasti tělovýchovy a sportu </t>
  </si>
  <si>
    <t>UV č. 604                          ze dne 24.5.2006</t>
  </si>
  <si>
    <t>UV č. 828                          ze dne 3.7.2006</t>
  </si>
  <si>
    <t>ISPROFIN,  program 233 510, Údržba a provoz sportovních a tělovýchovných zařízení,  prostředky byly převedeny do RF</t>
  </si>
  <si>
    <t>Vypracovala: Ing. Z. Sůrová</t>
  </si>
  <si>
    <t xml:space="preserve">                          Datum: 19.2.2007</t>
  </si>
  <si>
    <t>v Kč</t>
  </si>
  <si>
    <t>průměru</t>
  </si>
  <si>
    <t>zaměst.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</si>
  <si>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</si>
  <si>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</si>
  <si>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</si>
  <si>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</si>
  <si>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</si>
  <si>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</si>
  <si>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</si>
  <si>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</si>
  <si>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</si>
  <si>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jednotlivé organizační složky</t>
  </si>
  <si>
    <t xml:space="preserve">       státu - státní správa</t>
  </si>
  <si>
    <t>Česká školní inspekce</t>
  </si>
  <si>
    <t xml:space="preserve">       jednotlivé SOBCPO</t>
  </si>
  <si>
    <t xml:space="preserve">       z toho:</t>
  </si>
  <si>
    <t xml:space="preserve">       prostředky na platy příslušníků</t>
  </si>
  <si>
    <t xml:space="preserve">  b) ost. organiz.složky státu</t>
  </si>
  <si>
    <t>II.  Příspěvkové organizace</t>
  </si>
  <si>
    <t>v tom: OPŘO</t>
  </si>
  <si>
    <t xml:space="preserve">       Regionální školství územních celků</t>
  </si>
  <si>
    <t xml:space="preserve">       Regionální školství MŠMT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</si>
  <si>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</si>
  <si>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</si>
  <si>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</si>
  <si>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</si>
  <si>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</si>
  <si>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</si>
  <si>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</si>
  <si>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</si>
  <si>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</si>
  <si>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      odměňující podle z.1/92 Sb.</t>
  </si>
  <si>
    <t>Poznámka: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</si>
  <si>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</si>
  <si>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uvede po zaokrouhlení v celých číslech (tj. bez desetinných míst).</t>
  </si>
  <si>
    <t>Údaje schváleného rozpočtu, rozpočtu po změnách a skutečnosti musí být shodné s údaji v tabulce č. 1  - Bilance příjmů a výdajů státního rozpočtu za hodnocený rok a v tabulce č. 2  - Plnění  závazných ukazatelů státního rozpočtu za rok 200x.</t>
  </si>
  <si>
    <t xml:space="preserve">Ve sloupcích 11 až 13 se uvede skutečné čerpání rozpočtovaných prostředků v roce 200x bez převodu nečerpaných prostředků do rezervního fondu (položka 5346). </t>
  </si>
  <si>
    <t xml:space="preserve">Ve slouvci 16 a 17 se uvede převod nečerpaných mzdových prostředků do rezervního fondu k 31.12.200x - položka 5346. 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</si>
  <si>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</si>
  <si>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SOBCPO je zkratka pro organizační složky správy ve složkách obrany, bezpečnosti, celní a právní ochrany a jednotlivé organizační složky státu-státní správa zahrnují i skupiny složek stejného druhu. </t>
  </si>
  <si>
    <t>V řádku "prostředky na platy přislušníků" se uvedou prostředky na platy poskytované podle zákona č. 361/2003 Sb., o služebním poměru příslušníků bezpečnostních sborů</t>
  </si>
  <si>
    <t>II. Příspěvkové organizace - obsahuje organizace odměňující podle zákona č. 143/1992 Sb. a financované ze státního rozpočtu.</t>
  </si>
  <si>
    <t>Kap. 333 MŠMT uvede údaje v tomto členění: Příspěvkové organizace, z toho: ostatní přímo řízené příspěvkové organizace, regionální školství územních celků, regionální školství MŠMT.</t>
  </si>
  <si>
    <t>V části III. a IV. se uvedou informativně údaje odpovídající záhlaví.</t>
  </si>
  <si>
    <t>Vypracoval: Dana Dušková</t>
  </si>
  <si>
    <t>Kontroloval: JUDr. Jana Pešková</t>
  </si>
  <si>
    <r>
      <t>Skutečnost za rok 2006</t>
    </r>
    <r>
      <rPr>
        <b/>
        <vertAlign val="superscript"/>
        <sz val="10"/>
        <rFont val="Arial CE"/>
        <family val="2"/>
      </rPr>
      <t xml:space="preserve"> </t>
    </r>
  </si>
  <si>
    <r>
      <t xml:space="preserve">Ve sloupci </t>
    </r>
    <r>
      <rPr>
        <b/>
        <sz val="11"/>
        <rFont val="Arial CE"/>
        <family val="2"/>
      </rPr>
      <t xml:space="preserve">18 se uvede podpora na vědu a výzkum poskytnutá poskytovatelem příjemci bez provedení rozpočtového opatření podle § 10 zákona č. 130/2002 Sb.  </t>
    </r>
  </si>
  <si>
    <r>
      <t xml:space="preserve">Ve skutečnosti za rok 200x je zahrnuto i čerpání mimorozpočtových zdrojů, uvedených ve sloupci </t>
    </r>
    <r>
      <rPr>
        <b/>
        <strike/>
        <sz val="11"/>
        <rFont val="Arial CE"/>
        <family val="2"/>
      </rPr>
      <t>17 a 18</t>
    </r>
    <r>
      <rPr>
        <b/>
        <sz val="11"/>
        <rFont val="Arial CE"/>
        <family val="2"/>
      </rPr>
      <t xml:space="preserve"> 19, 20 a 21.</t>
    </r>
  </si>
  <si>
    <t>Výdaje související se strukturálními fondy - Evropský sociální fond</t>
  </si>
  <si>
    <t>Schválený rozpočet 2006</t>
  </si>
  <si>
    <t xml:space="preserve">Výdaje ze státního rozpočtu </t>
  </si>
  <si>
    <t>Výdaje z rozpočtu EU</t>
  </si>
  <si>
    <t>Příjmy</t>
  </si>
  <si>
    <t>Opatření 3.1. celkem</t>
  </si>
  <si>
    <t xml:space="preserve">Systémové projekty celkem </t>
  </si>
  <si>
    <t xml:space="preserve">v tom: SP HODINA </t>
  </si>
  <si>
    <t xml:space="preserve">          SP PILOT Z </t>
  </si>
  <si>
    <t xml:space="preserve">          SP PILOT G</t>
  </si>
  <si>
    <t xml:space="preserve">          SP PILOT S</t>
  </si>
  <si>
    <t xml:space="preserve">          SP KVALITA I</t>
  </si>
  <si>
    <t xml:space="preserve">          SP KVALITA II</t>
  </si>
  <si>
    <t xml:space="preserve">          SP NSK</t>
  </si>
  <si>
    <t xml:space="preserve">          SP UNIV</t>
  </si>
  <si>
    <t xml:space="preserve">          SP VIP kariera</t>
  </si>
  <si>
    <t xml:space="preserve">         SP Metodika</t>
  </si>
  <si>
    <t xml:space="preserve">         SP SIM</t>
  </si>
  <si>
    <t xml:space="preserve">         SP Propos</t>
  </si>
  <si>
    <t xml:space="preserve">Grantové schema celkem </t>
  </si>
  <si>
    <t>Rezervní fond za rok 2006 -  sk.2</t>
  </si>
  <si>
    <t>Národní projekty celkem</t>
  </si>
  <si>
    <t>v tom: KOORDINÁTOR</t>
  </si>
  <si>
    <t xml:space="preserve">           Úspěšný ředitel</t>
  </si>
  <si>
    <t xml:space="preserve">           Brána jazyků</t>
  </si>
  <si>
    <t>Opatření 3.2. celkem</t>
  </si>
  <si>
    <t xml:space="preserve">Grantová schemata celkem </t>
  </si>
  <si>
    <t>Rezervní fond - sk. 3</t>
  </si>
  <si>
    <t xml:space="preserve">Priorita 3 - OP Rozvoj lidských zdrojů celkem </t>
  </si>
  <si>
    <t>Opatření 5.1. celkem</t>
  </si>
  <si>
    <t>Opatření 5.2. celkem</t>
  </si>
  <si>
    <t>Rezervní fond - TP - sk. 6</t>
  </si>
  <si>
    <t>Priorita 5 -Technická pomoc</t>
  </si>
  <si>
    <t>nerozdělený rozpočet - sk. 6</t>
  </si>
  <si>
    <t>Rezervní fond - sk. 6 - nerozděleno</t>
  </si>
  <si>
    <t xml:space="preserve">Výdaje související s ESF celkem </t>
  </si>
  <si>
    <t>Vypracoval: Mgr. Petra Černá</t>
  </si>
  <si>
    <t>Kontroloval: Ing. Jarmila Modrá</t>
  </si>
  <si>
    <t>telefon: 296 573 539</t>
  </si>
  <si>
    <t>telefon: 296 573 792</t>
  </si>
  <si>
    <t>Příloha č. 4</t>
  </si>
  <si>
    <t xml:space="preserve"> strana 1</t>
  </si>
  <si>
    <t>Přehled výdajů státního rozpočtu na podporu výzkumu a vývoje</t>
  </si>
  <si>
    <t xml:space="preserve">A. Přehled účelových výdajů na podporu  výzkumu a vývoje v roce 2006 </t>
  </si>
  <si>
    <t>Kapitola 333 MŠMT</t>
  </si>
  <si>
    <t>Skutečnostk 31.12.2006</t>
  </si>
  <si>
    <t>z toho čerpáno z rezervního fondu</t>
  </si>
  <si>
    <t>Rozdíl</t>
  </si>
  <si>
    <t>řádek</t>
  </si>
  <si>
    <t>Organizace</t>
  </si>
  <si>
    <t>(sl. 1-4-7)</t>
  </si>
  <si>
    <t>(sl. 2-5-8)</t>
  </si>
  <si>
    <t>(sl. 3-6-9)</t>
  </si>
  <si>
    <t>běžné</t>
  </si>
  <si>
    <t>kapitálové</t>
  </si>
  <si>
    <t>výdaje</t>
  </si>
  <si>
    <t xml:space="preserve">celkem </t>
  </si>
  <si>
    <t>b</t>
  </si>
  <si>
    <t>1.</t>
  </si>
  <si>
    <t xml:space="preserve">Státní organizace: celkem </t>
  </si>
  <si>
    <t>1.1.</t>
  </si>
  <si>
    <t>v tom:   OSS</t>
  </si>
  <si>
    <t>1.2.</t>
  </si>
  <si>
    <t xml:space="preserve">              PO</t>
  </si>
  <si>
    <t>1.3.</t>
  </si>
  <si>
    <t xml:space="preserve">              PO)*</t>
  </si>
  <si>
    <t>2.</t>
  </si>
  <si>
    <t xml:space="preserve">Územní organizace: celkem </t>
  </si>
  <si>
    <t>2.1.</t>
  </si>
  <si>
    <t>v tom:    OS</t>
  </si>
  <si>
    <t>2.2.</t>
  </si>
  <si>
    <t>3.</t>
  </si>
  <si>
    <t xml:space="preserve">Vysoké školy: celkem </t>
  </si>
  <si>
    <t>4.</t>
  </si>
  <si>
    <t xml:space="preserve">Veřejné výzkumné instituce </t>
  </si>
  <si>
    <t>5.</t>
  </si>
  <si>
    <t>Ostatní subjekty celkem</t>
  </si>
  <si>
    <t>5.1.</t>
  </si>
  <si>
    <t>v tom: podnikatel. subjekty</t>
  </si>
  <si>
    <t>5.2.</t>
  </si>
  <si>
    <t xml:space="preserve">              neziskové apod. org. </t>
  </si>
  <si>
    <t>6.</t>
  </si>
  <si>
    <t xml:space="preserve">Související výdaje </t>
  </si>
  <si>
    <t>7.</t>
  </si>
  <si>
    <t xml:space="preserve">Účelové výdaje celkem </t>
  </si>
  <si>
    <t>Vysvětlivky k tabulce A:</t>
  </si>
  <si>
    <t>řádek 1: státní orgaizace - zřizovatelem je stát</t>
  </si>
  <si>
    <t>řádek 1.3)*: PO jiných zřizovatelů (státních)</t>
  </si>
  <si>
    <t xml:space="preserve">řádek 2: orgaizace zřizované územními orgány </t>
  </si>
  <si>
    <t>řádek 3: veřejné vysoké školy, vojenské a policejní vysoké školy, soukromé vysoké školy</t>
  </si>
  <si>
    <t xml:space="preserve">              bez ohledu na právní formu (o tyto údaje budou nižší ostatní uvedené právní formy)</t>
  </si>
  <si>
    <t xml:space="preserve">řádek 4: podle návrhu zákona o veřejných výzkumných institucích </t>
  </si>
  <si>
    <t>Vypracovaly: Ing. M. Dušková, Ing. Z. Sůrová</t>
  </si>
  <si>
    <t xml:space="preserve">Kontroloval: JUDr. J. Pešková </t>
  </si>
  <si>
    <t xml:space="preserve">*    uvedené informace nejsou k dispozici </t>
  </si>
  <si>
    <t xml:space="preserve">**  údaje byly zjištěny na základě sdělení věcně příslušných odborů </t>
  </si>
  <si>
    <t xml:space="preserve">řádek 6: náklady na zabezpečení veřejné soutěže apod., podle § 3 odst. 2 zákona č. 130/2002 Sb. </t>
  </si>
  <si>
    <t>Tabulka bude doložena podrobným komentářem</t>
  </si>
  <si>
    <t>vč.termínu a částek splátek z objemu prostředků uvedených v ř.12 tabulky (splátkový kalendář)</t>
  </si>
  <si>
    <t xml:space="preserve"> strana 2</t>
  </si>
  <si>
    <t xml:space="preserve"> B. Přehled institucionálních výdajů na výzkum a vývoj v roce 2006</t>
  </si>
  <si>
    <t>OSS</t>
  </si>
  <si>
    <t>PO</t>
  </si>
  <si>
    <t>OS + PO - územní orgaizace</t>
  </si>
  <si>
    <t xml:space="preserve">Vysoké školy </t>
  </si>
  <si>
    <t xml:space="preserve">Podnikatelské subjekty </t>
  </si>
  <si>
    <t>Neziskové a pod. organizace</t>
  </si>
  <si>
    <t>8.</t>
  </si>
  <si>
    <t>9.</t>
  </si>
  <si>
    <t xml:space="preserve">Celkem </t>
  </si>
  <si>
    <t>Vysvětlivky k tabulce B:</t>
  </si>
  <si>
    <t>řádek 1 a 2: státní organizace</t>
  </si>
  <si>
    <t xml:space="preserve">řádek 3: organizace zřizované územními orgány </t>
  </si>
  <si>
    <t>řádek 4: veřejné vysoké školy, vojenské a policejní vysoké školy, soukromé vysoké školy</t>
  </si>
  <si>
    <t xml:space="preserve">řádek 5: podle návrhu zákona o veřejných výzkumných institucích </t>
  </si>
  <si>
    <t xml:space="preserve">C. Přehled prostředků na výzkum a vývoj převáděných do rezervního fondu </t>
  </si>
  <si>
    <t>Zůstatek k 1.1.2006</t>
  </si>
  <si>
    <t>Převod v roce 2006</t>
  </si>
  <si>
    <t xml:space="preserve">Zůstává k využití do dalších let </t>
  </si>
  <si>
    <t xml:space="preserve">Účelové prostředky </t>
  </si>
  <si>
    <t xml:space="preserve">Institucionální prostředky </t>
  </si>
  <si>
    <t>Vysvětlivky k tabulce C:</t>
  </si>
  <si>
    <t>Ve sloupci 7 bude uveden převod v roce 2006 + případný zůstatek z převodů z předchozích let</t>
  </si>
  <si>
    <t>Údaje v přehledech musí odpovídat příslušným údajům v účetním a finančním výkaze OSS a PO a budou doloženy podrobným komentářem</t>
  </si>
  <si>
    <t>Vypracoval: Chmielovská, 257193217</t>
  </si>
  <si>
    <t>Kontroloval: doc. Ing. Václav Vinš, CSc.</t>
  </si>
  <si>
    <t>(příjmení, telefon, podpis)</t>
  </si>
  <si>
    <t>Kapitola:</t>
  </si>
  <si>
    <t xml:space="preserve"> 333 MŠMT</t>
  </si>
  <si>
    <t>Přehled  výdajů organizačních složek státu a příspěvků příspěvkovým a podobným organizacím,</t>
  </si>
  <si>
    <t xml:space="preserve">dotací a půjček (návratných finančních výpomocí) krajům a obcím, podnikatelským a jiným subjektům </t>
  </si>
  <si>
    <t>z rozpočtu kapitoly (v tis.Kč)</t>
  </si>
  <si>
    <t>Rozpočet 2006</t>
  </si>
  <si>
    <t xml:space="preserve"> k 31. 12. 2005</t>
  </si>
  <si>
    <t xml:space="preserve"> k 31. 12. 2006</t>
  </si>
  <si>
    <t>Běžné výdaje organizačních složek státu celkem *</t>
  </si>
  <si>
    <t xml:space="preserve"> z toho: </t>
  </si>
  <si>
    <t>na škody způsobené přírodními katastrofami</t>
  </si>
  <si>
    <t>Převody do fondů OSS - Rezervní fond  (běžné výdaje)</t>
  </si>
  <si>
    <t>Kapitálové výdaje organizačních složek státu celkem</t>
  </si>
  <si>
    <t>Převody do fondů OSS - Rezervní fond  (kapitálové výdaje)</t>
  </si>
  <si>
    <t>NIV příspěvky PO a podobným organizacím celkem</t>
  </si>
  <si>
    <t>v tom:</t>
  </si>
  <si>
    <t xml:space="preserve">                   Neinvestiční příspěvky PO zřizovaným ÚO celkem</t>
  </si>
  <si>
    <t xml:space="preserve">              </t>
  </si>
  <si>
    <t>z toho: na škody způsobené přírodními katastrofami</t>
  </si>
  <si>
    <t xml:space="preserve">                   Neinvestiční příspěvky vysokým školám </t>
  </si>
  <si>
    <t xml:space="preserve">           </t>
  </si>
  <si>
    <t xml:space="preserve">                   Neinvestiční příspěvky PO jiných zřizovatelů</t>
  </si>
  <si>
    <t>Investiční příspěvky příspěvkovým a podobným organizacím</t>
  </si>
  <si>
    <t xml:space="preserve"> na škody způsobené přírodními katastrofami</t>
  </si>
  <si>
    <t>Neinvestiční dotace a půjčky (návratné finanční výpomoci) krajům a obcím celkem</t>
  </si>
  <si>
    <t xml:space="preserve"> na škody způs. přírod. katastrof.           dotace</t>
  </si>
  <si>
    <t xml:space="preserve">                        dotace</t>
  </si>
  <si>
    <t xml:space="preserve">                 půjčky (NFV)</t>
  </si>
  <si>
    <t>Investiční dotace a půjčky krajům a obcím celkem</t>
  </si>
  <si>
    <t>Neinvestiční dotace a půjčky (NFV) podnikatelským subjektům a neziskovým  institucím celkem</t>
  </si>
  <si>
    <t>Investiční dotace a půjčky (NFV) podnikatelským subjektům a neziskovým institucím celkem</t>
  </si>
  <si>
    <t xml:space="preserve">                půjčky (NFV)</t>
  </si>
  <si>
    <t>Běžné výdaje kapitoly celkem</t>
  </si>
  <si>
    <t>Kapitálové výdaje kapitoly celkem</t>
  </si>
  <si>
    <t xml:space="preserve">Výdaje za kapitolu 333 cekem </t>
  </si>
  <si>
    <t>Vypracoval:</t>
  </si>
  <si>
    <t>Ing. Sůrová</t>
  </si>
  <si>
    <t xml:space="preserve">Kontroloval: Ing. Vacek </t>
  </si>
  <si>
    <t>Datum: 19.2.2007</t>
  </si>
  <si>
    <t>Pozn.:</t>
  </si>
  <si>
    <t>Převod finančních prostředků do rezervního fondu a čerpání prostředků na platy a OON z rezervního fondu u PŘO a RGŠ je sledováno a vykazováno souhrnně jako prostředky příspěvkových organizací MŠMT.</t>
  </si>
  <si>
    <t>Datum: 16.2.2007</t>
  </si>
  <si>
    <t>telefon: 257 193 386</t>
  </si>
  <si>
    <t>Přehled o převodech prostředků státího rozpočtu do rezervního fondu a o jejich použití podle § 47 zákona č. 218/2000 Sb.,</t>
  </si>
  <si>
    <t xml:space="preserve"> ve znění pozdějších předpisů</t>
  </si>
  <si>
    <t xml:space="preserve">Ukazatel </t>
  </si>
  <si>
    <t>Zůstatek nečerpaných prostředků  převedených do RF podle § 47                  k  1.1. 2006</t>
  </si>
  <si>
    <t>Posílení oblasti EU v průběhu roku 2006 (přesunem v rámci ost.prostředků)</t>
  </si>
  <si>
    <t>Posílení RF v průběhu roku 2006 (mimirozpočtové zdroje)</t>
  </si>
  <si>
    <t>Zapojeno             do příjmů v roce 2006</t>
  </si>
  <si>
    <t>Použito v roce 2006 **</t>
  </si>
  <si>
    <t>Převod podle        § 47 za rok 2006*</t>
  </si>
  <si>
    <t xml:space="preserve">Zůstatek prostředků převedených        do RF podle § 47    k 31.12.2006               </t>
  </si>
  <si>
    <t>1a</t>
  </si>
  <si>
    <t>Prostředky státního rozpočtu v RF celkem (za OSS: úřad MŠMT, ČŠI, VSC, CZVV)</t>
  </si>
  <si>
    <t xml:space="preserve">v tom: </t>
  </si>
  <si>
    <t xml:space="preserve">1. Prostředky státního rozpočtu určené na financování programů </t>
  </si>
  <si>
    <t>2. Ostatní</t>
  </si>
  <si>
    <t xml:space="preserve">     z toho: </t>
  </si>
  <si>
    <t xml:space="preserve">     prostředky na platy, ostatní platby za provedenou práci a povinné pojistné   *     </t>
  </si>
  <si>
    <t xml:space="preserve">Z celku: </t>
  </si>
  <si>
    <t xml:space="preserve">     prostředky na programy nebo projekty spolufinancované z rozpočtu Evropské unie </t>
  </si>
  <si>
    <t xml:space="preserve">    z toho:</t>
  </si>
  <si>
    <t xml:space="preserve">    prostředky z rozpočtu EU</t>
  </si>
  <si>
    <t>Kontroloval:</t>
  </si>
  <si>
    <t xml:space="preserve">Zdroje rezervního fondu kapitoly 333 na rok 2006 </t>
  </si>
  <si>
    <t>V tis.Kč</t>
  </si>
  <si>
    <t>Členění dle závazných ukazatelů</t>
  </si>
  <si>
    <t>Paragraf                    (dle rozpočtové skladby)</t>
  </si>
  <si>
    <t>Položka, na které bylo uspořeno (dle rozpočtové skladby)</t>
  </si>
  <si>
    <t>ISPROFIN                (číslo progamu)</t>
  </si>
  <si>
    <t>Uspořená částka převedená do RF          za rok 2006 (v Kč)</t>
  </si>
  <si>
    <t>požaduje se převést do RF převodem z účtu</t>
  </si>
  <si>
    <t>SIPVZ - projekt P1-3</t>
  </si>
  <si>
    <t>SIPVZ - projekt P1-4</t>
  </si>
  <si>
    <t>SIPVZ - projekt P2</t>
  </si>
  <si>
    <t>SIPVZ - projekt P3</t>
  </si>
  <si>
    <t>SIPVZ - projekt P4</t>
  </si>
  <si>
    <t>celkem SIP VZ</t>
  </si>
  <si>
    <t>Národní plán výuky jazyků</t>
  </si>
  <si>
    <t>Rozvojová zahraniční pomoc</t>
  </si>
  <si>
    <t>SK.3-SPOLEČNÉ ÚKOLY</t>
  </si>
  <si>
    <t>celkem VŠ a společné úkoly</t>
  </si>
  <si>
    <t>projekty schválené v 1. výzvě OPRLZ opatření 3.2 ze SR</t>
  </si>
  <si>
    <t>projekty schválené v 1. výzvě OPRLZ opatření 3.2 z EU</t>
  </si>
  <si>
    <t>celkem skup.3 projekty ESF</t>
  </si>
  <si>
    <t>Ostatní osobní výdaje</t>
  </si>
  <si>
    <t>Nákup ostatních služeb</t>
  </si>
  <si>
    <t>Cestovné</t>
  </si>
  <si>
    <t>Příspěvky na platy PO</t>
  </si>
  <si>
    <t>Příspěvky na pojištění PO</t>
  </si>
  <si>
    <t>Příspěvky na FKSP PO</t>
  </si>
  <si>
    <t>Institucionální prostředky</t>
  </si>
  <si>
    <t>Veřejné zakázky</t>
  </si>
  <si>
    <t>Ostatní účelové prostředky</t>
  </si>
  <si>
    <t>Národní program výzkumu</t>
  </si>
  <si>
    <t>Programy v působnosti poskytovatelů</t>
  </si>
  <si>
    <t>Institucionální prostředky-mezinárodní spolupráce</t>
  </si>
  <si>
    <t>celkem VaV</t>
  </si>
  <si>
    <t>Státní sportovní reprezentace</t>
  </si>
  <si>
    <t>Tělovýchovná činnost</t>
  </si>
  <si>
    <t>Společné úkoly - odbor 50</t>
  </si>
  <si>
    <t>Společné úkoly - vládní zmocněnec</t>
  </si>
  <si>
    <t>celkem sport a tělovýchova</t>
  </si>
  <si>
    <t>Platy</t>
  </si>
  <si>
    <t>OON</t>
  </si>
  <si>
    <t>Pojistné</t>
  </si>
  <si>
    <t>FKSP</t>
  </si>
  <si>
    <t>ONIV</t>
  </si>
  <si>
    <t>celkem regionální školství</t>
  </si>
  <si>
    <t>program vzdělávání nár.menšin a multikult.výchova</t>
  </si>
  <si>
    <t>5331</t>
  </si>
  <si>
    <t>3299</t>
  </si>
  <si>
    <t>5221</t>
  </si>
  <si>
    <t>5222</t>
  </si>
  <si>
    <t>5223</t>
  </si>
  <si>
    <t>5323</t>
  </si>
  <si>
    <t>5332</t>
  </si>
  <si>
    <t>projekty integrace romské komunity</t>
  </si>
  <si>
    <t>5213</t>
  </si>
  <si>
    <t>5321</t>
  </si>
  <si>
    <t>příprava dětí azylantů</t>
  </si>
  <si>
    <t>celkem RgŠ programy vzdělávání menšin,integrace rómů,azylanti</t>
  </si>
  <si>
    <t>Výdaje Rgš - CŠ</t>
  </si>
  <si>
    <t>Výdaje Rgš - CŠ - nerozepsané prostředky ze sk.2 na NPVCJ</t>
  </si>
  <si>
    <t>Výdaje RgŠ - PŘO - nerozepsané prostředky ze sk.2 na NPVCJ</t>
  </si>
  <si>
    <t xml:space="preserve">Výdaje RgŠ - PŘO </t>
  </si>
  <si>
    <t>celkem církevní školy a PŘO</t>
  </si>
  <si>
    <t>Společné úkoly nákup služeb</t>
  </si>
  <si>
    <t>Společné úkoly cestovné</t>
  </si>
  <si>
    <t>Společné úkoly OON</t>
  </si>
  <si>
    <t>Dotace ZČU Plzeň - Tandem</t>
  </si>
  <si>
    <t>Ostatní aktivity odboru 61 -pohoštění a dary</t>
  </si>
  <si>
    <t>Ostatní aktivity odboru 61 - věcné dary</t>
  </si>
  <si>
    <t>Specifické úkoly odboru 61 - dotace  gymnáziím</t>
  </si>
  <si>
    <t>Specifické úkoly odboru 61 - dotace církevním gymnáziím</t>
  </si>
  <si>
    <t>Přehled všech rozpočtových opatření provedených v roce 2006 v členění podle jednotlivých druhů změn</t>
  </si>
  <si>
    <t>PŘÍJMY</t>
  </si>
  <si>
    <t>VÝDAJE</t>
  </si>
  <si>
    <t>Popis změny</t>
  </si>
  <si>
    <t>CELKEM</t>
  </si>
  <si>
    <t>mzdové</t>
  </si>
  <si>
    <t>pojistné</t>
  </si>
  <si>
    <t>ostatní běžné</t>
  </si>
  <si>
    <t>1. převody z kapitoly VPS celkem</t>
  </si>
  <si>
    <t xml:space="preserve"> 1.1</t>
  </si>
  <si>
    <t>prostředky na zabezpečení integrace azylantů (usn.vl.č.6/06)</t>
  </si>
  <si>
    <t xml:space="preserve"> 1.2</t>
  </si>
  <si>
    <t>prostředky pro Lektoráty ČJ v zahraničí (usn.vl.č.1622/05)</t>
  </si>
  <si>
    <t xml:space="preserve"> 1.3</t>
  </si>
  <si>
    <t>na zahraniční rozvojovou pomoc</t>
  </si>
  <si>
    <t xml:space="preserve"> 1.4</t>
  </si>
  <si>
    <t>na účelovou dotace ČSOV</t>
  </si>
  <si>
    <t xml:space="preserve"> 1.5</t>
  </si>
  <si>
    <t>dle usn. RV PSP (mimo ISPROFIN)</t>
  </si>
  <si>
    <t xml:space="preserve"> 1.6</t>
  </si>
  <si>
    <t>dle usn. RV PSP (ISPROFIN)</t>
  </si>
  <si>
    <t>*/</t>
  </si>
  <si>
    <t xml:space="preserve"> 1.7</t>
  </si>
  <si>
    <t>do ISPROFIN</t>
  </si>
  <si>
    <t xml:space="preserve"> 1.8</t>
  </si>
  <si>
    <t>na Národní program výuky jazyků</t>
  </si>
  <si>
    <t xml:space="preserve"> 1.9</t>
  </si>
  <si>
    <t>posílení na stipendia studentů VŠ dle usn. vl. č. 205/06</t>
  </si>
  <si>
    <t xml:space="preserve"> 1.10</t>
  </si>
  <si>
    <t>na úč. dotaci pro ČOS (XIV.všesokolský slet) dle usn.vl.č.488/06</t>
  </si>
  <si>
    <t xml:space="preserve"> 1.11</t>
  </si>
  <si>
    <t>na program integrace cizinců (dle usn. vl. č. 126/06)</t>
  </si>
  <si>
    <t>2. převody z jiných kapitol celkem</t>
  </si>
  <si>
    <t xml:space="preserve"> 2.1</t>
  </si>
  <si>
    <t>z kapitoly OSFA do ISPROFIN</t>
  </si>
  <si>
    <t xml:space="preserve"> 2.2</t>
  </si>
  <si>
    <t>z kapitoly MK</t>
  </si>
  <si>
    <t xml:space="preserve"> 2.3</t>
  </si>
  <si>
    <t>z kapitoly MI</t>
  </si>
  <si>
    <t xml:space="preserve"> 2.4</t>
  </si>
  <si>
    <t>z kapitoly MMR do ISPROFIN</t>
  </si>
  <si>
    <t xml:space="preserve"> 2.5</t>
  </si>
  <si>
    <t>z kapitoly MPSV (na OP RLZ)</t>
  </si>
  <si>
    <t>***/</t>
  </si>
  <si>
    <t>3. převod do VPS celkem</t>
  </si>
  <si>
    <t xml:space="preserve"> 3.1</t>
  </si>
  <si>
    <t>převody ISPROFIN</t>
  </si>
  <si>
    <t xml:space="preserve"> 3.2</t>
  </si>
  <si>
    <t>převod krácení rozpočtu kapitoly dle usn. vl.č. 179/06</t>
  </si>
  <si>
    <t>4. převody do jiných kapitol celkem</t>
  </si>
  <si>
    <t xml:space="preserve"> 4.1</t>
  </si>
  <si>
    <t>do kapitoly MD</t>
  </si>
  <si>
    <t xml:space="preserve"> 4.2</t>
  </si>
  <si>
    <t>do kapitoly MO (sportovní reprezentace)</t>
  </si>
  <si>
    <t xml:space="preserve"> 4.3</t>
  </si>
  <si>
    <t>do kapitoly MV (sportovní reprezentace)</t>
  </si>
  <si>
    <t xml:space="preserve"> 4.4</t>
  </si>
  <si>
    <t>do kapitoly MV dle usn.vl.277/03 (spr.rada College of Europe v Bruggách)</t>
  </si>
  <si>
    <t xml:space="preserve"> 4.5</t>
  </si>
  <si>
    <t>do kapitoly MK</t>
  </si>
  <si>
    <t xml:space="preserve"> 4.6</t>
  </si>
  <si>
    <t>VaV - do kapitoly MŽP</t>
  </si>
  <si>
    <t>**/</t>
  </si>
  <si>
    <t xml:space="preserve"> 4.7</t>
  </si>
  <si>
    <t>VaV - do kapitoly GA</t>
  </si>
  <si>
    <t xml:space="preserve"> 4.8</t>
  </si>
  <si>
    <t>VaV - do kapitoly MO</t>
  </si>
  <si>
    <t xml:space="preserve"> 4.9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</si>
</sst>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.00&quot; &quot;"/>
    <numFmt numFmtId="166" formatCode="#,##0\ "/>
    <numFmt numFmtId="167" formatCode="#,##0.00&quot; &quot;;\-#,##0.00&quot; &quot;;&quot; 0,00&quot;;&quot; 0,00&quot;\ "/>
    <numFmt numFmtId="168" formatCode="#,###,##0"/>
    <numFmt numFmtId="169" formatCode="#,##0.0;[Red]&quot;NELZE !&quot;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 &quot;@"/>
    <numFmt numFmtId="179" formatCode="d/m\."/>
    <numFmt numFmtId="180" formatCode="#,##0&quot; &quot;"/>
    <numFmt numFmtId="181" formatCode="#,##0.0"/>
    <numFmt numFmtId="182" formatCode="#\ 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##,###,##0.00;###,###,##0.00\-"/>
    <numFmt numFmtId="187" formatCode="#,###&quot; &quot;"/>
    <numFmt numFmtId="188" formatCode="_-* #,##0\ _K_č_-;\-* #,##0\ _K_č_-;_-* &quot;-&quot;??\ _K_č_-;_-@_-"/>
    <numFmt numFmtId="189" formatCode="_-* #,##0.0\ _K_č_-;\-* #,##0.0\ _K_č_-;_-* &quot;-&quot;??\ _K_č_-;_-@_-"/>
    <numFmt numFmtId="190" formatCode="0.0"/>
    <numFmt numFmtId="191" formatCode="#,##0.000"/>
    <numFmt numFmtId="192" formatCode="mmm/yyyy"/>
    <numFmt numFmtId="193" formatCode="#,##0\ &quot;Kc&quot;;\-#,##0\ &quot;Kc&quot;"/>
    <numFmt numFmtId="194" formatCode="#,##0\ &quot;Kc&quot;;[Red]\-#,##0\ &quot;Kc&quot;"/>
    <numFmt numFmtId="195" formatCode="#,##0.00\ &quot;Kc&quot;;\-#,##0.00\ &quot;Kc&quot;"/>
    <numFmt numFmtId="196" formatCode="#,##0.00\ &quot;Kc&quot;;[Red]\-#,##0.00\ &quot;Kc&quot;"/>
    <numFmt numFmtId="197" formatCode="_-* #,##0\ &quot;Kc&quot;_-;\-* #,##0\ &quot;Kc&quot;_-;_-* &quot;-&quot;\ &quot;Kc&quot;_-;_-@_-"/>
    <numFmt numFmtId="198" formatCode="_-* #,##0\ _K_c_-;\-* #,##0\ _K_c_-;_-* &quot;-&quot;\ _K_c_-;_-@_-"/>
    <numFmt numFmtId="199" formatCode="_-* #,##0.00\ &quot;Kc&quot;_-;\-* #,##0.00\ &quot;Kc&quot;_-;_-* &quot;-&quot;??\ &quot;Kc&quot;_-;_-@_-"/>
    <numFmt numFmtId="200" formatCode="_-* #,##0.00\ _K_c_-;\-* #,##0.00\ _K_c_-;_-* &quot;-&quot;??\ _K_c_-;_-@_-"/>
    <numFmt numFmtId="201" formatCode="_-* #,##0\ _K_c_-;\-* #,##0\ _K_c_-;_-* &quot;-&quot;??\ _K_c_-;_-@_-"/>
    <numFmt numFmtId="202" formatCode="_-* #,##0.0\ _K_c_-;\-* #,##0.0\ _K_c_-;_-* &quot;-&quot;??\ _K_c_-;_-@_-"/>
    <numFmt numFmtId="203" formatCode="#,##0.0000"/>
    <numFmt numFmtId="204" formatCode="#,##0.00000"/>
    <numFmt numFmtId="205" formatCode="_-* #,##0.0\ _K_č_-;\-* #,##0.0\ _K_č_-;_-* &quot;-&quot;?\ _K_č_-;_-@_-"/>
    <numFmt numFmtId="206" formatCode="#,##0.0_ ;\-#,##0.0\ "/>
    <numFmt numFmtId="207" formatCode="#,##0.000_ ;\-#,##0.000\ "/>
    <numFmt numFmtId="208" formatCode="0.000"/>
    <numFmt numFmtId="209" formatCode="0.000000E+00"/>
    <numFmt numFmtId="210" formatCode="0.0000000E+00"/>
    <numFmt numFmtId="211" formatCode="0.00000E+00"/>
    <numFmt numFmtId="212" formatCode="0.0000E+00"/>
    <numFmt numFmtId="213" formatCode="0.000E+00"/>
    <numFmt numFmtId="214" formatCode="0.0E+00"/>
    <numFmt numFmtId="215" formatCode="0E+00"/>
    <numFmt numFmtId="216" formatCode="0.00000000E+00"/>
    <numFmt numFmtId="217" formatCode="0.000000000E+00"/>
    <numFmt numFmtId="218" formatCode="0.0000000"/>
    <numFmt numFmtId="219" formatCode="0.000000"/>
    <numFmt numFmtId="220" formatCode="0.00000"/>
    <numFmt numFmtId="221" formatCode="0.0000"/>
  </numFmts>
  <fonts count="96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sz val="8"/>
      <color indexed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b/>
      <sz val="9"/>
      <color indexed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9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2"/>
    </font>
    <font>
      <vertAlign val="superscript"/>
      <sz val="9"/>
      <name val="Arial CE"/>
      <family val="2"/>
    </font>
    <font>
      <sz val="10"/>
      <name val="Arial"/>
      <family val="0"/>
    </font>
    <font>
      <sz val="10"/>
      <color indexed="9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0"/>
    </font>
    <font>
      <sz val="11"/>
      <name val="Arial CE"/>
      <family val="2"/>
    </font>
    <font>
      <sz val="10"/>
      <name val="Times New Roman CE"/>
      <family val="1"/>
    </font>
    <font>
      <b/>
      <strike/>
      <sz val="11"/>
      <name val="Arial CE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9"/>
      <name val="Arial CE"/>
      <family val="2"/>
    </font>
    <font>
      <i/>
      <vertAlign val="superscript"/>
      <sz val="11"/>
      <name val="Arial CE"/>
      <family val="2"/>
    </font>
    <font>
      <b/>
      <sz val="16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0"/>
    </font>
    <font>
      <u val="single"/>
      <sz val="10"/>
      <name val="Times New Roman CE"/>
      <family val="1"/>
    </font>
    <font>
      <b/>
      <u val="single"/>
      <sz val="8"/>
      <name val="Times New Roman CE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sz val="14"/>
      <name val="Times New Roman CE"/>
      <family val="1"/>
    </font>
    <font>
      <sz val="14"/>
      <name val="Arial CE"/>
      <family val="0"/>
    </font>
    <font>
      <sz val="11"/>
      <name val="Times New Roman CE"/>
      <family val="1"/>
    </font>
    <font>
      <i/>
      <sz val="10"/>
      <name val="Times New Roman CE"/>
      <family val="0"/>
    </font>
    <font>
      <i/>
      <sz val="11"/>
      <name val="Times New Roman CE"/>
      <family val="0"/>
    </font>
    <font>
      <u val="single"/>
      <sz val="12"/>
      <name val="Times New Roman"/>
      <family val="1"/>
    </font>
    <font>
      <b/>
      <i/>
      <sz val="10"/>
      <name val="Arial CE"/>
      <family val="2"/>
    </font>
    <font>
      <sz val="12"/>
      <name val="Arial"/>
      <family val="2"/>
    </font>
    <font>
      <b/>
      <u val="single"/>
      <sz val="10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name val="Times New Roman CE"/>
      <family val="1"/>
    </font>
    <font>
      <sz val="22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2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/>
      <protection/>
    </xf>
    <xf numFmtId="43" fontId="0" fillId="0" borderId="0" applyFont="0" applyFill="0" applyBorder="0" applyAlignment="0" applyProtection="0"/>
    <xf numFmtId="41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9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 quotePrefix="1">
      <alignment horizontal="center"/>
    </xf>
    <xf numFmtId="0" fontId="1" fillId="0" borderId="15" xfId="0" applyNumberFormat="1" applyFont="1" applyFill="1" applyBorder="1" applyAlignment="1" quotePrefix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" fillId="0" borderId="20" xfId="0" applyFont="1" applyFill="1" applyBorder="1" applyAlignment="1" applyProtection="1">
      <alignment wrapText="1"/>
      <protection locked="0"/>
    </xf>
    <xf numFmtId="164" fontId="0" fillId="0" borderId="21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4" fontId="0" fillId="0" borderId="21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11" fillId="0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2" fillId="0" borderId="20" xfId="0" applyFont="1" applyFill="1" applyBorder="1" applyAlignment="1" applyProtection="1">
      <alignment wrapText="1"/>
      <protection locked="0"/>
    </xf>
    <xf numFmtId="164" fontId="9" fillId="0" borderId="21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0" fontId="8" fillId="0" borderId="21" xfId="0" applyFont="1" applyFill="1" applyBorder="1" applyAlignment="1">
      <alignment horizontal="left"/>
    </xf>
    <xf numFmtId="164" fontId="0" fillId="0" borderId="21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1" fillId="2" borderId="20" xfId="0" applyFont="1" applyFill="1" applyBorder="1" applyAlignment="1" applyProtection="1">
      <alignment wrapText="1"/>
      <protection locked="0"/>
    </xf>
    <xf numFmtId="0" fontId="14" fillId="0" borderId="21" xfId="0" applyFont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center" wrapText="1"/>
    </xf>
    <xf numFmtId="164" fontId="0" fillId="0" borderId="2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9" fillId="0" borderId="24" xfId="0" applyFont="1" applyFill="1" applyBorder="1" applyAlignment="1" applyProtection="1">
      <alignment vertical="center" wrapText="1"/>
      <protection locked="0"/>
    </xf>
    <xf numFmtId="164" fontId="9" fillId="0" borderId="25" xfId="0" applyNumberFormat="1" applyFont="1" applyBorder="1" applyAlignment="1">
      <alignment horizontal="right" vertical="center"/>
    </xf>
    <xf numFmtId="164" fontId="9" fillId="0" borderId="28" xfId="0" applyNumberFormat="1" applyFont="1" applyBorder="1" applyAlignment="1">
      <alignment horizontal="right" vertical="center"/>
    </xf>
    <xf numFmtId="0" fontId="8" fillId="0" borderId="24" xfId="0" applyFont="1" applyFill="1" applyBorder="1" applyAlignment="1">
      <alignment horizontal="left"/>
    </xf>
    <xf numFmtId="49" fontId="8" fillId="0" borderId="26" xfId="0" applyNumberFormat="1" applyFont="1" applyFill="1" applyBorder="1" applyAlignment="1">
      <alignment horizontal="left"/>
    </xf>
    <xf numFmtId="0" fontId="8" fillId="0" borderId="26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15" fillId="0" borderId="24" xfId="0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>
      <alignment horizontal="right"/>
    </xf>
    <xf numFmtId="164" fontId="9" fillId="0" borderId="30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1" fillId="0" borderId="20" xfId="0" applyFont="1" applyFill="1" applyBorder="1" applyAlignment="1">
      <alignment wrapText="1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2" fillId="0" borderId="20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9" fillId="0" borderId="24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0" fillId="0" borderId="24" xfId="0" applyFont="1" applyFill="1" applyBorder="1" applyAlignment="1">
      <alignment vertical="center" wrapText="1"/>
    </xf>
    <xf numFmtId="164" fontId="0" fillId="0" borderId="25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8" xfId="0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left"/>
    </xf>
    <xf numFmtId="0" fontId="1" fillId="0" borderId="20" xfId="0" applyFont="1" applyBorder="1" applyAlignment="1">
      <alignment wrapText="1"/>
    </xf>
    <xf numFmtId="0" fontId="14" fillId="2" borderId="20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6" fillId="0" borderId="20" xfId="0" applyFont="1" applyBorder="1" applyAlignment="1">
      <alignment wrapText="1"/>
    </xf>
    <xf numFmtId="0" fontId="14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" fillId="0" borderId="32" xfId="0" applyFont="1" applyFill="1" applyBorder="1" applyAlignment="1">
      <alignment wrapText="1"/>
    </xf>
    <xf numFmtId="164" fontId="0" fillId="0" borderId="33" xfId="0" applyNumberFormat="1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9" fillId="0" borderId="35" xfId="0" applyNumberFormat="1" applyFont="1" applyBorder="1" applyAlignment="1">
      <alignment horizontal="right"/>
    </xf>
    <xf numFmtId="0" fontId="12" fillId="0" borderId="32" xfId="0" applyFont="1" applyBorder="1" applyAlignment="1">
      <alignment wrapText="1"/>
    </xf>
    <xf numFmtId="164" fontId="9" fillId="0" borderId="36" xfId="0" applyNumberFormat="1" applyFont="1" applyBorder="1" applyAlignment="1">
      <alignment horizontal="right"/>
    </xf>
    <xf numFmtId="164" fontId="9" fillId="0" borderId="33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0" fontId="12" fillId="0" borderId="20" xfId="0" applyFont="1" applyBorder="1" applyAlignment="1">
      <alignment wrapText="1"/>
    </xf>
    <xf numFmtId="0" fontId="3" fillId="0" borderId="9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9" fillId="0" borderId="24" xfId="0" applyFont="1" applyBorder="1" applyAlignment="1">
      <alignment vertical="center" wrapText="1"/>
    </xf>
    <xf numFmtId="0" fontId="8" fillId="0" borderId="27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6" xfId="0" applyFont="1" applyFill="1" applyBorder="1" applyAlignment="1">
      <alignment wrapText="1"/>
    </xf>
    <xf numFmtId="164" fontId="9" fillId="0" borderId="38" xfId="0" applyNumberFormat="1" applyFont="1" applyBorder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19" fillId="0" borderId="0" xfId="0" applyFont="1" applyFill="1" applyAlignment="1">
      <alignment wrapText="1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1" fillId="0" borderId="24" xfId="0" applyFont="1" applyFill="1" applyBorder="1" applyAlignment="1" applyProtection="1">
      <alignment vertical="center"/>
      <protection locked="0"/>
    </xf>
    <xf numFmtId="164" fontId="0" fillId="0" borderId="26" xfId="0" applyNumberFormat="1" applyFont="1" applyFill="1" applyBorder="1" applyAlignment="1">
      <alignment horizontal="right" vertical="center"/>
    </xf>
    <xf numFmtId="164" fontId="0" fillId="0" borderId="30" xfId="0" applyNumberFormat="1" applyFont="1" applyFill="1" applyBorder="1" applyAlignment="1">
      <alignment horizontal="right" vertical="center"/>
    </xf>
    <xf numFmtId="164" fontId="0" fillId="0" borderId="40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164" fontId="0" fillId="0" borderId="45" xfId="0" applyNumberFormat="1" applyFont="1" applyBorder="1" applyAlignment="1">
      <alignment horizontal="right" vertical="center"/>
    </xf>
    <xf numFmtId="164" fontId="0" fillId="0" borderId="46" xfId="0" applyNumberFormat="1" applyFont="1" applyBorder="1" applyAlignment="1">
      <alignment horizontal="right" vertical="center"/>
    </xf>
    <xf numFmtId="0" fontId="14" fillId="0" borderId="22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6" fillId="0" borderId="20" xfId="0" applyFont="1" applyFill="1" applyBorder="1" applyAlignment="1">
      <alignment wrapText="1"/>
    </xf>
    <xf numFmtId="0" fontId="14" fillId="0" borderId="32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6" fillId="0" borderId="32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14" fillId="0" borderId="49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6" fillId="0" borderId="49" xfId="0" applyFont="1" applyFill="1" applyBorder="1" applyAlignment="1">
      <alignment wrapText="1"/>
    </xf>
    <xf numFmtId="0" fontId="14" fillId="0" borderId="52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12" fillId="0" borderId="52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9" fillId="0" borderId="16" xfId="0" applyFont="1" applyFill="1" applyBorder="1" applyAlignment="1">
      <alignment vertical="center" wrapText="1"/>
    </xf>
    <xf numFmtId="0" fontId="15" fillId="0" borderId="24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19" fillId="0" borderId="0" xfId="0" applyFont="1" applyAlignment="1">
      <alignment wrapText="1"/>
    </xf>
    <xf numFmtId="164" fontId="0" fillId="0" borderId="0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5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9" fillId="0" borderId="56" xfId="0" applyFont="1" applyFill="1" applyBorder="1" applyAlignment="1">
      <alignment wrapText="1"/>
    </xf>
    <xf numFmtId="164" fontId="0" fillId="0" borderId="6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0" fontId="15" fillId="0" borderId="20" xfId="0" applyFont="1" applyFill="1" applyBorder="1" applyAlignment="1" applyProtection="1">
      <alignment/>
      <protection locked="0"/>
    </xf>
    <xf numFmtId="164" fontId="9" fillId="0" borderId="58" xfId="0" applyNumberFormat="1" applyFont="1" applyBorder="1" applyAlignment="1">
      <alignment horizontal="right"/>
    </xf>
    <xf numFmtId="164" fontId="9" fillId="0" borderId="59" xfId="0" applyNumberFormat="1" applyFont="1" applyBorder="1" applyAlignment="1">
      <alignment horizontal="right"/>
    </xf>
    <xf numFmtId="0" fontId="6" fillId="0" borderId="20" xfId="0" applyFont="1" applyFill="1" applyBorder="1" applyAlignment="1" applyProtection="1">
      <alignment/>
      <protection locked="0"/>
    </xf>
    <xf numFmtId="164" fontId="0" fillId="2" borderId="21" xfId="0" applyNumberFormat="1" applyFont="1" applyFill="1" applyBorder="1" applyAlignment="1">
      <alignment horizontal="right"/>
    </xf>
    <xf numFmtId="164" fontId="0" fillId="2" borderId="23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6" fillId="0" borderId="20" xfId="0" applyFont="1" applyFill="1" applyBorder="1" applyAlignment="1" applyProtection="1">
      <alignment wrapText="1"/>
      <protection locked="0"/>
    </xf>
    <xf numFmtId="0" fontId="14" fillId="0" borderId="48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5" fillId="0" borderId="32" xfId="0" applyFont="1" applyFill="1" applyBorder="1" applyAlignment="1">
      <alignment wrapText="1"/>
    </xf>
    <xf numFmtId="164" fontId="9" fillId="0" borderId="51" xfId="0" applyNumberFormat="1" applyFont="1" applyFill="1" applyBorder="1" applyAlignment="1">
      <alignment horizontal="right"/>
    </xf>
    <xf numFmtId="164" fontId="9" fillId="0" borderId="50" xfId="0" applyNumberFormat="1" applyFont="1" applyFill="1" applyBorder="1" applyAlignment="1">
      <alignment horizontal="right"/>
    </xf>
    <xf numFmtId="164" fontId="9" fillId="0" borderId="62" xfId="0" applyNumberFormat="1" applyFont="1" applyFill="1" applyBorder="1" applyAlignment="1">
      <alignment horizontal="right"/>
    </xf>
    <xf numFmtId="164" fontId="9" fillId="0" borderId="63" xfId="0" applyNumberFormat="1" applyFont="1" applyFill="1" applyBorder="1" applyAlignment="1">
      <alignment horizontal="right"/>
    </xf>
    <xf numFmtId="49" fontId="1" fillId="0" borderId="64" xfId="0" applyNumberFormat="1" applyFont="1" applyFill="1" applyBorder="1" applyAlignment="1">
      <alignment horizontal="left"/>
    </xf>
    <xf numFmtId="0" fontId="15" fillId="0" borderId="49" xfId="0" applyFont="1" applyFill="1" applyBorder="1" applyAlignment="1">
      <alignment wrapText="1"/>
    </xf>
    <xf numFmtId="164" fontId="9" fillId="0" borderId="48" xfId="0" applyNumberFormat="1" applyFont="1" applyFill="1" applyBorder="1" applyAlignment="1">
      <alignment horizontal="right"/>
    </xf>
    <xf numFmtId="164" fontId="9" fillId="0" borderId="33" xfId="0" applyNumberFormat="1" applyFont="1" applyFill="1" applyBorder="1" applyAlignment="1">
      <alignment horizontal="right"/>
    </xf>
    <xf numFmtId="164" fontId="9" fillId="0" borderId="36" xfId="0" applyNumberFormat="1" applyFont="1" applyFill="1" applyBorder="1" applyAlignment="1">
      <alignment horizontal="right"/>
    </xf>
    <xf numFmtId="164" fontId="9" fillId="0" borderId="37" xfId="0" applyNumberFormat="1" applyFont="1" applyFill="1" applyBorder="1" applyAlignment="1">
      <alignment horizontal="right"/>
    </xf>
    <xf numFmtId="49" fontId="1" fillId="0" borderId="65" xfId="0" applyNumberFormat="1" applyFont="1" applyFill="1" applyBorder="1" applyAlignment="1">
      <alignment horizontal="left"/>
    </xf>
    <xf numFmtId="0" fontId="14" fillId="0" borderId="66" xfId="0" applyFont="1" applyFill="1" applyBorder="1" applyAlignment="1">
      <alignment horizontal="left"/>
    </xf>
    <xf numFmtId="0" fontId="14" fillId="0" borderId="63" xfId="0" applyFont="1" applyFill="1" applyBorder="1" applyAlignment="1">
      <alignment horizontal="left"/>
    </xf>
    <xf numFmtId="0" fontId="15" fillId="2" borderId="49" xfId="0" applyFont="1" applyFill="1" applyBorder="1" applyAlignment="1">
      <alignment wrapText="1"/>
    </xf>
    <xf numFmtId="49" fontId="3" fillId="0" borderId="67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4" fillId="0" borderId="16" xfId="0" applyFont="1" applyFill="1" applyBorder="1" applyAlignment="1">
      <alignment wrapText="1"/>
    </xf>
    <xf numFmtId="164" fontId="0" fillId="0" borderId="55" xfId="0" applyNumberFormat="1" applyFont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/>
    </xf>
    <xf numFmtId="0" fontId="14" fillId="0" borderId="0" xfId="0" applyFont="1" applyFill="1" applyAlignment="1" quotePrefix="1">
      <alignment horizontal="left"/>
    </xf>
    <xf numFmtId="0" fontId="14" fillId="0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3" fillId="0" borderId="0" xfId="0" applyNumberFormat="1" applyFont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6" fillId="0" borderId="0" xfId="0" applyFont="1" applyFill="1" applyAlignment="1">
      <alignment horizontal="left" vertical="top"/>
    </xf>
    <xf numFmtId="0" fontId="24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Alignment="1">
      <alignment horizontal="right" vertical="top"/>
    </xf>
    <xf numFmtId="0" fontId="4" fillId="0" borderId="68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3" fillId="0" borderId="42" xfId="0" applyNumberFormat="1" applyFont="1" applyBorder="1" applyAlignment="1">
      <alignment horizontal="center" vertical="center" wrapText="1"/>
    </xf>
    <xf numFmtId="0" fontId="23" fillId="0" borderId="69" xfId="0" applyNumberFormat="1" applyFont="1" applyBorder="1" applyAlignment="1">
      <alignment horizontal="center" vertical="center" wrapText="1"/>
    </xf>
    <xf numFmtId="0" fontId="23" fillId="0" borderId="57" xfId="0" applyNumberFormat="1" applyFont="1" applyBorder="1" applyAlignment="1">
      <alignment horizontal="center" vertical="center" wrapText="1"/>
    </xf>
    <xf numFmtId="0" fontId="4" fillId="0" borderId="6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5" fillId="0" borderId="68" xfId="0" applyFont="1" applyFill="1" applyBorder="1" applyAlignment="1">
      <alignment vertical="center"/>
    </xf>
    <xf numFmtId="0" fontId="29" fillId="0" borderId="6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3" fillId="0" borderId="8" xfId="0" applyFont="1" applyBorder="1" applyAlignment="1">
      <alignment/>
    </xf>
    <xf numFmtId="0" fontId="26" fillId="0" borderId="70" xfId="0" applyNumberFormat="1" applyFont="1" applyBorder="1" applyAlignment="1">
      <alignment horizontal="left" wrapText="1"/>
    </xf>
    <xf numFmtId="49" fontId="6" fillId="0" borderId="58" xfId="0" applyNumberFormat="1" applyFont="1" applyFill="1" applyBorder="1" applyAlignment="1">
      <alignment horizontal="center"/>
    </xf>
    <xf numFmtId="180" fontId="23" fillId="0" borderId="58" xfId="0" applyNumberFormat="1" applyFont="1" applyBorder="1" applyAlignment="1">
      <alignment/>
    </xf>
    <xf numFmtId="165" fontId="23" fillId="0" borderId="70" xfId="0" applyNumberFormat="1" applyFont="1" applyBorder="1" applyAlignment="1">
      <alignment/>
    </xf>
    <xf numFmtId="165" fontId="23" fillId="0" borderId="71" xfId="0" applyNumberFormat="1" applyFont="1" applyBorder="1" applyAlignment="1">
      <alignment/>
    </xf>
    <xf numFmtId="180" fontId="0" fillId="0" borderId="0" xfId="0" applyNumberFormat="1" applyAlignment="1">
      <alignment/>
    </xf>
    <xf numFmtId="0" fontId="31" fillId="0" borderId="8" xfId="0" applyFont="1" applyBorder="1" applyAlignment="1">
      <alignment horizontal="center"/>
    </xf>
    <xf numFmtId="178" fontId="26" fillId="0" borderId="14" xfId="0" applyNumberFormat="1" applyFont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180" fontId="23" fillId="0" borderId="14" xfId="0" applyNumberFormat="1" applyFont="1" applyBorder="1" applyAlignment="1">
      <alignment/>
    </xf>
    <xf numFmtId="165" fontId="23" fillId="0" borderId="12" xfId="0" applyNumberFormat="1" applyFont="1" applyBorder="1" applyAlignment="1">
      <alignment/>
    </xf>
    <xf numFmtId="165" fontId="23" fillId="0" borderId="72" xfId="0" applyNumberFormat="1" applyFont="1" applyBorder="1" applyAlignment="1">
      <alignment/>
    </xf>
    <xf numFmtId="0" fontId="25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/>
    </xf>
    <xf numFmtId="49" fontId="28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8" xfId="0" applyBorder="1" applyAlignment="1">
      <alignment/>
    </xf>
    <xf numFmtId="178" fontId="23" fillId="0" borderId="21" xfId="0" applyNumberFormat="1" applyFont="1" applyBorder="1" applyAlignment="1">
      <alignment wrapText="1"/>
    </xf>
    <xf numFmtId="49" fontId="24" fillId="0" borderId="21" xfId="0" applyNumberFormat="1" applyFont="1" applyFill="1" applyBorder="1" applyAlignment="1">
      <alignment horizontal="center"/>
    </xf>
    <xf numFmtId="180" fontId="23" fillId="0" borderId="70" xfId="0" applyNumberFormat="1" applyFont="1" applyBorder="1" applyAlignment="1">
      <alignment/>
    </xf>
    <xf numFmtId="178" fontId="23" fillId="0" borderId="21" xfId="0" applyNumberFormat="1" applyFont="1" applyBorder="1" applyAlignment="1">
      <alignment/>
    </xf>
    <xf numFmtId="180" fontId="23" fillId="0" borderId="22" xfId="0" applyNumberFormat="1" applyFont="1" applyBorder="1" applyAlignment="1">
      <alignment/>
    </xf>
    <xf numFmtId="165" fontId="23" fillId="0" borderId="33" xfId="0" applyNumberFormat="1" applyFont="1" applyBorder="1" applyAlignment="1">
      <alignment/>
    </xf>
    <xf numFmtId="165" fontId="23" fillId="0" borderId="34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49" fontId="24" fillId="0" borderId="74" xfId="0" applyNumberFormat="1" applyFont="1" applyFill="1" applyBorder="1" applyAlignment="1">
      <alignment horizontal="center"/>
    </xf>
    <xf numFmtId="180" fontId="23" fillId="0" borderId="74" xfId="0" applyNumberFormat="1" applyFont="1" applyBorder="1" applyAlignment="1">
      <alignment/>
    </xf>
    <xf numFmtId="165" fontId="23" fillId="0" borderId="74" xfId="0" applyNumberFormat="1" applyFont="1" applyBorder="1" applyAlignment="1">
      <alignment/>
    </xf>
    <xf numFmtId="165" fontId="23" fillId="0" borderId="75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34" fillId="0" borderId="73" xfId="0" applyFont="1" applyBorder="1" applyAlignment="1">
      <alignment/>
    </xf>
    <xf numFmtId="178" fontId="23" fillId="0" borderId="70" xfId="0" applyNumberFormat="1" applyFont="1" applyBorder="1" applyAlignment="1">
      <alignment horizontal="left" wrapText="1"/>
    </xf>
    <xf numFmtId="49" fontId="6" fillId="0" borderId="70" xfId="0" applyNumberFormat="1" applyFont="1" applyFill="1" applyBorder="1" applyAlignment="1">
      <alignment horizontal="center"/>
    </xf>
    <xf numFmtId="0" fontId="34" fillId="0" borderId="8" xfId="0" applyFont="1" applyBorder="1" applyAlignment="1">
      <alignment/>
    </xf>
    <xf numFmtId="0" fontId="6" fillId="0" borderId="21" xfId="0" applyNumberFormat="1" applyFont="1" applyBorder="1" applyAlignment="1">
      <alignment wrapText="1"/>
    </xf>
    <xf numFmtId="49" fontId="6" fillId="0" borderId="33" xfId="0" applyNumberFormat="1" applyFont="1" applyFill="1" applyBorder="1" applyAlignment="1">
      <alignment horizontal="center"/>
    </xf>
    <xf numFmtId="180" fontId="23" fillId="0" borderId="33" xfId="0" applyNumberFormat="1" applyFont="1" applyBorder="1" applyAlignment="1">
      <alignment/>
    </xf>
    <xf numFmtId="0" fontId="34" fillId="0" borderId="76" xfId="0" applyFont="1" applyBorder="1" applyAlignment="1">
      <alignment/>
    </xf>
    <xf numFmtId="0" fontId="6" fillId="0" borderId="74" xfId="0" applyNumberFormat="1" applyFont="1" applyBorder="1" applyAlignment="1">
      <alignment wrapText="1"/>
    </xf>
    <xf numFmtId="49" fontId="6" fillId="0" borderId="74" xfId="0" applyNumberFormat="1" applyFont="1" applyFill="1" applyBorder="1" applyAlignment="1">
      <alignment horizontal="center"/>
    </xf>
    <xf numFmtId="187" fontId="23" fillId="0" borderId="70" xfId="0" applyNumberFormat="1" applyFont="1" applyFill="1" applyBorder="1" applyAlignment="1">
      <alignment/>
    </xf>
    <xf numFmtId="165" fontId="23" fillId="0" borderId="70" xfId="0" applyNumberFormat="1" applyFont="1" applyFill="1" applyBorder="1" applyAlignment="1">
      <alignment/>
    </xf>
    <xf numFmtId="165" fontId="23" fillId="0" borderId="71" xfId="0" applyNumberFormat="1" applyFont="1" applyFill="1" applyBorder="1" applyAlignment="1">
      <alignment/>
    </xf>
    <xf numFmtId="0" fontId="23" fillId="0" borderId="33" xfId="0" applyNumberFormat="1" applyFont="1" applyBorder="1" applyAlignment="1">
      <alignment wrapText="1"/>
    </xf>
    <xf numFmtId="187" fontId="23" fillId="0" borderId="33" xfId="0" applyNumberFormat="1" applyFont="1" applyFill="1" applyBorder="1" applyAlignment="1">
      <alignment/>
    </xf>
    <xf numFmtId="165" fontId="23" fillId="0" borderId="33" xfId="0" applyNumberFormat="1" applyFont="1" applyFill="1" applyBorder="1" applyAlignment="1">
      <alignment/>
    </xf>
    <xf numFmtId="165" fontId="23" fillId="0" borderId="34" xfId="0" applyNumberFormat="1" applyFont="1" applyFill="1" applyBorder="1" applyAlignment="1">
      <alignment/>
    </xf>
    <xf numFmtId="178" fontId="23" fillId="0" borderId="33" xfId="0" applyNumberFormat="1" applyFont="1" applyBorder="1" applyAlignment="1">
      <alignment wrapText="1"/>
    </xf>
    <xf numFmtId="49" fontId="24" fillId="0" borderId="36" xfId="0" applyNumberFormat="1" applyFont="1" applyFill="1" applyBorder="1" applyAlignment="1">
      <alignment horizontal="center"/>
    </xf>
    <xf numFmtId="178" fontId="0" fillId="0" borderId="10" xfId="0" applyNumberFormat="1" applyBorder="1" applyAlignment="1">
      <alignment wrapText="1"/>
    </xf>
    <xf numFmtId="49" fontId="24" fillId="0" borderId="9" xfId="0" applyNumberFormat="1" applyFont="1" applyFill="1" applyBorder="1" applyAlignment="1">
      <alignment horizontal="center"/>
    </xf>
    <xf numFmtId="180" fontId="23" fillId="0" borderId="9" xfId="0" applyNumberFormat="1" applyFont="1" applyBorder="1" applyAlignment="1">
      <alignment horizontal="center"/>
    </xf>
    <xf numFmtId="165" fontId="23" fillId="0" borderId="9" xfId="0" applyNumberFormat="1" applyFont="1" applyBorder="1" applyAlignment="1">
      <alignment/>
    </xf>
    <xf numFmtId="165" fontId="23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80" fontId="23" fillId="0" borderId="18" xfId="0" applyNumberFormat="1" applyFont="1" applyBorder="1" applyAlignment="1">
      <alignment/>
    </xf>
    <xf numFmtId="180" fontId="23" fillId="0" borderId="1" xfId="0" applyNumberFormat="1" applyFont="1" applyBorder="1" applyAlignment="1">
      <alignment/>
    </xf>
    <xf numFmtId="180" fontId="23" fillId="0" borderId="19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40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77" xfId="0" applyFont="1" applyBorder="1" applyAlignment="1">
      <alignment/>
    </xf>
    <xf numFmtId="0" fontId="9" fillId="0" borderId="78" xfId="0" applyFont="1" applyBorder="1" applyAlignment="1">
      <alignment horizontal="centerContinuous"/>
    </xf>
    <xf numFmtId="0" fontId="9" fillId="0" borderId="79" xfId="0" applyFont="1" applyBorder="1" applyAlignment="1">
      <alignment horizontal="centerContinuous"/>
    </xf>
    <xf numFmtId="0" fontId="9" fillId="0" borderId="80" xfId="0" applyFont="1" applyBorder="1" applyAlignment="1">
      <alignment horizontal="centerContinuous"/>
    </xf>
    <xf numFmtId="0" fontId="9" fillId="0" borderId="81" xfId="0" applyFont="1" applyFill="1" applyBorder="1" applyAlignment="1">
      <alignment horizontal="centerContinuous"/>
    </xf>
    <xf numFmtId="0" fontId="9" fillId="0" borderId="82" xfId="0" applyFont="1" applyFill="1" applyBorder="1" applyAlignment="1">
      <alignment horizontal="centerContinuous"/>
    </xf>
    <xf numFmtId="0" fontId="9" fillId="0" borderId="83" xfId="0" applyFont="1" applyFill="1" applyBorder="1" applyAlignment="1">
      <alignment horizontal="centerContinuous"/>
    </xf>
    <xf numFmtId="0" fontId="9" fillId="0" borderId="84" xfId="0" applyFont="1" applyFill="1" applyBorder="1" applyAlignment="1">
      <alignment horizontal="center"/>
    </xf>
    <xf numFmtId="0" fontId="0" fillId="0" borderId="85" xfId="0" applyFont="1" applyBorder="1" applyAlignment="1">
      <alignment/>
    </xf>
    <xf numFmtId="3" fontId="15" fillId="0" borderId="8" xfId="0" applyNumberFormat="1" applyFont="1" applyBorder="1" applyAlignment="1">
      <alignment horizontal="center"/>
    </xf>
    <xf numFmtId="3" fontId="15" fillId="0" borderId="55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3" fontId="15" fillId="0" borderId="8" xfId="0" applyNumberFormat="1" applyFont="1" applyFill="1" applyBorder="1" applyAlignment="1">
      <alignment horizontal="center"/>
    </xf>
    <xf numFmtId="3" fontId="15" fillId="0" borderId="72" xfId="0" applyNumberFormat="1" applyFont="1" applyFill="1" applyBorder="1" applyAlignment="1">
      <alignment horizontal="center"/>
    </xf>
    <xf numFmtId="3" fontId="15" fillId="0" borderId="8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9" fillId="0" borderId="87" xfId="0" applyFont="1" applyFill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15" fillId="0" borderId="88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/>
    </xf>
    <xf numFmtId="0" fontId="0" fillId="0" borderId="90" xfId="0" applyFont="1" applyBorder="1" applyAlignment="1">
      <alignment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16" xfId="0" applyNumberFormat="1" applyFont="1" applyFill="1" applyBorder="1" applyAlignment="1">
      <alignment horizontal="center"/>
    </xf>
    <xf numFmtId="3" fontId="15" fillId="0" borderId="91" xfId="0" applyNumberFormat="1" applyFont="1" applyFill="1" applyBorder="1" applyAlignment="1">
      <alignment horizontal="center"/>
    </xf>
    <xf numFmtId="3" fontId="15" fillId="0" borderId="9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91" xfId="0" applyFont="1" applyFill="1" applyBorder="1" applyAlignment="1">
      <alignment horizontal="center"/>
    </xf>
    <xf numFmtId="0" fontId="42" fillId="0" borderId="92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93" xfId="0" applyFont="1" applyFill="1" applyBorder="1" applyAlignment="1">
      <alignment horizontal="center"/>
    </xf>
    <xf numFmtId="0" fontId="4" fillId="0" borderId="95" xfId="0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8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89" xfId="0" applyNumberFormat="1" applyFont="1" applyBorder="1" applyAlignment="1">
      <alignment/>
    </xf>
    <xf numFmtId="4" fontId="0" fillId="0" borderId="96" xfId="0" applyNumberFormat="1" applyFont="1" applyBorder="1" applyAlignment="1">
      <alignment/>
    </xf>
    <xf numFmtId="0" fontId="9" fillId="0" borderId="97" xfId="0" applyFont="1" applyBorder="1" applyAlignment="1">
      <alignment horizontal="left"/>
    </xf>
    <xf numFmtId="4" fontId="4" fillId="0" borderId="9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99" xfId="0" applyNumberFormat="1" applyFont="1" applyBorder="1" applyAlignment="1">
      <alignment/>
    </xf>
    <xf numFmtId="4" fontId="4" fillId="0" borderId="9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72" xfId="0" applyNumberFormat="1" applyFont="1" applyBorder="1" applyAlignment="1">
      <alignment/>
    </xf>
    <xf numFmtId="4" fontId="4" fillId="0" borderId="100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8" xfId="0" applyNumberFormat="1" applyFont="1" applyBorder="1" applyAlignment="1">
      <alignment/>
    </xf>
    <xf numFmtId="4" fontId="0" fillId="0" borderId="87" xfId="0" applyNumberFormat="1" applyFont="1" applyBorder="1" applyAlignment="1">
      <alignment/>
    </xf>
    <xf numFmtId="0" fontId="0" fillId="0" borderId="95" xfId="0" applyFont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3" borderId="94" xfId="0" applyFont="1" applyFill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92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91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4" fillId="0" borderId="9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0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0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89" xfId="0" applyNumberFormat="1" applyFont="1" applyBorder="1" applyAlignment="1">
      <alignment/>
    </xf>
    <xf numFmtId="4" fontId="0" fillId="0" borderId="96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8" xfId="0" applyNumberFormat="1" applyFont="1" applyBorder="1" applyAlignment="1">
      <alignment/>
    </xf>
    <xf numFmtId="0" fontId="6" fillId="0" borderId="103" xfId="0" applyFont="1" applyBorder="1" applyAlignment="1">
      <alignment vertical="top"/>
    </xf>
    <xf numFmtId="4" fontId="0" fillId="0" borderId="9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99" xfId="0" applyNumberFormat="1" applyFont="1" applyBorder="1" applyAlignment="1">
      <alignment/>
    </xf>
    <xf numFmtId="4" fontId="0" fillId="0" borderId="9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72" xfId="0" applyNumberFormat="1" applyFont="1" applyBorder="1" applyAlignment="1">
      <alignment/>
    </xf>
    <xf numFmtId="4" fontId="0" fillId="0" borderId="100" xfId="0" applyNumberFormat="1" applyFont="1" applyBorder="1" applyAlignment="1">
      <alignment/>
    </xf>
    <xf numFmtId="0" fontId="0" fillId="0" borderId="104" xfId="0" applyFont="1" applyBorder="1" applyAlignment="1">
      <alignment horizontal="left" wrapText="1" shrinkToFit="1"/>
    </xf>
    <xf numFmtId="4" fontId="0" fillId="0" borderId="105" xfId="0" applyNumberFormat="1" applyFont="1" applyBorder="1" applyAlignment="1">
      <alignment/>
    </xf>
    <xf numFmtId="4" fontId="0" fillId="0" borderId="106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4" fontId="0" fillId="0" borderId="106" xfId="0" applyNumberFormat="1" applyFont="1" applyFill="1" applyBorder="1" applyAlignment="1">
      <alignment/>
    </xf>
    <xf numFmtId="4" fontId="0" fillId="0" borderId="107" xfId="0" applyNumberFormat="1" applyFont="1" applyBorder="1" applyAlignment="1">
      <alignment/>
    </xf>
    <xf numFmtId="4" fontId="0" fillId="0" borderId="105" xfId="0" applyNumberFormat="1" applyFont="1" applyFill="1" applyBorder="1" applyAlignment="1">
      <alignment/>
    </xf>
    <xf numFmtId="4" fontId="0" fillId="0" borderId="108" xfId="0" applyNumberFormat="1" applyFont="1" applyFill="1" applyBorder="1" applyAlignment="1">
      <alignment/>
    </xf>
    <xf numFmtId="4" fontId="0" fillId="0" borderId="109" xfId="0" applyNumberFormat="1" applyFont="1" applyBorder="1" applyAlignment="1">
      <alignment/>
    </xf>
    <xf numFmtId="4" fontId="0" fillId="0" borderId="110" xfId="0" applyNumberFormat="1" applyFont="1" applyBorder="1" applyAlignment="1">
      <alignment/>
    </xf>
    <xf numFmtId="0" fontId="0" fillId="0" borderId="104" xfId="0" applyFont="1" applyBorder="1" applyAlignment="1">
      <alignment/>
    </xf>
    <xf numFmtId="3" fontId="0" fillId="0" borderId="106" xfId="0" applyNumberFormat="1" applyFont="1" applyFill="1" applyBorder="1" applyAlignment="1">
      <alignment/>
    </xf>
    <xf numFmtId="3" fontId="0" fillId="4" borderId="106" xfId="0" applyNumberFormat="1" applyFont="1" applyFill="1" applyBorder="1" applyAlignment="1">
      <alignment/>
    </xf>
    <xf numFmtId="0" fontId="0" fillId="0" borderId="111" xfId="0" applyFont="1" applyBorder="1" applyAlignment="1">
      <alignment/>
    </xf>
    <xf numFmtId="4" fontId="0" fillId="0" borderId="112" xfId="0" applyNumberFormat="1" applyFont="1" applyBorder="1" applyAlignment="1">
      <alignment/>
    </xf>
    <xf numFmtId="4" fontId="0" fillId="0" borderId="113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3" fontId="0" fillId="0" borderId="114" xfId="0" applyNumberFormat="1" applyFont="1" applyBorder="1" applyAlignment="1">
      <alignment/>
    </xf>
    <xf numFmtId="3" fontId="0" fillId="4" borderId="113" xfId="0" applyNumberFormat="1" applyFont="1" applyFill="1" applyBorder="1" applyAlignment="1">
      <alignment/>
    </xf>
    <xf numFmtId="4" fontId="0" fillId="0" borderId="113" xfId="0" applyNumberFormat="1" applyFont="1" applyFill="1" applyBorder="1" applyAlignment="1">
      <alignment/>
    </xf>
    <xf numFmtId="4" fontId="0" fillId="0" borderId="115" xfId="0" applyNumberFormat="1" applyFont="1" applyBorder="1" applyAlignment="1">
      <alignment/>
    </xf>
    <xf numFmtId="4" fontId="0" fillId="0" borderId="112" xfId="0" applyNumberFormat="1" applyFont="1" applyFill="1" applyBorder="1" applyAlignment="1">
      <alignment/>
    </xf>
    <xf numFmtId="4" fontId="0" fillId="0" borderId="116" xfId="0" applyNumberFormat="1" applyFont="1" applyFill="1" applyBorder="1" applyAlignment="1">
      <alignment/>
    </xf>
    <xf numFmtId="4" fontId="0" fillId="0" borderId="117" xfId="0" applyNumberFormat="1" applyFont="1" applyBorder="1" applyAlignment="1">
      <alignment/>
    </xf>
    <xf numFmtId="4" fontId="0" fillId="0" borderId="118" xfId="0" applyNumberFormat="1" applyFont="1" applyBorder="1" applyAlignment="1">
      <alignment/>
    </xf>
    <xf numFmtId="0" fontId="0" fillId="0" borderId="111" xfId="0" applyFont="1" applyBorder="1" applyAlignment="1">
      <alignment horizontal="left"/>
    </xf>
    <xf numFmtId="0" fontId="0" fillId="0" borderId="85" xfId="0" applyFont="1" applyFill="1" applyBorder="1" applyAlignment="1">
      <alignment/>
    </xf>
    <xf numFmtId="3" fontId="0" fillId="4" borderId="9" xfId="0" applyNumberFormat="1" applyFont="1" applyFill="1" applyBorder="1" applyAlignment="1">
      <alignment/>
    </xf>
    <xf numFmtId="0" fontId="0" fillId="3" borderId="97" xfId="0" applyFont="1" applyFill="1" applyBorder="1" applyAlignment="1">
      <alignment horizontal="left"/>
    </xf>
    <xf numFmtId="3" fontId="0" fillId="4" borderId="14" xfId="0" applyNumberFormat="1" applyFont="1" applyFill="1" applyBorder="1" applyAlignment="1">
      <alignment/>
    </xf>
    <xf numFmtId="4" fontId="0" fillId="0" borderId="9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72" xfId="0" applyNumberFormat="1" applyFont="1" applyBorder="1" applyAlignment="1">
      <alignment/>
    </xf>
    <xf numFmtId="4" fontId="0" fillId="0" borderId="112" xfId="0" applyNumberFormat="1" applyFont="1" applyFill="1" applyBorder="1" applyAlignment="1">
      <alignment/>
    </xf>
    <xf numFmtId="4" fontId="0" fillId="0" borderId="116" xfId="0" applyNumberFormat="1" applyFont="1" applyFill="1" applyBorder="1" applyAlignment="1">
      <alignment/>
    </xf>
    <xf numFmtId="4" fontId="0" fillId="0" borderId="11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86" xfId="0" applyNumberFormat="1" applyFont="1" applyFill="1" applyBorder="1" applyAlignment="1">
      <alignment/>
    </xf>
    <xf numFmtId="4" fontId="0" fillId="0" borderId="88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91" xfId="0" applyNumberFormat="1" applyFont="1" applyBorder="1" applyAlignment="1">
      <alignment/>
    </xf>
    <xf numFmtId="0" fontId="9" fillId="0" borderId="119" xfId="0" applyFont="1" applyBorder="1" applyAlignment="1">
      <alignment vertical="center"/>
    </xf>
    <xf numFmtId="4" fontId="9" fillId="0" borderId="98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99" xfId="0" applyNumberFormat="1" applyFont="1" applyBorder="1" applyAlignment="1">
      <alignment vertical="center"/>
    </xf>
    <xf numFmtId="4" fontId="9" fillId="0" borderId="98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72" xfId="0" applyNumberFormat="1" applyFont="1" applyBorder="1" applyAlignment="1">
      <alignment vertical="center"/>
    </xf>
    <xf numFmtId="4" fontId="9" fillId="0" borderId="100" xfId="0" applyNumberFormat="1" applyFont="1" applyBorder="1" applyAlignment="1">
      <alignment vertical="center"/>
    </xf>
    <xf numFmtId="0" fontId="0" fillId="0" borderId="120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86" xfId="0" applyNumberFormat="1" applyFont="1" applyBorder="1" applyAlignment="1">
      <alignment/>
    </xf>
    <xf numFmtId="4" fontId="4" fillId="0" borderId="8" xfId="0" applyNumberFormat="1" applyFont="1" applyFill="1" applyBorder="1" applyAlignment="1">
      <alignment/>
    </xf>
    <xf numFmtId="4" fontId="4" fillId="0" borderId="87" xfId="0" applyNumberFormat="1" applyFont="1" applyBorder="1" applyAlignment="1">
      <alignment/>
    </xf>
    <xf numFmtId="0" fontId="0" fillId="0" borderId="95" xfId="0" applyFont="1" applyBorder="1" applyAlignment="1">
      <alignment horizontal="left"/>
    </xf>
    <xf numFmtId="4" fontId="0" fillId="0" borderId="8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43" fillId="0" borderId="9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88" xfId="0" applyNumberFormat="1" applyFont="1" applyBorder="1" applyAlignment="1">
      <alignment/>
    </xf>
    <xf numFmtId="0" fontId="5" fillId="0" borderId="95" xfId="0" applyFont="1" applyBorder="1" applyAlignment="1">
      <alignment horizontal="left" shrinkToFit="1"/>
    </xf>
    <xf numFmtId="0" fontId="0" fillId="0" borderId="85" xfId="0" applyBorder="1" applyAlignment="1">
      <alignment/>
    </xf>
    <xf numFmtId="0" fontId="6" fillId="0" borderId="90" xfId="0" applyFont="1" applyBorder="1" applyAlignment="1">
      <alignment/>
    </xf>
    <xf numFmtId="0" fontId="4" fillId="0" borderId="77" xfId="0" applyFont="1" applyBorder="1" applyAlignment="1">
      <alignment horizontal="center"/>
    </xf>
    <xf numFmtId="4" fontId="0" fillId="0" borderId="121" xfId="0" applyNumberFormat="1" applyFont="1" applyBorder="1" applyAlignment="1">
      <alignment/>
    </xf>
    <xf numFmtId="3" fontId="0" fillId="0" borderId="121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4" fontId="0" fillId="0" borderId="121" xfId="0" applyNumberFormat="1" applyFont="1" applyFill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122" xfId="0" applyNumberFormat="1" applyFont="1" applyFill="1" applyBorder="1" applyAlignment="1">
      <alignment/>
    </xf>
    <xf numFmtId="4" fontId="0" fillId="0" borderId="123" xfId="0" applyNumberFormat="1" applyFont="1" applyFill="1" applyBorder="1" applyAlignment="1">
      <alignment/>
    </xf>
    <xf numFmtId="4" fontId="0" fillId="0" borderId="124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0" fontId="5" fillId="0" borderId="85" xfId="0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86" xfId="0" applyNumberFormat="1" applyFont="1" applyBorder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88" xfId="0" applyNumberFormat="1" applyFont="1" applyBorder="1" applyAlignment="1">
      <alignment/>
    </xf>
    <xf numFmtId="4" fontId="5" fillId="0" borderId="87" xfId="0" applyNumberFormat="1" applyFont="1" applyBorder="1" applyAlignment="1">
      <alignment/>
    </xf>
    <xf numFmtId="0" fontId="0" fillId="0" borderId="125" xfId="0" applyFont="1" applyBorder="1" applyAlignment="1">
      <alignment/>
    </xf>
    <xf numFmtId="4" fontId="0" fillId="0" borderId="126" xfId="0" applyNumberFormat="1" applyFont="1" applyBorder="1" applyAlignment="1">
      <alignment/>
    </xf>
    <xf numFmtId="3" fontId="0" fillId="0" borderId="126" xfId="0" applyNumberFormat="1" applyFont="1" applyBorder="1" applyAlignment="1">
      <alignment/>
    </xf>
    <xf numFmtId="3" fontId="0" fillId="0" borderId="127" xfId="0" applyNumberFormat="1" applyFont="1" applyBorder="1" applyAlignment="1">
      <alignment/>
    </xf>
    <xf numFmtId="4" fontId="0" fillId="0" borderId="126" xfId="0" applyNumberFormat="1" applyFont="1" applyFill="1" applyBorder="1" applyAlignment="1">
      <alignment/>
    </xf>
    <xf numFmtId="4" fontId="0" fillId="0" borderId="128" xfId="0" applyNumberFormat="1" applyFont="1" applyBorder="1" applyAlignment="1">
      <alignment/>
    </xf>
    <xf numFmtId="4" fontId="0" fillId="0" borderId="129" xfId="0" applyNumberFormat="1" applyFont="1" applyFill="1" applyBorder="1" applyAlignment="1">
      <alignment/>
    </xf>
    <xf numFmtId="4" fontId="0" fillId="0" borderId="130" xfId="0" applyNumberFormat="1" applyFont="1" applyFill="1" applyBorder="1" applyAlignment="1">
      <alignment/>
    </xf>
    <xf numFmtId="4" fontId="0" fillId="0" borderId="131" xfId="0" applyNumberFormat="1" applyFont="1" applyBorder="1" applyAlignment="1">
      <alignment/>
    </xf>
    <xf numFmtId="4" fontId="0" fillId="0" borderId="13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5" fillId="0" borderId="77" xfId="0" applyFont="1" applyBorder="1" applyAlignment="1">
      <alignment horizontal="left"/>
    </xf>
    <xf numFmtId="4" fontId="0" fillId="0" borderId="124" xfId="0" applyNumberFormat="1" applyFont="1" applyFill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83" xfId="0" applyNumberFormat="1" applyFont="1" applyFill="1" applyBorder="1" applyAlignment="1">
      <alignment/>
    </xf>
    <xf numFmtId="4" fontId="0" fillId="0" borderId="83" xfId="0" applyNumberFormat="1" applyFont="1" applyBorder="1" applyAlignment="1">
      <alignment/>
    </xf>
    <xf numFmtId="0" fontId="15" fillId="0" borderId="85" xfId="0" applyFont="1" applyBorder="1" applyAlignment="1">
      <alignment horizontal="left"/>
    </xf>
    <xf numFmtId="4" fontId="0" fillId="0" borderId="86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15" fillId="0" borderId="125" xfId="0" applyFont="1" applyBorder="1" applyAlignment="1">
      <alignment horizontal="left"/>
    </xf>
    <xf numFmtId="4" fontId="0" fillId="0" borderId="131" xfId="0" applyNumberFormat="1" applyFont="1" applyFill="1" applyBorder="1" applyAlignment="1">
      <alignment/>
    </xf>
    <xf numFmtId="4" fontId="0" fillId="0" borderId="128" xfId="0" applyNumberFormat="1" applyFont="1" applyBorder="1" applyAlignment="1">
      <alignment/>
    </xf>
    <xf numFmtId="4" fontId="0" fillId="0" borderId="127" xfId="0" applyNumberFormat="1" applyFont="1" applyFill="1" applyBorder="1" applyAlignment="1">
      <alignment/>
    </xf>
    <xf numFmtId="4" fontId="0" fillId="0" borderId="12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85" xfId="0" applyFont="1" applyBorder="1" applyAlignment="1">
      <alignment horizontal="left"/>
    </xf>
    <xf numFmtId="0" fontId="15" fillId="0" borderId="1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" fillId="5" borderId="0" xfId="0" applyFont="1" applyFill="1" applyBorder="1" applyAlignment="1">
      <alignment/>
    </xf>
    <xf numFmtId="0" fontId="43" fillId="5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5" borderId="0" xfId="0" applyFont="1" applyFill="1" applyAlignment="1">
      <alignment/>
    </xf>
    <xf numFmtId="0" fontId="43" fillId="5" borderId="0" xfId="0" applyFont="1" applyFill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Alignment="1">
      <alignment horizontal="center" wrapText="1"/>
    </xf>
    <xf numFmtId="4" fontId="51" fillId="0" borderId="0" xfId="0" applyNumberFormat="1" applyFont="1" applyBorder="1" applyAlignment="1">
      <alignment wrapText="1"/>
    </xf>
    <xf numFmtId="4" fontId="50" fillId="0" borderId="0" xfId="0" applyNumberFormat="1" applyFont="1" applyAlignment="1">
      <alignment horizontal="center" wrapText="1"/>
    </xf>
    <xf numFmtId="0" fontId="52" fillId="0" borderId="102" xfId="0" applyFont="1" applyBorder="1" applyAlignment="1">
      <alignment/>
    </xf>
    <xf numFmtId="0" fontId="52" fillId="0" borderId="73" xfId="0" applyFont="1" applyBorder="1" applyAlignment="1">
      <alignment/>
    </xf>
    <xf numFmtId="0" fontId="53" fillId="0" borderId="24" xfId="0" applyFont="1" applyBorder="1" applyAlignment="1">
      <alignment vertical="top" wrapText="1"/>
    </xf>
    <xf numFmtId="0" fontId="53" fillId="0" borderId="26" xfId="0" applyFont="1" applyBorder="1" applyAlignment="1">
      <alignment vertical="top" wrapText="1"/>
    </xf>
    <xf numFmtId="0" fontId="53" fillId="0" borderId="30" xfId="0" applyFont="1" applyBorder="1" applyAlignment="1">
      <alignment vertical="top" wrapText="1"/>
    </xf>
    <xf numFmtId="0" fontId="53" fillId="0" borderId="133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wrapText="1"/>
    </xf>
    <xf numFmtId="4" fontId="51" fillId="0" borderId="24" xfId="0" applyNumberFormat="1" applyFont="1" applyBorder="1" applyAlignment="1">
      <alignment wrapText="1"/>
    </xf>
    <xf numFmtId="4" fontId="51" fillId="0" borderId="26" xfId="0" applyNumberFormat="1" applyFont="1" applyBorder="1" applyAlignment="1">
      <alignment wrapText="1"/>
    </xf>
    <xf numFmtId="4" fontId="51" fillId="0" borderId="30" xfId="0" applyNumberFormat="1" applyFont="1" applyBorder="1" applyAlignment="1">
      <alignment wrapText="1"/>
    </xf>
    <xf numFmtId="4" fontId="51" fillId="0" borderId="133" xfId="0" applyNumberFormat="1" applyFont="1" applyBorder="1" applyAlignment="1">
      <alignment wrapText="1"/>
    </xf>
    <xf numFmtId="4" fontId="4" fillId="0" borderId="0" xfId="0" applyNumberFormat="1" applyFont="1" applyAlignment="1">
      <alignment/>
    </xf>
    <xf numFmtId="0" fontId="54" fillId="3" borderId="76" xfId="0" applyFont="1" applyFill="1" applyBorder="1" applyAlignment="1">
      <alignment wrapText="1"/>
    </xf>
    <xf numFmtId="4" fontId="53" fillId="3" borderId="98" xfId="0" applyNumberFormat="1" applyFont="1" applyFill="1" applyBorder="1" applyAlignment="1">
      <alignment wrapText="1"/>
    </xf>
    <xf numFmtId="4" fontId="53" fillId="3" borderId="12" xfId="0" applyNumberFormat="1" applyFont="1" applyFill="1" applyBorder="1" applyAlignment="1">
      <alignment wrapText="1"/>
    </xf>
    <xf numFmtId="4" fontId="53" fillId="3" borderId="72" xfId="0" applyNumberFormat="1" applyFont="1" applyFill="1" applyBorder="1" applyAlignment="1">
      <alignment wrapText="1"/>
    </xf>
    <xf numFmtId="4" fontId="53" fillId="3" borderId="99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55" fillId="0" borderId="44" xfId="0" applyFont="1" applyBorder="1" applyAlignment="1">
      <alignment wrapText="1"/>
    </xf>
    <xf numFmtId="4" fontId="52" fillId="0" borderId="105" xfId="0" applyNumberFormat="1" applyFont="1" applyBorder="1" applyAlignment="1">
      <alignment wrapText="1"/>
    </xf>
    <xf numFmtId="4" fontId="52" fillId="0" borderId="108" xfId="0" applyNumberFormat="1" applyFont="1" applyBorder="1" applyAlignment="1">
      <alignment wrapText="1"/>
    </xf>
    <xf numFmtId="4" fontId="52" fillId="0" borderId="109" xfId="0" applyNumberFormat="1" applyFont="1" applyBorder="1" applyAlignment="1">
      <alignment wrapText="1"/>
    </xf>
    <xf numFmtId="4" fontId="52" fillId="0" borderId="107" xfId="0" applyNumberFormat="1" applyFont="1" applyBorder="1" applyAlignment="1">
      <alignment wrapText="1"/>
    </xf>
    <xf numFmtId="4" fontId="52" fillId="0" borderId="105" xfId="0" applyNumberFormat="1" applyFont="1" applyFill="1" applyBorder="1" applyAlignment="1">
      <alignment wrapText="1"/>
    </xf>
    <xf numFmtId="4" fontId="52" fillId="0" borderId="108" xfId="0" applyNumberFormat="1" applyFont="1" applyFill="1" applyBorder="1" applyAlignment="1">
      <alignment wrapText="1"/>
    </xf>
    <xf numFmtId="0" fontId="55" fillId="0" borderId="44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52" fillId="0" borderId="108" xfId="0" applyNumberFormat="1" applyFont="1" applyBorder="1" applyAlignment="1">
      <alignment wrapText="1"/>
    </xf>
    <xf numFmtId="4" fontId="52" fillId="0" borderId="106" xfId="0" applyNumberFormat="1" applyFont="1" applyBorder="1" applyAlignment="1">
      <alignment wrapText="1"/>
    </xf>
    <xf numFmtId="0" fontId="54" fillId="3" borderId="44" xfId="0" applyFont="1" applyFill="1" applyBorder="1" applyAlignment="1">
      <alignment wrapText="1"/>
    </xf>
    <xf numFmtId="4" fontId="53" fillId="3" borderId="105" xfId="0" applyNumberFormat="1" applyFont="1" applyFill="1" applyBorder="1" applyAlignment="1">
      <alignment/>
    </xf>
    <xf numFmtId="4" fontId="53" fillId="3" borderId="108" xfId="0" applyNumberFormat="1" applyFont="1" applyFill="1" applyBorder="1" applyAlignment="1">
      <alignment/>
    </xf>
    <xf numFmtId="4" fontId="53" fillId="3" borderId="109" xfId="0" applyNumberFormat="1" applyFont="1" applyFill="1" applyBorder="1" applyAlignment="1">
      <alignment/>
    </xf>
    <xf numFmtId="4" fontId="53" fillId="3" borderId="107" xfId="0" applyNumberFormat="1" applyFont="1" applyFill="1" applyBorder="1" applyAlignment="1">
      <alignment/>
    </xf>
    <xf numFmtId="0" fontId="55" fillId="6" borderId="76" xfId="0" applyFont="1" applyFill="1" applyBorder="1" applyAlignment="1">
      <alignment wrapText="1"/>
    </xf>
    <xf numFmtId="4" fontId="52" fillId="6" borderId="105" xfId="0" applyNumberFormat="1" applyFont="1" applyFill="1" applyBorder="1" applyAlignment="1">
      <alignment/>
    </xf>
    <xf numFmtId="4" fontId="52" fillId="6" borderId="108" xfId="0" applyNumberFormat="1" applyFont="1" applyFill="1" applyBorder="1" applyAlignment="1">
      <alignment/>
    </xf>
    <xf numFmtId="4" fontId="52" fillId="6" borderId="109" xfId="0" applyNumberFormat="1" applyFont="1" applyFill="1" applyBorder="1" applyAlignment="1">
      <alignment/>
    </xf>
    <xf numFmtId="4" fontId="52" fillId="6" borderId="99" xfId="0" applyNumberFormat="1" applyFont="1" applyFill="1" applyBorder="1" applyAlignment="1">
      <alignment/>
    </xf>
    <xf numFmtId="4" fontId="52" fillId="6" borderId="107" xfId="0" applyNumberFormat="1" applyFont="1" applyFill="1" applyBorder="1" applyAlignment="1">
      <alignment/>
    </xf>
    <xf numFmtId="4" fontId="52" fillId="6" borderId="98" xfId="0" applyNumberFormat="1" applyFont="1" applyFill="1" applyBorder="1" applyAlignment="1">
      <alignment/>
    </xf>
    <xf numFmtId="4" fontId="52" fillId="6" borderId="12" xfId="0" applyNumberFormat="1" applyFont="1" applyFill="1" applyBorder="1" applyAlignment="1">
      <alignment/>
    </xf>
    <xf numFmtId="4" fontId="52" fillId="6" borderId="72" xfId="0" applyNumberFormat="1" applyFont="1" applyFill="1" applyBorder="1" applyAlignment="1">
      <alignment/>
    </xf>
    <xf numFmtId="0" fontId="54" fillId="3" borderId="44" xfId="0" applyFont="1" applyFill="1" applyBorder="1" applyAlignment="1">
      <alignment/>
    </xf>
    <xf numFmtId="4" fontId="53" fillId="3" borderId="105" xfId="0" applyNumberFormat="1" applyFont="1" applyFill="1" applyBorder="1" applyAlignment="1">
      <alignment wrapText="1"/>
    </xf>
    <xf numFmtId="4" fontId="53" fillId="3" borderId="108" xfId="0" applyNumberFormat="1" applyFont="1" applyFill="1" applyBorder="1" applyAlignment="1">
      <alignment wrapText="1"/>
    </xf>
    <xf numFmtId="4" fontId="53" fillId="3" borderId="109" xfId="0" applyNumberFormat="1" applyFont="1" applyFill="1" applyBorder="1" applyAlignment="1">
      <alignment wrapText="1"/>
    </xf>
    <xf numFmtId="4" fontId="53" fillId="3" borderId="107" xfId="0" applyNumberFormat="1" applyFont="1" applyFill="1" applyBorder="1" applyAlignment="1">
      <alignment wrapText="1"/>
    </xf>
    <xf numFmtId="0" fontId="55" fillId="0" borderId="44" xfId="0" applyFont="1" applyBorder="1" applyAlignment="1">
      <alignment/>
    </xf>
    <xf numFmtId="0" fontId="55" fillId="0" borderId="134" xfId="0" applyFont="1" applyBorder="1" applyAlignment="1">
      <alignment/>
    </xf>
    <xf numFmtId="4" fontId="52" fillId="0" borderId="112" xfId="0" applyNumberFormat="1" applyFont="1" applyBorder="1" applyAlignment="1">
      <alignment wrapText="1"/>
    </xf>
    <xf numFmtId="4" fontId="52" fillId="0" borderId="116" xfId="0" applyNumberFormat="1" applyFont="1" applyBorder="1" applyAlignment="1">
      <alignment wrapText="1"/>
    </xf>
    <xf numFmtId="4" fontId="52" fillId="0" borderId="117" xfId="0" applyNumberFormat="1" applyFont="1" applyBorder="1" applyAlignment="1">
      <alignment wrapText="1"/>
    </xf>
    <xf numFmtId="4" fontId="52" fillId="0" borderId="115" xfId="0" applyNumberFormat="1" applyFont="1" applyBorder="1" applyAlignment="1">
      <alignment wrapText="1"/>
    </xf>
    <xf numFmtId="4" fontId="51" fillId="0" borderId="24" xfId="0" applyNumberFormat="1" applyFont="1" applyBorder="1" applyAlignment="1">
      <alignment/>
    </xf>
    <xf numFmtId="4" fontId="51" fillId="0" borderId="26" xfId="0" applyNumberFormat="1" applyFont="1" applyBorder="1" applyAlignment="1">
      <alignment/>
    </xf>
    <xf numFmtId="4" fontId="51" fillId="0" borderId="30" xfId="0" applyNumberFormat="1" applyFont="1" applyBorder="1" applyAlignment="1">
      <alignment/>
    </xf>
    <xf numFmtId="4" fontId="51" fillId="0" borderId="133" xfId="0" applyNumberFormat="1" applyFont="1" applyBorder="1" applyAlignment="1">
      <alignment/>
    </xf>
    <xf numFmtId="0" fontId="55" fillId="0" borderId="76" xfId="0" applyFont="1" applyBorder="1" applyAlignment="1">
      <alignment wrapText="1"/>
    </xf>
    <xf numFmtId="4" fontId="52" fillId="0" borderId="98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4" fontId="52" fillId="0" borderId="72" xfId="0" applyNumberFormat="1" applyFont="1" applyBorder="1" applyAlignment="1">
      <alignment/>
    </xf>
    <xf numFmtId="4" fontId="52" fillId="0" borderId="99" xfId="0" applyNumberFormat="1" applyFont="1" applyBorder="1" applyAlignment="1">
      <alignment/>
    </xf>
    <xf numFmtId="4" fontId="52" fillId="0" borderId="98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0" fontId="55" fillId="6" borderId="134" xfId="0" applyFont="1" applyFill="1" applyBorder="1" applyAlignment="1">
      <alignment wrapText="1"/>
    </xf>
    <xf numFmtId="4" fontId="52" fillId="6" borderId="112" xfId="0" applyNumberFormat="1" applyFont="1" applyFill="1" applyBorder="1" applyAlignment="1">
      <alignment/>
    </xf>
    <xf numFmtId="4" fontId="52" fillId="6" borderId="116" xfId="0" applyNumberFormat="1" applyFont="1" applyFill="1" applyBorder="1" applyAlignment="1">
      <alignment/>
    </xf>
    <xf numFmtId="4" fontId="52" fillId="6" borderId="117" xfId="0" applyNumberFormat="1" applyFont="1" applyFill="1" applyBorder="1" applyAlignment="1">
      <alignment/>
    </xf>
    <xf numFmtId="4" fontId="52" fillId="6" borderId="115" xfId="0" applyNumberFormat="1" applyFont="1" applyFill="1" applyBorder="1" applyAlignment="1">
      <alignment/>
    </xf>
    <xf numFmtId="0" fontId="56" fillId="0" borderId="31" xfId="0" applyFont="1" applyBorder="1" applyAlignment="1">
      <alignment wrapText="1"/>
    </xf>
    <xf numFmtId="4" fontId="57" fillId="0" borderId="24" xfId="0" applyNumberFormat="1" applyFont="1" applyBorder="1" applyAlignment="1">
      <alignment/>
    </xf>
    <xf numFmtId="4" fontId="57" fillId="0" borderId="26" xfId="0" applyNumberFormat="1" applyFont="1" applyBorder="1" applyAlignment="1">
      <alignment/>
    </xf>
    <xf numFmtId="4" fontId="57" fillId="0" borderId="30" xfId="0" applyNumberFormat="1" applyFont="1" applyBorder="1" applyAlignment="1">
      <alignment/>
    </xf>
    <xf numFmtId="4" fontId="57" fillId="0" borderId="133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3" fillId="0" borderId="76" xfId="0" applyFont="1" applyBorder="1" applyAlignment="1">
      <alignment wrapText="1"/>
    </xf>
    <xf numFmtId="0" fontId="53" fillId="0" borderId="44" xfId="0" applyFont="1" applyBorder="1" applyAlignment="1">
      <alignment wrapText="1"/>
    </xf>
    <xf numFmtId="4" fontId="52" fillId="0" borderId="105" xfId="0" applyNumberFormat="1" applyFont="1" applyBorder="1" applyAlignment="1">
      <alignment/>
    </xf>
    <xf numFmtId="4" fontId="52" fillId="0" borderId="108" xfId="0" applyNumberFormat="1" applyFont="1" applyBorder="1" applyAlignment="1">
      <alignment/>
    </xf>
    <xf numFmtId="4" fontId="52" fillId="0" borderId="109" xfId="0" applyNumberFormat="1" applyFont="1" applyBorder="1" applyAlignment="1">
      <alignment/>
    </xf>
    <xf numFmtId="4" fontId="52" fillId="0" borderId="107" xfId="0" applyNumberFormat="1" applyFont="1" applyBorder="1" applyAlignment="1">
      <alignment/>
    </xf>
    <xf numFmtId="0" fontId="52" fillId="6" borderId="134" xfId="0" applyFont="1" applyFill="1" applyBorder="1" applyAlignment="1">
      <alignment wrapText="1"/>
    </xf>
    <xf numFmtId="0" fontId="52" fillId="0" borderId="133" xfId="0" applyFont="1" applyFill="1" applyBorder="1" applyAlignment="1">
      <alignment wrapText="1"/>
    </xf>
    <xf numFmtId="4" fontId="52" fillId="0" borderId="24" xfId="0" applyNumberFormat="1" applyFont="1" applyFill="1" applyBorder="1" applyAlignment="1">
      <alignment/>
    </xf>
    <xf numFmtId="4" fontId="52" fillId="0" borderId="26" xfId="0" applyNumberFormat="1" applyFont="1" applyFill="1" applyBorder="1" applyAlignment="1">
      <alignment/>
    </xf>
    <xf numFmtId="4" fontId="52" fillId="0" borderId="30" xfId="0" applyNumberFormat="1" applyFont="1" applyFill="1" applyBorder="1" applyAlignment="1">
      <alignment/>
    </xf>
    <xf numFmtId="4" fontId="52" fillId="0" borderId="133" xfId="0" applyNumberFormat="1" applyFont="1" applyFill="1" applyBorder="1" applyAlignment="1">
      <alignment/>
    </xf>
    <xf numFmtId="4" fontId="53" fillId="0" borderId="3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52" fillId="6" borderId="24" xfId="0" applyNumberFormat="1" applyFont="1" applyFill="1" applyBorder="1" applyAlignment="1">
      <alignment/>
    </xf>
    <xf numFmtId="4" fontId="52" fillId="6" borderId="26" xfId="0" applyNumberFormat="1" applyFont="1" applyFill="1" applyBorder="1" applyAlignment="1">
      <alignment/>
    </xf>
    <xf numFmtId="4" fontId="52" fillId="6" borderId="30" xfId="0" applyNumberFormat="1" applyFont="1" applyFill="1" applyBorder="1" applyAlignment="1">
      <alignment/>
    </xf>
    <xf numFmtId="4" fontId="52" fillId="6" borderId="133" xfId="0" applyNumberFormat="1" applyFont="1" applyFill="1" applyBorder="1" applyAlignment="1">
      <alignment/>
    </xf>
    <xf numFmtId="0" fontId="58" fillId="0" borderId="31" xfId="0" applyFont="1" applyBorder="1" applyAlignment="1">
      <alignment wrapText="1"/>
    </xf>
    <xf numFmtId="4" fontId="53" fillId="0" borderId="24" xfId="0" applyNumberFormat="1" applyFont="1" applyBorder="1" applyAlignment="1">
      <alignment/>
    </xf>
    <xf numFmtId="4" fontId="53" fillId="0" borderId="26" xfId="0" applyNumberFormat="1" applyFont="1" applyBorder="1" applyAlignment="1">
      <alignment/>
    </xf>
    <xf numFmtId="4" fontId="53" fillId="0" borderId="30" xfId="0" applyNumberFormat="1" applyFont="1" applyBorder="1" applyAlignment="1">
      <alignment/>
    </xf>
    <xf numFmtId="4" fontId="53" fillId="0" borderId="133" xfId="0" applyNumberFormat="1" applyFont="1" applyBorder="1" applyAlignment="1">
      <alignment/>
    </xf>
    <xf numFmtId="0" fontId="58" fillId="0" borderId="56" xfId="0" applyFont="1" applyBorder="1" applyAlignment="1">
      <alignment wrapText="1"/>
    </xf>
    <xf numFmtId="4" fontId="52" fillId="0" borderId="41" xfId="0" applyNumberFormat="1" applyFont="1" applyBorder="1" applyAlignment="1">
      <alignment/>
    </xf>
    <xf numFmtId="4" fontId="52" fillId="0" borderId="42" xfId="0" applyNumberFormat="1" applyFont="1" applyBorder="1" applyAlignment="1">
      <alignment/>
    </xf>
    <xf numFmtId="4" fontId="52" fillId="0" borderId="5" xfId="0" applyNumberFormat="1" applyFont="1" applyBorder="1" applyAlignment="1">
      <alignment/>
    </xf>
    <xf numFmtId="4" fontId="52" fillId="0" borderId="135" xfId="0" applyNumberFormat="1" applyFont="1" applyBorder="1" applyAlignment="1">
      <alignment/>
    </xf>
    <xf numFmtId="0" fontId="58" fillId="0" borderId="136" xfId="0" applyFont="1" applyBorder="1" applyAlignment="1">
      <alignment wrapText="1"/>
    </xf>
    <xf numFmtId="4" fontId="52" fillId="0" borderId="137" xfId="0" applyNumberFormat="1" applyFont="1" applyBorder="1" applyAlignment="1">
      <alignment/>
    </xf>
    <xf numFmtId="4" fontId="52" fillId="0" borderId="138" xfId="0" applyNumberFormat="1" applyFont="1" applyBorder="1" applyAlignment="1">
      <alignment/>
    </xf>
    <xf numFmtId="4" fontId="52" fillId="0" borderId="139" xfId="0" applyNumberFormat="1" applyFont="1" applyBorder="1" applyAlignment="1">
      <alignment/>
    </xf>
    <xf numFmtId="4" fontId="52" fillId="0" borderId="140" xfId="0" applyNumberFormat="1" applyFont="1" applyBorder="1" applyAlignment="1">
      <alignment/>
    </xf>
    <xf numFmtId="0" fontId="52" fillId="0" borderId="0" xfId="0" applyFont="1" applyAlignment="1">
      <alignment/>
    </xf>
    <xf numFmtId="190" fontId="52" fillId="0" borderId="0" xfId="0" applyNumberFormat="1" applyFont="1" applyAlignment="1">
      <alignment/>
    </xf>
    <xf numFmtId="0" fontId="59" fillId="0" borderId="0" xfId="0" applyFont="1" applyAlignment="1">
      <alignment/>
    </xf>
    <xf numFmtId="4" fontId="52" fillId="0" borderId="0" xfId="0" applyNumberFormat="1" applyFont="1" applyAlignment="1">
      <alignment/>
    </xf>
    <xf numFmtId="19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102" xfId="0" applyFont="1" applyBorder="1" applyAlignment="1">
      <alignment horizontal="center"/>
    </xf>
    <xf numFmtId="0" fontId="63" fillId="0" borderId="3" xfId="0" applyFont="1" applyBorder="1" applyAlignment="1">
      <alignment horizontal="centerContinuous"/>
    </xf>
    <xf numFmtId="0" fontId="46" fillId="0" borderId="141" xfId="0" applyFont="1" applyBorder="1" applyAlignment="1">
      <alignment horizontal="centerContinuous"/>
    </xf>
    <xf numFmtId="0" fontId="44" fillId="0" borderId="89" xfId="0" applyFont="1" applyBorder="1" applyAlignment="1">
      <alignment horizontal="centerContinuous"/>
    </xf>
    <xf numFmtId="0" fontId="46" fillId="0" borderId="86" xfId="0" applyFont="1" applyBorder="1" applyAlignment="1">
      <alignment horizontal="center"/>
    </xf>
    <xf numFmtId="0" fontId="46" fillId="0" borderId="86" xfId="0" applyFont="1" applyBorder="1" applyAlignment="1">
      <alignment horizontal="centerContinuous"/>
    </xf>
    <xf numFmtId="0" fontId="44" fillId="0" borderId="86" xfId="0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9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4" fillId="0" borderId="86" xfId="0" applyFont="1" applyBorder="1" applyAlignment="1">
      <alignment horizontal="centerContinuous"/>
    </xf>
    <xf numFmtId="0" fontId="44" fillId="0" borderId="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142" xfId="0" applyFont="1" applyBorder="1" applyAlignment="1">
      <alignment horizontal="center"/>
    </xf>
    <xf numFmtId="0" fontId="44" fillId="0" borderId="117" xfId="0" applyFont="1" applyBorder="1" applyAlignment="1">
      <alignment/>
    </xf>
    <xf numFmtId="0" fontId="44" fillId="0" borderId="133" xfId="0" applyFont="1" applyBorder="1" applyAlignment="1">
      <alignment horizontal="center"/>
    </xf>
    <xf numFmtId="0" fontId="44" fillId="0" borderId="133" xfId="0" applyFont="1" applyBorder="1" applyAlignment="1">
      <alignment horizontal="centerContinuous"/>
    </xf>
    <xf numFmtId="0" fontId="44" fillId="0" borderId="2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6" borderId="99" xfId="0" applyFont="1" applyFill="1" applyBorder="1" applyAlignment="1">
      <alignment horizontal="center"/>
    </xf>
    <xf numFmtId="0" fontId="65" fillId="0" borderId="86" xfId="0" applyFont="1" applyBorder="1" applyAlignment="1">
      <alignment horizontal="left"/>
    </xf>
    <xf numFmtId="0" fontId="44" fillId="6" borderId="107" xfId="0" applyFont="1" applyFill="1" applyBorder="1" applyAlignment="1">
      <alignment horizontal="center"/>
    </xf>
    <xf numFmtId="0" fontId="66" fillId="0" borderId="107" xfId="0" applyFont="1" applyBorder="1" applyAlignment="1">
      <alignment horizontal="left"/>
    </xf>
    <xf numFmtId="0" fontId="44" fillId="0" borderId="45" xfId="0" applyFont="1" applyBorder="1" applyAlignment="1">
      <alignment/>
    </xf>
    <xf numFmtId="0" fontId="44" fillId="0" borderId="46" xfId="0" applyFont="1" applyBorder="1" applyAlignment="1">
      <alignment/>
    </xf>
    <xf numFmtId="0" fontId="44" fillId="0" borderId="143" xfId="0" applyFont="1" applyBorder="1" applyAlignment="1">
      <alignment/>
    </xf>
    <xf numFmtId="0" fontId="44" fillId="6" borderId="140" xfId="0" applyFont="1" applyFill="1" applyBorder="1" applyAlignment="1">
      <alignment horizontal="center"/>
    </xf>
    <xf numFmtId="0" fontId="66" fillId="0" borderId="140" xfId="0" applyFont="1" applyBorder="1" applyAlignment="1">
      <alignment horizontal="left"/>
    </xf>
    <xf numFmtId="0" fontId="44" fillId="0" borderId="99" xfId="0" applyFont="1" applyBorder="1" applyAlignment="1">
      <alignment horizontal="center"/>
    </xf>
    <xf numFmtId="0" fontId="44" fillId="0" borderId="107" xfId="0" applyFont="1" applyBorder="1" applyAlignment="1">
      <alignment horizontal="center"/>
    </xf>
    <xf numFmtId="0" fontId="44" fillId="0" borderId="140" xfId="0" applyFont="1" applyBorder="1" applyAlignment="1">
      <alignment horizontal="center"/>
    </xf>
    <xf numFmtId="0" fontId="44" fillId="6" borderId="133" xfId="0" applyFont="1" applyFill="1" applyBorder="1" applyAlignment="1">
      <alignment horizontal="center"/>
    </xf>
    <xf numFmtId="0" fontId="65" fillId="0" borderId="133" xfId="0" applyFont="1" applyBorder="1" applyAlignment="1">
      <alignment horizontal="left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6" borderId="135" xfId="0" applyFont="1" applyFill="1" applyBorder="1" applyAlignment="1">
      <alignment horizontal="center"/>
    </xf>
    <xf numFmtId="0" fontId="65" fillId="0" borderId="135" xfId="0" applyFont="1" applyBorder="1" applyAlignment="1">
      <alignment horizontal="left" wrapText="1"/>
    </xf>
    <xf numFmtId="0" fontId="44" fillId="0" borderId="6" xfId="0" applyFont="1" applyBorder="1" applyAlignment="1">
      <alignment/>
    </xf>
    <xf numFmtId="0" fontId="44" fillId="0" borderId="57" xfId="0" applyFont="1" applyBorder="1" applyAlignment="1">
      <alignment/>
    </xf>
    <xf numFmtId="0" fontId="44" fillId="6" borderId="99" xfId="0" applyFont="1" applyFill="1" applyBorder="1" applyAlignment="1">
      <alignment horizontal="center" vertical="center" wrapText="1"/>
    </xf>
    <xf numFmtId="0" fontId="66" fillId="0" borderId="86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6" borderId="115" xfId="0" applyFont="1" applyFill="1" applyBorder="1" applyAlignment="1">
      <alignment horizontal="center"/>
    </xf>
    <xf numFmtId="0" fontId="66" fillId="0" borderId="115" xfId="0" applyFont="1" applyBorder="1" applyAlignment="1">
      <alignment horizontal="left" wrapText="1"/>
    </xf>
    <xf numFmtId="0" fontId="44" fillId="0" borderId="114" xfId="0" applyFont="1" applyBorder="1" applyAlignment="1">
      <alignment/>
    </xf>
    <xf numFmtId="0" fontId="65" fillId="0" borderId="92" xfId="0" applyFont="1" applyBorder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46" fillId="0" borderId="3" xfId="0" applyFont="1" applyBorder="1" applyAlignment="1">
      <alignment horizontal="center"/>
    </xf>
    <xf numFmtId="0" fontId="46" fillId="0" borderId="0" xfId="0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0" fillId="0" borderId="0" xfId="0" applyAlignment="1">
      <alignment/>
    </xf>
    <xf numFmtId="0" fontId="46" fillId="0" borderId="68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7" xfId="0" applyFont="1" applyBorder="1" applyAlignment="1">
      <alignment/>
    </xf>
    <xf numFmtId="0" fontId="46" fillId="0" borderId="135" xfId="0" applyFont="1" applyBorder="1" applyAlignment="1">
      <alignment horizontal="centerContinuous"/>
    </xf>
    <xf numFmtId="0" fontId="46" fillId="0" borderId="6" xfId="0" applyFont="1" applyBorder="1" applyAlignment="1">
      <alignment horizontal="centerContinuous"/>
    </xf>
    <xf numFmtId="0" fontId="44" fillId="0" borderId="67" xfId="0" applyFont="1" applyBorder="1" applyAlignment="1">
      <alignment/>
    </xf>
    <xf numFmtId="0" fontId="44" fillId="0" borderId="1" xfId="0" applyFont="1" applyBorder="1" applyAlignment="1">
      <alignment/>
    </xf>
    <xf numFmtId="0" fontId="44" fillId="0" borderId="19" xfId="0" applyFont="1" applyBorder="1" applyAlignment="1">
      <alignment/>
    </xf>
    <xf numFmtId="0" fontId="46" fillId="0" borderId="92" xfId="0" applyFont="1" applyBorder="1" applyAlignment="1">
      <alignment horizontal="centerContinuous"/>
    </xf>
    <xf numFmtId="0" fontId="46" fillId="0" borderId="17" xfId="0" applyFont="1" applyBorder="1" applyAlignment="1">
      <alignment horizontal="centerContinuous"/>
    </xf>
    <xf numFmtId="0" fontId="46" fillId="0" borderId="55" xfId="0" applyFont="1" applyBorder="1" applyAlignment="1">
      <alignment horizontal="centerContinuous"/>
    </xf>
    <xf numFmtId="0" fontId="44" fillId="0" borderId="56" xfId="0" applyFont="1" applyBorder="1" applyAlignment="1">
      <alignment/>
    </xf>
    <xf numFmtId="4" fontId="44" fillId="0" borderId="135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0" borderId="5" xfId="0" applyNumberFormat="1" applyFont="1" applyBorder="1" applyAlignment="1">
      <alignment/>
    </xf>
    <xf numFmtId="0" fontId="44" fillId="0" borderId="44" xfId="0" applyFont="1" applyBorder="1" applyAlignment="1">
      <alignment/>
    </xf>
    <xf numFmtId="4" fontId="44" fillId="0" borderId="107" xfId="0" applyNumberFormat="1" applyFont="1" applyBorder="1" applyAlignment="1">
      <alignment/>
    </xf>
    <xf numFmtId="4" fontId="44" fillId="0" borderId="105" xfId="0" applyNumberFormat="1" applyFont="1" applyBorder="1" applyAlignment="1">
      <alignment/>
    </xf>
    <xf numFmtId="4" fontId="44" fillId="0" borderId="109" xfId="0" applyNumberFormat="1" applyFont="1" applyBorder="1" applyAlignment="1">
      <alignment/>
    </xf>
    <xf numFmtId="4" fontId="52" fillId="0" borderId="107" xfId="0" applyNumberFormat="1" applyFont="1" applyBorder="1" applyAlignment="1">
      <alignment/>
    </xf>
    <xf numFmtId="0" fontId="46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107" xfId="0" applyNumberFormat="1" applyFont="1" applyBorder="1" applyAlignment="1">
      <alignment/>
    </xf>
    <xf numFmtId="4" fontId="44" fillId="0" borderId="73" xfId="0" applyNumberFormat="1" applyFont="1" applyFill="1" applyBorder="1" applyAlignment="1">
      <alignment/>
    </xf>
    <xf numFmtId="4" fontId="44" fillId="0" borderId="107" xfId="0" applyNumberFormat="1" applyFont="1" applyFill="1" applyBorder="1" applyAlignment="1">
      <alignment/>
    </xf>
    <xf numFmtId="0" fontId="46" fillId="0" borderId="44" xfId="0" applyFont="1" applyBorder="1" applyAlignment="1">
      <alignment/>
    </xf>
    <xf numFmtId="4" fontId="46" fillId="0" borderId="107" xfId="0" applyNumberFormat="1" applyFont="1" applyBorder="1" applyAlignment="1">
      <alignment/>
    </xf>
    <xf numFmtId="4" fontId="46" fillId="0" borderId="105" xfId="0" applyNumberFormat="1" applyFont="1" applyBorder="1" applyAlignment="1">
      <alignment/>
    </xf>
    <xf numFmtId="4" fontId="46" fillId="0" borderId="109" xfId="0" applyNumberFormat="1" applyFont="1" applyBorder="1" applyAlignment="1">
      <alignment/>
    </xf>
    <xf numFmtId="0" fontId="44" fillId="0" borderId="134" xfId="0" applyFont="1" applyBorder="1" applyAlignment="1">
      <alignment/>
    </xf>
    <xf numFmtId="0" fontId="0" fillId="0" borderId="140" xfId="0" applyBorder="1" applyAlignment="1">
      <alignment/>
    </xf>
    <xf numFmtId="4" fontId="44" fillId="0" borderId="117" xfId="0" applyNumberFormat="1" applyFont="1" applyBorder="1" applyAlignment="1">
      <alignment/>
    </xf>
    <xf numFmtId="4" fontId="44" fillId="0" borderId="115" xfId="0" applyNumberFormat="1" applyFont="1" applyBorder="1" applyAlignment="1">
      <alignment/>
    </xf>
    <xf numFmtId="0" fontId="46" fillId="0" borderId="31" xfId="0" applyFont="1" applyBorder="1" applyAlignment="1">
      <alignment/>
    </xf>
    <xf numFmtId="4" fontId="46" fillId="0" borderId="133" xfId="0" applyNumberFormat="1" applyFont="1" applyBorder="1" applyAlignment="1">
      <alignment/>
    </xf>
    <xf numFmtId="4" fontId="46" fillId="0" borderId="24" xfId="0" applyNumberFormat="1" applyFont="1" applyBorder="1" applyAlignment="1">
      <alignment/>
    </xf>
    <xf numFmtId="4" fontId="46" fillId="0" borderId="3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46" fillId="0" borderId="7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44" fillId="0" borderId="68" xfId="0" applyFont="1" applyBorder="1" applyAlignment="1">
      <alignment/>
    </xf>
    <xf numFmtId="0" fontId="44" fillId="0" borderId="102" xfId="0" applyFont="1" applyBorder="1" applyAlignment="1">
      <alignment wrapText="1"/>
    </xf>
    <xf numFmtId="0" fontId="44" fillId="0" borderId="102" xfId="0" applyFont="1" applyBorder="1" applyAlignment="1">
      <alignment horizontal="right"/>
    </xf>
    <xf numFmtId="0" fontId="46" fillId="0" borderId="102" xfId="0" applyFont="1" applyBorder="1" applyAlignment="1">
      <alignment horizontal="center"/>
    </xf>
    <xf numFmtId="0" fontId="46" fillId="0" borderId="102" xfId="0" applyFont="1" applyBorder="1" applyAlignment="1">
      <alignment horizontal="right"/>
    </xf>
    <xf numFmtId="0" fontId="62" fillId="0" borderId="73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62" fillId="0" borderId="92" xfId="0" applyFont="1" applyBorder="1" applyAlignment="1">
      <alignment horizontal="center"/>
    </xf>
    <xf numFmtId="0" fontId="65" fillId="0" borderId="92" xfId="0" applyFont="1" applyBorder="1" applyAlignment="1">
      <alignment horizontal="center"/>
    </xf>
    <xf numFmtId="0" fontId="62" fillId="0" borderId="76" xfId="0" applyFont="1" applyBorder="1" applyAlignment="1">
      <alignment wrapText="1"/>
    </xf>
    <xf numFmtId="3" fontId="62" fillId="0" borderId="76" xfId="0" applyNumberFormat="1" applyFont="1" applyBorder="1" applyAlignment="1">
      <alignment wrapText="1"/>
    </xf>
    <xf numFmtId="3" fontId="62" fillId="0" borderId="135" xfId="0" applyNumberFormat="1" applyFont="1" applyBorder="1" applyAlignment="1">
      <alignment wrapText="1"/>
    </xf>
    <xf numFmtId="3" fontId="62" fillId="0" borderId="13" xfId="0" applyNumberFormat="1" applyFont="1" applyFill="1" applyBorder="1" applyAlignment="1">
      <alignment wrapText="1"/>
    </xf>
    <xf numFmtId="3" fontId="62" fillId="0" borderId="99" xfId="0" applyNumberFormat="1" applyFont="1" applyBorder="1" applyAlignment="1">
      <alignment/>
    </xf>
    <xf numFmtId="0" fontId="62" fillId="0" borderId="44" xfId="0" applyFont="1" applyBorder="1" applyAlignment="1">
      <alignment/>
    </xf>
    <xf numFmtId="3" fontId="62" fillId="0" borderId="44" xfId="0" applyNumberFormat="1" applyFont="1" applyBorder="1" applyAlignment="1">
      <alignment/>
    </xf>
    <xf numFmtId="3" fontId="62" fillId="0" borderId="107" xfId="0" applyNumberFormat="1" applyFont="1" applyBorder="1" applyAlignment="1">
      <alignment/>
    </xf>
    <xf numFmtId="3" fontId="62" fillId="0" borderId="45" xfId="0" applyNumberFormat="1" applyFont="1" applyFill="1" applyBorder="1" applyAlignment="1">
      <alignment/>
    </xf>
    <xf numFmtId="0" fontId="62" fillId="0" borderId="44" xfId="0" applyFont="1" applyBorder="1" applyAlignment="1">
      <alignment wrapText="1"/>
    </xf>
    <xf numFmtId="3" fontId="62" fillId="0" borderId="44" xfId="0" applyNumberFormat="1" applyFont="1" applyBorder="1" applyAlignment="1">
      <alignment wrapText="1"/>
    </xf>
    <xf numFmtId="0" fontId="62" fillId="0" borderId="136" xfId="0" applyFont="1" applyBorder="1" applyAlignment="1">
      <alignment/>
    </xf>
    <xf numFmtId="3" fontId="62" fillId="0" borderId="136" xfId="0" applyNumberFormat="1" applyFont="1" applyBorder="1" applyAlignment="1">
      <alignment/>
    </xf>
    <xf numFmtId="3" fontId="62" fillId="0" borderId="140" xfId="0" applyNumberFormat="1" applyFont="1" applyBorder="1" applyAlignment="1">
      <alignment/>
    </xf>
    <xf numFmtId="3" fontId="62" fillId="0" borderId="144" xfId="0" applyNumberFormat="1" applyFont="1" applyFill="1" applyBorder="1" applyAlignment="1">
      <alignment/>
    </xf>
    <xf numFmtId="0" fontId="62" fillId="0" borderId="56" xfId="0" applyFont="1" applyBorder="1" applyAlignment="1">
      <alignment wrapText="1"/>
    </xf>
    <xf numFmtId="3" fontId="62" fillId="0" borderId="56" xfId="0" applyNumberFormat="1" applyFont="1" applyBorder="1" applyAlignment="1">
      <alignment wrapText="1"/>
    </xf>
    <xf numFmtId="3" fontId="62" fillId="0" borderId="135" xfId="0" applyNumberFormat="1" applyFont="1" applyBorder="1" applyAlignment="1">
      <alignment/>
    </xf>
    <xf numFmtId="3" fontId="62" fillId="0" borderId="6" xfId="0" applyNumberFormat="1" applyFont="1" applyFill="1" applyBorder="1" applyAlignment="1">
      <alignment/>
    </xf>
    <xf numFmtId="3" fontId="62" fillId="0" borderId="136" xfId="0" applyNumberFormat="1" applyFont="1" applyBorder="1" applyAlignment="1">
      <alignment horizontal="right"/>
    </xf>
    <xf numFmtId="3" fontId="62" fillId="0" borderId="140" xfId="0" applyNumberFormat="1" applyFont="1" applyFill="1" applyBorder="1" applyAlignment="1">
      <alignment horizontal="right"/>
    </xf>
    <xf numFmtId="3" fontId="62" fillId="0" borderId="14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62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 wrapText="1"/>
    </xf>
    <xf numFmtId="0" fontId="74" fillId="0" borderId="0" xfId="25" applyFont="1" applyFill="1">
      <alignment/>
      <protection/>
    </xf>
    <xf numFmtId="0" fontId="57" fillId="0" borderId="0" xfId="25" applyFont="1" applyFill="1" applyAlignment="1">
      <alignment horizontal="center"/>
      <protection/>
    </xf>
    <xf numFmtId="0" fontId="52" fillId="0" borderId="0" xfId="25" applyFont="1" applyFill="1">
      <alignment/>
      <protection/>
    </xf>
    <xf numFmtId="0" fontId="37" fillId="0" borderId="0" xfId="25" applyFill="1">
      <alignment/>
      <protection/>
    </xf>
    <xf numFmtId="0" fontId="57" fillId="0" borderId="116" xfId="25" applyFont="1" applyFill="1" applyBorder="1" applyAlignment="1">
      <alignment horizontal="center" vertical="center"/>
      <protection/>
    </xf>
    <xf numFmtId="0" fontId="53" fillId="0" borderId="116" xfId="25" applyFont="1" applyFill="1" applyBorder="1" applyAlignment="1">
      <alignment horizontal="center" vertical="center" wrapText="1"/>
      <protection/>
    </xf>
    <xf numFmtId="0" fontId="53" fillId="0" borderId="145" xfId="25" applyFont="1" applyFill="1" applyBorder="1" applyAlignment="1">
      <alignment horizontal="center" vertical="center" wrapText="1"/>
      <protection/>
    </xf>
    <xf numFmtId="0" fontId="37" fillId="0" borderId="0" xfId="25" applyFill="1" applyAlignment="1">
      <alignment wrapText="1"/>
      <protection/>
    </xf>
    <xf numFmtId="0" fontId="52" fillId="0" borderId="108" xfId="25" applyFont="1" applyFill="1" applyBorder="1" applyAlignment="1">
      <alignment horizontal="left"/>
      <protection/>
    </xf>
    <xf numFmtId="0" fontId="52" fillId="0" borderId="108" xfId="25" applyFont="1" applyFill="1" applyBorder="1" applyAlignment="1">
      <alignment horizontal="center"/>
      <protection/>
    </xf>
    <xf numFmtId="3" fontId="52" fillId="0" borderId="108" xfId="25" applyNumberFormat="1" applyFont="1" applyFill="1" applyBorder="1" applyAlignment="1">
      <alignment horizontal="right"/>
      <protection/>
    </xf>
    <xf numFmtId="0" fontId="75" fillId="0" borderId="3" xfId="25" applyFont="1" applyFill="1" applyBorder="1">
      <alignment/>
      <protection/>
    </xf>
    <xf numFmtId="0" fontId="75" fillId="0" borderId="89" xfId="25" applyFont="1" applyFill="1" applyBorder="1">
      <alignment/>
      <protection/>
    </xf>
    <xf numFmtId="0" fontId="75" fillId="0" borderId="0" xfId="25" applyFont="1" applyFill="1">
      <alignment/>
      <protection/>
    </xf>
    <xf numFmtId="0" fontId="37" fillId="0" borderId="9" xfId="25" applyFill="1" applyBorder="1">
      <alignment/>
      <protection/>
    </xf>
    <xf numFmtId="0" fontId="37" fillId="0" borderId="88" xfId="25" applyFill="1" applyBorder="1">
      <alignment/>
      <protection/>
    </xf>
    <xf numFmtId="0" fontId="75" fillId="0" borderId="9" xfId="25" applyFont="1" applyFill="1" applyBorder="1">
      <alignment/>
      <protection/>
    </xf>
    <xf numFmtId="0" fontId="75" fillId="0" borderId="88" xfId="25" applyFont="1" applyFill="1" applyBorder="1">
      <alignment/>
      <protection/>
    </xf>
    <xf numFmtId="0" fontId="53" fillId="0" borderId="108" xfId="25" applyFont="1" applyFill="1" applyBorder="1" applyAlignment="1">
      <alignment horizontal="left"/>
      <protection/>
    </xf>
    <xf numFmtId="0" fontId="53" fillId="0" borderId="108" xfId="25" applyFont="1" applyFill="1" applyBorder="1" applyAlignment="1">
      <alignment horizontal="center"/>
      <protection/>
    </xf>
    <xf numFmtId="3" fontId="53" fillId="0" borderId="108" xfId="25" applyNumberFormat="1" applyFont="1" applyFill="1" applyBorder="1" applyAlignment="1">
      <alignment horizontal="right"/>
      <protection/>
    </xf>
    <xf numFmtId="0" fontId="75" fillId="0" borderId="9" xfId="25" applyFont="1" applyFill="1" applyBorder="1">
      <alignment/>
      <protection/>
    </xf>
    <xf numFmtId="0" fontId="75" fillId="0" borderId="88" xfId="25" applyFont="1" applyFill="1" applyBorder="1">
      <alignment/>
      <protection/>
    </xf>
    <xf numFmtId="0" fontId="75" fillId="0" borderId="0" xfId="25" applyFont="1" applyFill="1">
      <alignment/>
      <protection/>
    </xf>
    <xf numFmtId="0" fontId="76" fillId="0" borderId="9" xfId="25" applyFont="1" applyFill="1" applyBorder="1">
      <alignment/>
      <protection/>
    </xf>
    <xf numFmtId="0" fontId="76" fillId="0" borderId="88" xfId="25" applyFont="1" applyFill="1" applyBorder="1">
      <alignment/>
      <protection/>
    </xf>
    <xf numFmtId="0" fontId="76" fillId="0" borderId="0" xfId="25" applyFont="1" applyFill="1">
      <alignment/>
      <protection/>
    </xf>
    <xf numFmtId="3" fontId="37" fillId="0" borderId="9" xfId="25" applyNumberFormat="1" applyFill="1" applyBorder="1">
      <alignment/>
      <protection/>
    </xf>
    <xf numFmtId="3" fontId="75" fillId="0" borderId="9" xfId="25" applyNumberFormat="1" applyFont="1" applyFill="1" applyBorder="1">
      <alignment/>
      <protection/>
    </xf>
    <xf numFmtId="3" fontId="75" fillId="0" borderId="9" xfId="25" applyNumberFormat="1" applyFont="1" applyFill="1" applyBorder="1">
      <alignment/>
      <protection/>
    </xf>
    <xf numFmtId="0" fontId="52" fillId="0" borderId="108" xfId="25" applyFont="1" applyBorder="1" applyAlignment="1">
      <alignment horizontal="left"/>
      <protection/>
    </xf>
    <xf numFmtId="0" fontId="52" fillId="0" borderId="108" xfId="25" applyFont="1" applyBorder="1" applyAlignment="1">
      <alignment horizontal="center"/>
      <protection/>
    </xf>
    <xf numFmtId="3" fontId="52" fillId="0" borderId="108" xfId="25" applyNumberFormat="1" applyFont="1" applyBorder="1" applyAlignment="1">
      <alignment horizontal="right"/>
      <protection/>
    </xf>
    <xf numFmtId="0" fontId="75" fillId="0" borderId="17" xfId="25" applyFont="1" applyBorder="1">
      <alignment/>
      <protection/>
    </xf>
    <xf numFmtId="0" fontId="75" fillId="0" borderId="18" xfId="25" applyFont="1" applyBorder="1">
      <alignment/>
      <protection/>
    </xf>
    <xf numFmtId="0" fontId="75" fillId="0" borderId="0" xfId="25" applyFont="1">
      <alignment/>
      <protection/>
    </xf>
    <xf numFmtId="0" fontId="37" fillId="0" borderId="0" xfId="25">
      <alignment/>
      <protection/>
    </xf>
    <xf numFmtId="0" fontId="74" fillId="0" borderId="0" xfId="25" applyFont="1">
      <alignment/>
      <protection/>
    </xf>
    <xf numFmtId="0" fontId="53" fillId="0" borderId="108" xfId="25" applyFont="1" applyBorder="1" applyAlignment="1">
      <alignment horizontal="left"/>
      <protection/>
    </xf>
    <xf numFmtId="0" fontId="53" fillId="0" borderId="108" xfId="25" applyFont="1" applyBorder="1" applyAlignment="1">
      <alignment horizontal="center"/>
      <protection/>
    </xf>
    <xf numFmtId="3" fontId="53" fillId="0" borderId="108" xfId="25" applyNumberFormat="1" applyFont="1" applyBorder="1" applyAlignment="1">
      <alignment horizontal="right"/>
      <protection/>
    </xf>
    <xf numFmtId="0" fontId="75" fillId="0" borderId="0" xfId="25" applyFont="1">
      <alignment/>
      <protection/>
    </xf>
    <xf numFmtId="0" fontId="53" fillId="0" borderId="12" xfId="25" applyFont="1" applyBorder="1">
      <alignment/>
      <protection/>
    </xf>
    <xf numFmtId="0" fontId="53" fillId="0" borderId="146" xfId="25" applyFont="1" applyBorder="1" applyAlignment="1">
      <alignment horizontal="center"/>
      <protection/>
    </xf>
    <xf numFmtId="3" fontId="53" fillId="0" borderId="12" xfId="25" applyNumberFormat="1" applyFont="1" applyBorder="1" applyAlignment="1">
      <alignment horizontal="right"/>
      <protection/>
    </xf>
    <xf numFmtId="0" fontId="52" fillId="0" borderId="8" xfId="25" applyFont="1" applyBorder="1">
      <alignment/>
      <protection/>
    </xf>
    <xf numFmtId="0" fontId="52" fillId="0" borderId="10" xfId="25" applyFont="1" applyBorder="1" applyAlignment="1">
      <alignment horizontal="center"/>
      <protection/>
    </xf>
    <xf numFmtId="0" fontId="52" fillId="0" borderId="142" xfId="25" applyFont="1" applyBorder="1" applyAlignment="1">
      <alignment horizontal="center"/>
      <protection/>
    </xf>
    <xf numFmtId="3" fontId="52" fillId="0" borderId="88" xfId="25" applyNumberFormat="1" applyFont="1" applyBorder="1" applyAlignment="1">
      <alignment horizontal="center"/>
      <protection/>
    </xf>
    <xf numFmtId="0" fontId="53" fillId="0" borderId="116" xfId="25" applyFont="1" applyBorder="1">
      <alignment/>
      <protection/>
    </xf>
    <xf numFmtId="0" fontId="52" fillId="0" borderId="116" xfId="25" applyFont="1" applyBorder="1" applyAlignment="1">
      <alignment horizontal="center"/>
      <protection/>
    </xf>
    <xf numFmtId="0" fontId="52" fillId="0" borderId="145" xfId="25" applyFont="1" applyBorder="1" applyAlignment="1">
      <alignment horizontal="center"/>
      <protection/>
    </xf>
    <xf numFmtId="3" fontId="53" fillId="0" borderId="116" xfId="25" applyNumberFormat="1" applyFont="1" applyBorder="1" applyAlignment="1">
      <alignment horizontal="right"/>
      <protection/>
    </xf>
    <xf numFmtId="0" fontId="52" fillId="0" borderId="108" xfId="25" applyFont="1" applyBorder="1">
      <alignment/>
      <protection/>
    </xf>
    <xf numFmtId="0" fontId="52" fillId="0" borderId="108" xfId="25" applyFont="1" applyBorder="1" applyAlignment="1">
      <alignment horizontal="right"/>
      <protection/>
    </xf>
    <xf numFmtId="0" fontId="52" fillId="0" borderId="116" xfId="25" applyFont="1" applyBorder="1">
      <alignment/>
      <protection/>
    </xf>
    <xf numFmtId="3" fontId="52" fillId="0" borderId="116" xfId="25" applyNumberFormat="1" applyFont="1" applyBorder="1" applyAlignment="1">
      <alignment horizontal="right"/>
      <protection/>
    </xf>
    <xf numFmtId="0" fontId="57" fillId="5" borderId="24" xfId="25" applyFont="1" applyFill="1" applyBorder="1">
      <alignment/>
      <protection/>
    </xf>
    <xf numFmtId="0" fontId="57" fillId="5" borderId="26" xfId="25" applyFont="1" applyFill="1" applyBorder="1" applyAlignment="1">
      <alignment horizontal="center"/>
      <protection/>
    </xf>
    <xf numFmtId="0" fontId="57" fillId="5" borderId="29" xfId="25" applyFont="1" applyFill="1" applyBorder="1" applyAlignment="1">
      <alignment horizontal="center"/>
      <protection/>
    </xf>
    <xf numFmtId="3" fontId="57" fillId="5" borderId="30" xfId="25" applyNumberFormat="1" applyFont="1" applyFill="1" applyBorder="1" applyAlignment="1">
      <alignment horizontal="right"/>
      <protection/>
    </xf>
    <xf numFmtId="0" fontId="52" fillId="0" borderId="0" xfId="25" applyFont="1">
      <alignment/>
      <protection/>
    </xf>
    <xf numFmtId="0" fontId="77" fillId="0" borderId="0" xfId="25" applyFont="1">
      <alignment/>
      <protection/>
    </xf>
    <xf numFmtId="0" fontId="56" fillId="0" borderId="0" xfId="25" applyFont="1" applyFill="1" applyAlignment="1">
      <alignment horizontal="center"/>
      <protection/>
    </xf>
    <xf numFmtId="0" fontId="55" fillId="0" borderId="0" xfId="25" applyFont="1" applyFill="1">
      <alignment/>
      <protection/>
    </xf>
    <xf numFmtId="0" fontId="57" fillId="0" borderId="108" xfId="25" applyFont="1" applyFill="1" applyBorder="1" applyAlignment="1">
      <alignment horizontal="center" vertical="center"/>
      <protection/>
    </xf>
    <xf numFmtId="0" fontId="53" fillId="0" borderId="108" xfId="25" applyFont="1" applyFill="1" applyBorder="1" applyAlignment="1">
      <alignment wrapText="1"/>
      <protection/>
    </xf>
    <xf numFmtId="0" fontId="53" fillId="0" borderId="108" xfId="25" applyFont="1" applyFill="1" applyBorder="1" applyAlignment="1">
      <alignment horizontal="center" vertical="center" wrapText="1"/>
      <protection/>
    </xf>
    <xf numFmtId="0" fontId="54" fillId="0" borderId="147" xfId="25" applyFont="1" applyFill="1" applyBorder="1" applyAlignment="1">
      <alignment horizontal="center" vertical="center" wrapText="1"/>
      <protection/>
    </xf>
    <xf numFmtId="3" fontId="75" fillId="0" borderId="12" xfId="26" applyNumberFormat="1" applyFont="1" applyFill="1" applyBorder="1">
      <alignment/>
      <protection/>
    </xf>
    <xf numFmtId="0" fontId="52" fillId="0" borderId="12" xfId="25" applyFont="1" applyFill="1" applyBorder="1">
      <alignment/>
      <protection/>
    </xf>
    <xf numFmtId="3" fontId="76" fillId="0" borderId="12" xfId="26" applyNumberFormat="1" applyFont="1" applyFill="1" applyBorder="1">
      <alignment/>
      <protection/>
    </xf>
    <xf numFmtId="3" fontId="75" fillId="0" borderId="108" xfId="26" applyNumberFormat="1" applyFont="1" applyFill="1" applyBorder="1">
      <alignment/>
      <protection/>
    </xf>
    <xf numFmtId="0" fontId="52" fillId="0" borderId="108" xfId="25" applyFont="1" applyFill="1" applyBorder="1">
      <alignment/>
      <protection/>
    </xf>
    <xf numFmtId="3" fontId="76" fillId="0" borderId="108" xfId="26" applyNumberFormat="1" applyFont="1" applyFill="1" applyBorder="1">
      <alignment/>
      <protection/>
    </xf>
    <xf numFmtId="181" fontId="75" fillId="0" borderId="108" xfId="26" applyNumberFormat="1" applyFont="1" applyFill="1" applyBorder="1">
      <alignment/>
      <protection/>
    </xf>
    <xf numFmtId="3" fontId="37" fillId="0" borderId="108" xfId="26" applyNumberFormat="1" applyFont="1" applyFill="1" applyBorder="1">
      <alignment/>
      <protection/>
    </xf>
    <xf numFmtId="3" fontId="78" fillId="0" borderId="108" xfId="26" applyNumberFormat="1" applyFont="1" applyFill="1" applyBorder="1">
      <alignment/>
      <protection/>
    </xf>
    <xf numFmtId="3" fontId="37" fillId="0" borderId="108" xfId="26" applyNumberFormat="1" applyFill="1" applyBorder="1">
      <alignment/>
      <protection/>
    </xf>
    <xf numFmtId="3" fontId="78" fillId="0" borderId="108" xfId="26" applyNumberFormat="1" applyFont="1" applyFill="1" applyBorder="1">
      <alignment/>
      <protection/>
    </xf>
    <xf numFmtId="0" fontId="55" fillId="0" borderId="108" xfId="25" applyFont="1" applyFill="1" applyBorder="1">
      <alignment/>
      <protection/>
    </xf>
    <xf numFmtId="181" fontId="76" fillId="0" borderId="108" xfId="26" applyNumberFormat="1" applyFont="1" applyFill="1" applyBorder="1">
      <alignment/>
      <protection/>
    </xf>
    <xf numFmtId="0" fontId="78" fillId="0" borderId="9" xfId="25" applyFont="1" applyFill="1" applyBorder="1">
      <alignment/>
      <protection/>
    </xf>
    <xf numFmtId="0" fontId="78" fillId="0" borderId="88" xfId="25" applyFont="1" applyFill="1" applyBorder="1">
      <alignment/>
      <protection/>
    </xf>
    <xf numFmtId="0" fontId="78" fillId="0" borderId="0" xfId="25" applyFont="1" applyFill="1">
      <alignment/>
      <protection/>
    </xf>
    <xf numFmtId="3" fontId="78" fillId="0" borderId="9" xfId="25" applyNumberFormat="1" applyFont="1" applyFill="1" applyBorder="1">
      <alignment/>
      <protection/>
    </xf>
    <xf numFmtId="0" fontId="55" fillId="0" borderId="0" xfId="25" applyFont="1">
      <alignment/>
      <protection/>
    </xf>
    <xf numFmtId="0" fontId="79" fillId="0" borderId="0" xfId="25" applyFont="1">
      <alignment/>
      <protection/>
    </xf>
    <xf numFmtId="0" fontId="78" fillId="0" borderId="0" xfId="25" applyFont="1">
      <alignment/>
      <protection/>
    </xf>
    <xf numFmtId="0" fontId="46" fillId="0" borderId="89" xfId="0" applyFont="1" applyBorder="1" applyAlignment="1">
      <alignment/>
    </xf>
    <xf numFmtId="0" fontId="44" fillId="0" borderId="0" xfId="0" applyFont="1" applyAlignment="1">
      <alignment/>
    </xf>
    <xf numFmtId="0" fontId="46" fillId="0" borderId="41" xfId="0" applyFont="1" applyBorder="1" applyAlignment="1">
      <alignment horizontal="centerContinuous"/>
    </xf>
    <xf numFmtId="0" fontId="46" fillId="0" borderId="42" xfId="0" applyFont="1" applyBorder="1" applyAlignment="1">
      <alignment horizontal="centerContinuous"/>
    </xf>
    <xf numFmtId="0" fontId="46" fillId="0" borderId="4" xfId="0" applyFont="1" applyBorder="1" applyAlignment="1">
      <alignment horizontal="center"/>
    </xf>
    <xf numFmtId="0" fontId="46" fillId="0" borderId="92" xfId="0" applyFont="1" applyBorder="1" applyAlignment="1">
      <alignment horizontal="center"/>
    </xf>
    <xf numFmtId="0" fontId="46" fillId="0" borderId="137" xfId="0" applyFont="1" applyBorder="1" applyAlignment="1">
      <alignment horizontal="center"/>
    </xf>
    <xf numFmtId="0" fontId="46" fillId="0" borderId="13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91" xfId="0" applyFont="1" applyBorder="1" applyAlignment="1">
      <alignment horizontal="centerContinuous"/>
    </xf>
    <xf numFmtId="0" fontId="44" fillId="0" borderId="73" xfId="0" applyFont="1" applyBorder="1" applyAlignment="1">
      <alignment/>
    </xf>
    <xf numFmtId="0" fontId="44" fillId="0" borderId="9" xfId="0" applyFont="1" applyBorder="1" applyAlignment="1">
      <alignment/>
    </xf>
    <xf numFmtId="0" fontId="64" fillId="0" borderId="9" xfId="0" applyFont="1" applyBorder="1" applyAlignment="1">
      <alignment/>
    </xf>
    <xf numFmtId="0" fontId="44" fillId="0" borderId="88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91" xfId="0" applyFont="1" applyBorder="1" applyAlignment="1">
      <alignment/>
    </xf>
    <xf numFmtId="4" fontId="44" fillId="0" borderId="8" xfId="0" applyNumberFormat="1" applyFont="1" applyBorder="1" applyAlignment="1">
      <alignment/>
    </xf>
    <xf numFmtId="4" fontId="44" fillId="0" borderId="9" xfId="0" applyNumberFormat="1" applyFont="1" applyBorder="1" applyAlignment="1">
      <alignment/>
    </xf>
    <xf numFmtId="0" fontId="44" fillId="0" borderId="88" xfId="0" applyFont="1" applyBorder="1" applyAlignment="1">
      <alignment horizontal="center" wrapText="1"/>
    </xf>
    <xf numFmtId="0" fontId="44" fillId="0" borderId="88" xfId="0" applyFont="1" applyBorder="1" applyAlignment="1">
      <alignment wrapText="1"/>
    </xf>
    <xf numFmtId="0" fontId="44" fillId="0" borderId="89" xfId="0" applyFont="1" applyBorder="1" applyAlignment="1">
      <alignment horizontal="left" wrapText="1"/>
    </xf>
    <xf numFmtId="0" fontId="46" fillId="0" borderId="67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4" fillId="0" borderId="73" xfId="0" applyFont="1" applyBorder="1" applyAlignment="1">
      <alignment vertical="center"/>
    </xf>
    <xf numFmtId="4" fontId="44" fillId="0" borderId="8" xfId="0" applyNumberFormat="1" applyFont="1" applyBorder="1" applyAlignment="1">
      <alignment vertical="center"/>
    </xf>
    <xf numFmtId="4" fontId="44" fillId="0" borderId="9" xfId="0" applyNumberFormat="1" applyFont="1" applyBorder="1" applyAlignment="1">
      <alignment vertical="center"/>
    </xf>
    <xf numFmtId="4" fontId="66" fillId="0" borderId="105" xfId="0" applyNumberFormat="1" applyFont="1" applyBorder="1" applyAlignment="1">
      <alignment vertical="center"/>
    </xf>
    <xf numFmtId="0" fontId="66" fillId="0" borderId="107" xfId="0" applyFont="1" applyBorder="1" applyAlignment="1">
      <alignment vertical="center" wrapText="1"/>
    </xf>
    <xf numFmtId="0" fontId="66" fillId="0" borderId="99" xfId="0" applyFont="1" applyBorder="1" applyAlignment="1">
      <alignment vertical="center" wrapText="1"/>
    </xf>
    <xf numFmtId="4" fontId="66" fillId="0" borderId="98" xfId="0" applyNumberFormat="1" applyFont="1" applyBorder="1" applyAlignment="1">
      <alignment vertical="center"/>
    </xf>
    <xf numFmtId="0" fontId="46" fillId="0" borderId="43" xfId="0" applyFont="1" applyBorder="1" applyAlignment="1">
      <alignment horizontal="centerContinuous"/>
    </xf>
    <xf numFmtId="0" fontId="46" fillId="0" borderId="102" xfId="0" applyFont="1" applyBorder="1" applyAlignment="1">
      <alignment/>
    </xf>
    <xf numFmtId="4" fontId="66" fillId="0" borderId="99" xfId="0" applyNumberFormat="1" applyFont="1" applyBorder="1" applyAlignment="1">
      <alignment vertical="center"/>
    </xf>
    <xf numFmtId="0" fontId="66" fillId="0" borderId="99" xfId="0" applyFont="1" applyBorder="1" applyAlignment="1">
      <alignment horizontal="center" vertical="center" wrapText="1"/>
    </xf>
    <xf numFmtId="0" fontId="66" fillId="0" borderId="99" xfId="0" applyFont="1" applyBorder="1" applyAlignment="1">
      <alignment horizontal="left" vertical="center" wrapText="1"/>
    </xf>
    <xf numFmtId="4" fontId="66" fillId="0" borderId="107" xfId="0" applyNumberFormat="1" applyFont="1" applyBorder="1" applyAlignment="1">
      <alignment vertical="center"/>
    </xf>
    <xf numFmtId="0" fontId="66" fillId="0" borderId="107" xfId="0" applyFont="1" applyBorder="1" applyAlignment="1">
      <alignment horizontal="center" vertical="center" wrapText="1"/>
    </xf>
    <xf numFmtId="0" fontId="46" fillId="0" borderId="139" xfId="0" applyFont="1" applyBorder="1" applyAlignment="1">
      <alignment horizontal="center"/>
    </xf>
    <xf numFmtId="4" fontId="66" fillId="0" borderId="72" xfId="0" applyNumberFormat="1" applyFont="1" applyBorder="1" applyAlignment="1">
      <alignment vertical="center"/>
    </xf>
    <xf numFmtId="4" fontId="66" fillId="0" borderId="109" xfId="0" applyNumberFormat="1" applyFont="1" applyBorder="1" applyAlignment="1">
      <alignment vertical="center"/>
    </xf>
    <xf numFmtId="0" fontId="44" fillId="0" borderId="115" xfId="0" applyFont="1" applyBorder="1" applyAlignment="1">
      <alignment/>
    </xf>
    <xf numFmtId="4" fontId="44" fillId="0" borderId="112" xfId="0" applyNumberFormat="1" applyFont="1" applyBorder="1" applyAlignment="1">
      <alignment/>
    </xf>
    <xf numFmtId="0" fontId="44" fillId="0" borderId="86" xfId="0" applyFont="1" applyBorder="1" applyAlignment="1">
      <alignment/>
    </xf>
    <xf numFmtId="4" fontId="44" fillId="0" borderId="88" xfId="0" applyNumberFormat="1" applyFont="1" applyBorder="1" applyAlignment="1">
      <alignment/>
    </xf>
    <xf numFmtId="4" fontId="44" fillId="0" borderId="86" xfId="0" applyNumberFormat="1" applyFont="1" applyBorder="1" applyAlignment="1">
      <alignment/>
    </xf>
    <xf numFmtId="0" fontId="46" fillId="0" borderId="133" xfId="0" applyFont="1" applyBorder="1" applyAlignment="1">
      <alignment/>
    </xf>
    <xf numFmtId="0" fontId="66" fillId="0" borderId="107" xfId="0" applyFont="1" applyBorder="1" applyAlignment="1">
      <alignment horizontal="left" vertical="center" wrapText="1"/>
    </xf>
    <xf numFmtId="0" fontId="46" fillId="0" borderId="86" xfId="0" applyFont="1" applyBorder="1" applyAlignment="1">
      <alignment horizontal="center"/>
    </xf>
    <xf numFmtId="4" fontId="46" fillId="0" borderId="16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0" fontId="61" fillId="0" borderId="0" xfId="0" applyFont="1" applyAlignment="1">
      <alignment horizontal="centerContinuous"/>
    </xf>
    <xf numFmtId="0" fontId="80" fillId="0" borderId="0" xfId="0" applyFont="1" applyAlignment="1">
      <alignment horizontal="centerContinuous"/>
    </xf>
    <xf numFmtId="0" fontId="81" fillId="0" borderId="0" xfId="0" applyFont="1" applyAlignment="1">
      <alignment/>
    </xf>
    <xf numFmtId="0" fontId="46" fillId="0" borderId="2" xfId="0" applyFont="1" applyBorder="1" applyAlignment="1">
      <alignment horizontal="centerContinuous"/>
    </xf>
    <xf numFmtId="0" fontId="46" fillId="0" borderId="3" xfId="0" applyFont="1" applyBorder="1" applyAlignment="1">
      <alignment horizontal="centerContinuous"/>
    </xf>
    <xf numFmtId="0" fontId="46" fillId="0" borderId="4" xfId="0" applyFont="1" applyBorder="1" applyAlignment="1">
      <alignment horizontal="centerContinuous"/>
    </xf>
    <xf numFmtId="0" fontId="46" fillId="0" borderId="89" xfId="0" applyFont="1" applyBorder="1" applyAlignment="1">
      <alignment horizontal="centerContinuous"/>
    </xf>
    <xf numFmtId="0" fontId="44" fillId="0" borderId="31" xfId="0" applyFont="1" applyBorder="1" applyAlignment="1">
      <alignment/>
    </xf>
    <xf numFmtId="0" fontId="46" fillId="0" borderId="24" xfId="0" applyFont="1" applyBorder="1" applyAlignment="1">
      <alignment horizontal="centerContinuous"/>
    </xf>
    <xf numFmtId="0" fontId="46" fillId="0" borderId="25" xfId="0" applyFont="1" applyBorder="1" applyAlignment="1">
      <alignment horizontal="centerContinuous"/>
    </xf>
    <xf numFmtId="0" fontId="46" fillId="0" borderId="26" xfId="0" applyFont="1" applyBorder="1" applyAlignment="1">
      <alignment horizontal="centerContinuous"/>
    </xf>
    <xf numFmtId="0" fontId="46" fillId="0" borderId="30" xfId="0" applyFont="1" applyBorder="1" applyAlignment="1">
      <alignment horizontal="centerContinuous"/>
    </xf>
    <xf numFmtId="4" fontId="44" fillId="0" borderId="98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2" xfId="0" applyFont="1" applyBorder="1" applyAlignment="1">
      <alignment/>
    </xf>
    <xf numFmtId="4" fontId="44" fillId="0" borderId="72" xfId="0" applyNumberFormat="1" applyFont="1" applyBorder="1" applyAlignment="1">
      <alignment/>
    </xf>
    <xf numFmtId="4" fontId="44" fillId="0" borderId="106" xfId="0" applyNumberFormat="1" applyFont="1" applyBorder="1" applyAlignment="1">
      <alignment/>
    </xf>
    <xf numFmtId="4" fontId="44" fillId="0" borderId="10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46" fillId="0" borderId="102" xfId="0" applyFont="1" applyBorder="1" applyAlignment="1">
      <alignment/>
    </xf>
    <xf numFmtId="0" fontId="46" fillId="0" borderId="69" xfId="0" applyFont="1" applyBorder="1" applyAlignment="1">
      <alignment horizontal="centerContinuous"/>
    </xf>
    <xf numFmtId="0" fontId="46" fillId="0" borderId="38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" fontId="44" fillId="0" borderId="113" xfId="0" applyNumberFormat="1" applyFont="1" applyBorder="1" applyAlignment="1">
      <alignment/>
    </xf>
    <xf numFmtId="4" fontId="44" fillId="0" borderId="116" xfId="0" applyNumberFormat="1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27" xfId="0" applyFont="1" applyBorder="1" applyAlignment="1">
      <alignment/>
    </xf>
    <xf numFmtId="4" fontId="46" fillId="0" borderId="24" xfId="0" applyNumberFormat="1" applyFont="1" applyBorder="1" applyAlignment="1">
      <alignment/>
    </xf>
    <xf numFmtId="4" fontId="46" fillId="0" borderId="133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83" fillId="0" borderId="0" xfId="0" applyFont="1" applyBorder="1" applyAlignment="1">
      <alignment/>
    </xf>
    <xf numFmtId="4" fontId="83" fillId="0" borderId="0" xfId="0" applyNumberFormat="1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133" xfId="0" applyFont="1" applyBorder="1" applyAlignment="1">
      <alignment/>
    </xf>
    <xf numFmtId="4" fontId="46" fillId="0" borderId="25" xfId="0" applyNumberFormat="1" applyFont="1" applyBorder="1" applyAlignment="1">
      <alignment/>
    </xf>
    <xf numFmtId="0" fontId="82" fillId="0" borderId="86" xfId="0" applyFont="1" applyBorder="1" applyAlignment="1">
      <alignment/>
    </xf>
    <xf numFmtId="0" fontId="46" fillId="0" borderId="9" xfId="0" applyFont="1" applyBorder="1" applyAlignment="1">
      <alignment/>
    </xf>
    <xf numFmtId="4" fontId="46" fillId="0" borderId="9" xfId="0" applyNumberFormat="1" applyFont="1" applyBorder="1" applyAlignment="1">
      <alignment/>
    </xf>
    <xf numFmtId="4" fontId="44" fillId="0" borderId="9" xfId="0" applyNumberFormat="1" applyFont="1" applyBorder="1" applyAlignment="1">
      <alignment/>
    </xf>
    <xf numFmtId="0" fontId="44" fillId="0" borderId="89" xfId="0" applyFont="1" applyBorder="1" applyAlignment="1">
      <alignment horizontal="left"/>
    </xf>
    <xf numFmtId="0" fontId="44" fillId="0" borderId="88" xfId="0" applyFont="1" applyBorder="1" applyAlignment="1">
      <alignment horizontal="left"/>
    </xf>
    <xf numFmtId="0" fontId="44" fillId="0" borderId="88" xfId="0" applyFont="1" applyBorder="1" applyAlignment="1">
      <alignment horizontal="left"/>
    </xf>
    <xf numFmtId="0" fontId="47" fillId="0" borderId="133" xfId="0" applyFont="1" applyBorder="1" applyAlignment="1">
      <alignment/>
    </xf>
    <xf numFmtId="4" fontId="82" fillId="0" borderId="0" xfId="0" applyNumberFormat="1" applyFont="1" applyBorder="1" applyAlignment="1">
      <alignment/>
    </xf>
    <xf numFmtId="0" fontId="44" fillId="0" borderId="135" xfId="0" applyFont="1" applyBorder="1" applyAlignment="1">
      <alignment horizontal="left"/>
    </xf>
    <xf numFmtId="0" fontId="44" fillId="0" borderId="107" xfId="0" applyFont="1" applyBorder="1" applyAlignment="1">
      <alignment horizontal="left"/>
    </xf>
    <xf numFmtId="0" fontId="44" fillId="0" borderId="140" xfId="0" applyFont="1" applyBorder="1" applyAlignment="1">
      <alignment/>
    </xf>
    <xf numFmtId="0" fontId="46" fillId="0" borderId="5" xfId="0" applyFont="1" applyBorder="1" applyAlignment="1">
      <alignment horizontal="centerContinuous"/>
    </xf>
    <xf numFmtId="4" fontId="44" fillId="0" borderId="41" xfId="0" applyNumberFormat="1" applyFont="1" applyBorder="1" applyAlignment="1">
      <alignment horizontal="center"/>
    </xf>
    <xf numFmtId="4" fontId="44" fillId="0" borderId="57" xfId="0" applyNumberFormat="1" applyFont="1" applyBorder="1" applyAlignment="1">
      <alignment horizontal="center"/>
    </xf>
    <xf numFmtId="4" fontId="44" fillId="0" borderId="46" xfId="0" applyNumberFormat="1" applyFont="1" applyBorder="1" applyAlignment="1">
      <alignment/>
    </xf>
    <xf numFmtId="4" fontId="44" fillId="0" borderId="137" xfId="0" applyNumberFormat="1" applyFont="1" applyBorder="1" applyAlignment="1">
      <alignment/>
    </xf>
    <xf numFmtId="4" fontId="44" fillId="0" borderId="39" xfId="0" applyNumberFormat="1" applyFont="1" applyBorder="1" applyAlignment="1">
      <alignment/>
    </xf>
    <xf numFmtId="4" fontId="46" fillId="0" borderId="28" xfId="0" applyNumberFormat="1" applyFont="1" applyBorder="1" applyAlignment="1">
      <alignment/>
    </xf>
    <xf numFmtId="0" fontId="46" fillId="0" borderId="7" xfId="0" applyFont="1" applyBorder="1" applyAlignment="1">
      <alignment/>
    </xf>
    <xf numFmtId="0" fontId="46" fillId="0" borderId="19" xfId="0" applyFont="1" applyBorder="1" applyAlignment="1">
      <alignment horizontal="centerContinuous"/>
    </xf>
    <xf numFmtId="0" fontId="46" fillId="0" borderId="28" xfId="0" applyFont="1" applyBorder="1" applyAlignment="1">
      <alignment/>
    </xf>
    <xf numFmtId="4" fontId="44" fillId="0" borderId="41" xfId="0" applyNumberFormat="1" applyFont="1" applyBorder="1" applyAlignment="1">
      <alignment horizontal="right"/>
    </xf>
    <xf numFmtId="0" fontId="44" fillId="0" borderId="57" xfId="0" applyFont="1" applyBorder="1" applyAlignment="1">
      <alignment horizontal="center"/>
    </xf>
    <xf numFmtId="0" fontId="64" fillId="0" borderId="46" xfId="0" applyFont="1" applyBorder="1" applyAlignment="1">
      <alignment/>
    </xf>
    <xf numFmtId="0" fontId="44" fillId="0" borderId="39" xfId="0" applyFont="1" applyBorder="1" applyAlignment="1">
      <alignment/>
    </xf>
    <xf numFmtId="0" fontId="44" fillId="0" borderId="57" xfId="0" applyFont="1" applyBorder="1" applyAlignment="1">
      <alignment horizontal="left"/>
    </xf>
    <xf numFmtId="0" fontId="44" fillId="0" borderId="46" xfId="0" applyFont="1" applyBorder="1" applyAlignment="1">
      <alignment horizontal="left"/>
    </xf>
    <xf numFmtId="0" fontId="44" fillId="0" borderId="39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64" fillId="0" borderId="38" xfId="0" applyFont="1" applyBorder="1" applyAlignment="1">
      <alignment horizontal="center"/>
    </xf>
    <xf numFmtId="0" fontId="64" fillId="0" borderId="148" xfId="0" applyFont="1" applyBorder="1" applyAlignment="1">
      <alignment/>
    </xf>
    <xf numFmtId="0" fontId="64" fillId="0" borderId="139" xfId="0" applyFont="1" applyBorder="1" applyAlignment="1">
      <alignment/>
    </xf>
    <xf numFmtId="0" fontId="46" fillId="0" borderId="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8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42" xfId="0" applyFont="1" applyBorder="1" applyAlignment="1">
      <alignment horizontal="center"/>
    </xf>
    <xf numFmtId="0" fontId="44" fillId="0" borderId="9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72" xfId="0" applyFont="1" applyBorder="1" applyAlignment="1">
      <alignment horizontal="right"/>
    </xf>
    <xf numFmtId="0" fontId="44" fillId="0" borderId="5" xfId="0" applyFont="1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44" fillId="0" borderId="106" xfId="0" applyFont="1" applyBorder="1" applyAlignment="1">
      <alignment/>
    </xf>
    <xf numFmtId="0" fontId="44" fillId="0" borderId="109" xfId="0" applyFont="1" applyBorder="1" applyAlignment="1">
      <alignment/>
    </xf>
    <xf numFmtId="0" fontId="44" fillId="0" borderId="105" xfId="0" applyFont="1" applyBorder="1" applyAlignment="1">
      <alignment/>
    </xf>
    <xf numFmtId="0" fontId="44" fillId="0" borderId="108" xfId="0" applyFont="1" applyBorder="1" applyAlignment="1">
      <alignment/>
    </xf>
    <xf numFmtId="0" fontId="44" fillId="0" borderId="147" xfId="0" applyFont="1" applyBorder="1" applyAlignment="1">
      <alignment/>
    </xf>
    <xf numFmtId="0" fontId="44" fillId="0" borderId="113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144" xfId="0" applyFont="1" applyBorder="1" applyAlignment="1">
      <alignment/>
    </xf>
    <xf numFmtId="0" fontId="44" fillId="0" borderId="139" xfId="0" applyFont="1" applyBorder="1" applyAlignment="1">
      <alignment/>
    </xf>
    <xf numFmtId="0" fontId="44" fillId="0" borderId="137" xfId="0" applyFont="1" applyBorder="1" applyAlignment="1">
      <alignment/>
    </xf>
    <xf numFmtId="0" fontId="44" fillId="0" borderId="138" xfId="0" applyFont="1" applyBorder="1" applyAlignment="1">
      <alignment/>
    </xf>
    <xf numFmtId="0" fontId="44" fillId="0" borderId="148" xfId="0" applyFont="1" applyBorder="1" applyAlignment="1">
      <alignment/>
    </xf>
    <xf numFmtId="0" fontId="44" fillId="0" borderId="139" xfId="0" applyFont="1" applyBorder="1" applyAlignment="1">
      <alignment horizontal="right"/>
    </xf>
    <xf numFmtId="0" fontId="44" fillId="0" borderId="89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91" xfId="0" applyFont="1" applyBorder="1" applyAlignment="1">
      <alignment horizontal="right"/>
    </xf>
    <xf numFmtId="0" fontId="44" fillId="0" borderId="29" xfId="0" applyFont="1" applyBorder="1" applyAlignment="1">
      <alignment/>
    </xf>
    <xf numFmtId="0" fontId="44" fillId="0" borderId="69" xfId="0" applyFont="1" applyBorder="1" applyAlignment="1">
      <alignment/>
    </xf>
    <xf numFmtId="0" fontId="44" fillId="0" borderId="5" xfId="0" applyFont="1" applyBorder="1" applyAlignment="1">
      <alignment/>
    </xf>
    <xf numFmtId="0" fontId="44" fillId="0" borderId="3" xfId="0" applyFont="1" applyBorder="1" applyAlignment="1">
      <alignment/>
    </xf>
    <xf numFmtId="0" fontId="44" fillId="0" borderId="72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98" xfId="0" applyFont="1" applyBorder="1" applyAlignment="1">
      <alignment/>
    </xf>
    <xf numFmtId="0" fontId="44" fillId="0" borderId="146" xfId="0" applyFont="1" applyBorder="1" applyAlignment="1">
      <alignment/>
    </xf>
    <xf numFmtId="0" fontId="44" fillId="0" borderId="112" xfId="0" applyFont="1" applyBorder="1" applyAlignment="1">
      <alignment/>
    </xf>
    <xf numFmtId="0" fontId="44" fillId="0" borderId="116" xfId="0" applyFont="1" applyBorder="1" applyAlignment="1">
      <alignment/>
    </xf>
    <xf numFmtId="0" fontId="44" fillId="0" borderId="136" xfId="0" applyFont="1" applyBorder="1" applyAlignment="1">
      <alignment/>
    </xf>
    <xf numFmtId="0" fontId="44" fillId="0" borderId="16" xfId="0" applyFont="1" applyBorder="1" applyAlignment="1">
      <alignment/>
    </xf>
    <xf numFmtId="0" fontId="63" fillId="0" borderId="141" xfId="0" applyFont="1" applyBorder="1" applyAlignment="1">
      <alignment horizontal="centerContinuous"/>
    </xf>
    <xf numFmtId="0" fontId="64" fillId="0" borderId="148" xfId="0" applyFont="1" applyBorder="1" applyAlignment="1">
      <alignment horizontal="center"/>
    </xf>
    <xf numFmtId="0" fontId="64" fillId="0" borderId="139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40" xfId="0" applyFont="1" applyBorder="1" applyAlignment="1">
      <alignment horizontal="centerContinuous"/>
    </xf>
    <xf numFmtId="0" fontId="44" fillId="0" borderId="137" xfId="0" applyFont="1" applyBorder="1" applyAlignment="1">
      <alignment horizontal="center"/>
    </xf>
    <xf numFmtId="0" fontId="44" fillId="0" borderId="1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135" xfId="0" applyFont="1" applyBorder="1" applyAlignment="1">
      <alignment horizontal="center"/>
    </xf>
    <xf numFmtId="0" fontId="65" fillId="0" borderId="135" xfId="0" applyFont="1" applyBorder="1" applyAlignment="1">
      <alignment horizontal="left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57" xfId="0" applyFont="1" applyBorder="1" applyAlignment="1">
      <alignment horizontal="center"/>
    </xf>
    <xf numFmtId="0" fontId="65" fillId="0" borderId="107" xfId="0" applyFont="1" applyBorder="1" applyAlignment="1">
      <alignment horizontal="left"/>
    </xf>
    <xf numFmtId="0" fontId="65" fillId="0" borderId="140" xfId="0" applyFont="1" applyBorder="1" applyAlignment="1">
      <alignment horizontal="left"/>
    </xf>
    <xf numFmtId="0" fontId="46" fillId="0" borderId="92" xfId="0" applyFont="1" applyBorder="1" applyAlignment="1">
      <alignment/>
    </xf>
    <xf numFmtId="4" fontId="44" fillId="0" borderId="41" xfId="0" applyNumberFormat="1" applyFont="1" applyBorder="1" applyAlignment="1">
      <alignment horizontal="right"/>
    </xf>
    <xf numFmtId="4" fontId="44" fillId="0" borderId="42" xfId="0" applyNumberFormat="1" applyFont="1" applyBorder="1" applyAlignment="1">
      <alignment horizontal="right"/>
    </xf>
    <xf numFmtId="4" fontId="44" fillId="0" borderId="5" xfId="0" applyNumberFormat="1" applyFont="1" applyBorder="1" applyAlignment="1">
      <alignment horizontal="right"/>
    </xf>
    <xf numFmtId="4" fontId="44" fillId="0" borderId="57" xfId="0" applyNumberFormat="1" applyFont="1" applyBorder="1" applyAlignment="1">
      <alignment horizontal="right"/>
    </xf>
    <xf numFmtId="4" fontId="44" fillId="0" borderId="105" xfId="0" applyNumberFormat="1" applyFont="1" applyBorder="1" applyAlignment="1">
      <alignment horizontal="right"/>
    </xf>
    <xf numFmtId="4" fontId="44" fillId="0" borderId="108" xfId="0" applyNumberFormat="1" applyFont="1" applyBorder="1" applyAlignment="1">
      <alignment horizontal="right"/>
    </xf>
    <xf numFmtId="4" fontId="44" fillId="0" borderId="15" xfId="0" applyNumberFormat="1" applyFont="1" applyBorder="1" applyAlignment="1">
      <alignment horizontal="right"/>
    </xf>
    <xf numFmtId="4" fontId="44" fillId="0" borderId="46" xfId="0" applyNumberFormat="1" applyFont="1" applyBorder="1" applyAlignment="1">
      <alignment horizontal="right"/>
    </xf>
    <xf numFmtId="4" fontId="44" fillId="0" borderId="137" xfId="0" applyNumberFormat="1" applyFont="1" applyBorder="1" applyAlignment="1">
      <alignment horizontal="right"/>
    </xf>
    <xf numFmtId="4" fontId="44" fillId="0" borderId="39" xfId="0" applyNumberFormat="1" applyFont="1" applyBorder="1" applyAlignment="1">
      <alignment horizontal="right"/>
    </xf>
    <xf numFmtId="4" fontId="44" fillId="0" borderId="138" xfId="0" applyNumberFormat="1" applyFont="1" applyBorder="1" applyAlignment="1">
      <alignment horizontal="right"/>
    </xf>
    <xf numFmtId="0" fontId="55" fillId="5" borderId="44" xfId="0" applyFont="1" applyFill="1" applyBorder="1" applyAlignment="1">
      <alignment wrapText="1"/>
    </xf>
    <xf numFmtId="4" fontId="52" fillId="5" borderId="105" xfId="0" applyNumberFormat="1" applyFont="1" applyFill="1" applyBorder="1" applyAlignment="1">
      <alignment wrapText="1"/>
    </xf>
    <xf numFmtId="4" fontId="52" fillId="5" borderId="108" xfId="0" applyNumberFormat="1" applyFont="1" applyFill="1" applyBorder="1" applyAlignment="1">
      <alignment wrapText="1"/>
    </xf>
    <xf numFmtId="4" fontId="52" fillId="5" borderId="109" xfId="0" applyNumberFormat="1" applyFont="1" applyFill="1" applyBorder="1" applyAlignment="1">
      <alignment wrapText="1"/>
    </xf>
    <xf numFmtId="4" fontId="52" fillId="5" borderId="107" xfId="0" applyNumberFormat="1" applyFont="1" applyFill="1" applyBorder="1" applyAlignment="1">
      <alignment wrapText="1"/>
    </xf>
    <xf numFmtId="4" fontId="52" fillId="5" borderId="106" xfId="0" applyNumberFormat="1" applyFont="1" applyFill="1" applyBorder="1" applyAlignment="1">
      <alignment wrapText="1"/>
    </xf>
    <xf numFmtId="4" fontId="52" fillId="0" borderId="109" xfId="0" applyNumberFormat="1" applyFont="1" applyBorder="1" applyAlignment="1">
      <alignment wrapText="1"/>
    </xf>
    <xf numFmtId="4" fontId="52" fillId="0" borderId="117" xfId="0" applyNumberFormat="1" applyFont="1" applyBorder="1" applyAlignment="1">
      <alignment wrapText="1"/>
    </xf>
    <xf numFmtId="4" fontId="51" fillId="0" borderId="24" xfId="0" applyNumberFormat="1" applyFont="1" applyBorder="1" applyAlignment="1">
      <alignment/>
    </xf>
    <xf numFmtId="4" fontId="52" fillId="0" borderId="72" xfId="0" applyNumberFormat="1" applyFont="1" applyBorder="1" applyAlignment="1">
      <alignment/>
    </xf>
    <xf numFmtId="0" fontId="58" fillId="0" borderId="73" xfId="0" applyFont="1" applyBorder="1" applyAlignment="1">
      <alignment wrapText="1"/>
    </xf>
    <xf numFmtId="4" fontId="52" fillId="0" borderId="8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52" fillId="0" borderId="88" xfId="0" applyNumberFormat="1" applyFont="1" applyBorder="1" applyAlignment="1">
      <alignment/>
    </xf>
    <xf numFmtId="4" fontId="52" fillId="0" borderId="86" xfId="0" applyNumberFormat="1" applyFont="1" applyBorder="1" applyAlignment="1">
      <alignment/>
    </xf>
    <xf numFmtId="4" fontId="85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75" fillId="0" borderId="0" xfId="23" applyFont="1" applyFill="1">
      <alignment/>
      <protection/>
    </xf>
    <xf numFmtId="3" fontId="75" fillId="0" borderId="0" xfId="23" applyNumberFormat="1" applyFont="1" applyFill="1">
      <alignment/>
      <protection/>
    </xf>
    <xf numFmtId="3" fontId="0" fillId="0" borderId="0" xfId="22" applyNumberFormat="1" applyFill="1" applyBorder="1">
      <alignment/>
      <protection/>
    </xf>
    <xf numFmtId="0" fontId="0" fillId="0" borderId="0" xfId="22" applyBorder="1">
      <alignment/>
      <protection/>
    </xf>
    <xf numFmtId="0" fontId="40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86" fillId="5" borderId="68" xfId="22" applyFont="1" applyFill="1" applyBorder="1" applyAlignment="1">
      <alignment horizontal="center"/>
      <protection/>
    </xf>
    <xf numFmtId="0" fontId="86" fillId="5" borderId="40" xfId="22" applyFont="1" applyFill="1" applyBorder="1" applyAlignment="1">
      <alignment horizontal="center"/>
      <protection/>
    </xf>
    <xf numFmtId="0" fontId="86" fillId="5" borderId="149" xfId="22" applyFont="1" applyFill="1" applyBorder="1" applyAlignment="1">
      <alignment horizontal="center"/>
      <protection/>
    </xf>
    <xf numFmtId="0" fontId="86" fillId="5" borderId="150" xfId="22" applyFont="1" applyFill="1" applyBorder="1" applyAlignment="1">
      <alignment horizontal="center"/>
      <protection/>
    </xf>
    <xf numFmtId="0" fontId="86" fillId="5" borderId="4" xfId="22" applyFont="1" applyFill="1" applyBorder="1" applyAlignment="1">
      <alignment horizontal="center"/>
      <protection/>
    </xf>
    <xf numFmtId="0" fontId="86" fillId="5" borderId="141" xfId="22" applyFont="1" applyFill="1" applyBorder="1" applyAlignment="1">
      <alignment horizontal="center"/>
      <protection/>
    </xf>
    <xf numFmtId="0" fontId="86" fillId="5" borderId="3" xfId="22" applyFont="1" applyFill="1" applyBorder="1" applyAlignment="1">
      <alignment horizontal="center"/>
      <protection/>
    </xf>
    <xf numFmtId="0" fontId="86" fillId="5" borderId="89" xfId="22" applyFont="1" applyFill="1" applyBorder="1" applyAlignment="1">
      <alignment horizontal="center"/>
      <protection/>
    </xf>
    <xf numFmtId="0" fontId="86" fillId="0" borderId="0" xfId="22" applyFont="1">
      <alignment/>
      <protection/>
    </xf>
    <xf numFmtId="0" fontId="86" fillId="5" borderId="73" xfId="22" applyFont="1" applyFill="1" applyBorder="1" applyAlignment="1">
      <alignment horizontal="center"/>
      <protection/>
    </xf>
    <xf numFmtId="0" fontId="86" fillId="5" borderId="0" xfId="22" applyFont="1" applyFill="1" applyBorder="1" applyAlignment="1">
      <alignment horizontal="center"/>
      <protection/>
    </xf>
    <xf numFmtId="0" fontId="86" fillId="5" borderId="151" xfId="22" applyFont="1" applyFill="1" applyBorder="1" applyAlignment="1">
      <alignment horizontal="center"/>
      <protection/>
    </xf>
    <xf numFmtId="0" fontId="86" fillId="5" borderId="152" xfId="22" applyFont="1" applyFill="1" applyBorder="1" applyAlignment="1">
      <alignment horizontal="center"/>
      <protection/>
    </xf>
    <xf numFmtId="0" fontId="86" fillId="5" borderId="10" xfId="22" applyFont="1" applyFill="1" applyBorder="1" applyAlignment="1">
      <alignment horizontal="center"/>
      <protection/>
    </xf>
    <xf numFmtId="0" fontId="86" fillId="5" borderId="146" xfId="22" applyFont="1" applyFill="1" applyBorder="1" applyAlignment="1">
      <alignment horizontal="center"/>
      <protection/>
    </xf>
    <xf numFmtId="0" fontId="86" fillId="5" borderId="13" xfId="22" applyFont="1" applyFill="1" applyBorder="1" applyAlignment="1">
      <alignment horizontal="center"/>
      <protection/>
    </xf>
    <xf numFmtId="0" fontId="86" fillId="5" borderId="14" xfId="22" applyFont="1" applyFill="1" applyBorder="1" applyAlignment="1">
      <alignment horizontal="center"/>
      <protection/>
    </xf>
    <xf numFmtId="0" fontId="86" fillId="5" borderId="88" xfId="22" applyFont="1" applyFill="1" applyBorder="1" applyAlignment="1">
      <alignment horizontal="center"/>
      <protection/>
    </xf>
    <xf numFmtId="0" fontId="34" fillId="5" borderId="73" xfId="22" applyFont="1" applyFill="1" applyBorder="1" applyAlignment="1">
      <alignment horizontal="centerContinuous"/>
      <protection/>
    </xf>
    <xf numFmtId="0" fontId="86" fillId="5" borderId="0" xfId="22" applyFont="1" applyFill="1" applyBorder="1" applyAlignment="1">
      <alignment horizontal="centerContinuous"/>
      <protection/>
    </xf>
    <xf numFmtId="0" fontId="86" fillId="5" borderId="153" xfId="22" applyFont="1" applyFill="1" applyBorder="1" applyAlignment="1">
      <alignment horizontal="center"/>
      <protection/>
    </xf>
    <xf numFmtId="0" fontId="86" fillId="5" borderId="154" xfId="22" applyFont="1" applyFill="1" applyBorder="1" applyAlignment="1">
      <alignment horizontal="center"/>
      <protection/>
    </xf>
    <xf numFmtId="0" fontId="86" fillId="5" borderId="155" xfId="22" applyFont="1" applyFill="1" applyBorder="1" applyAlignment="1">
      <alignment horizontal="center"/>
      <protection/>
    </xf>
    <xf numFmtId="0" fontId="86" fillId="5" borderId="67" xfId="22" applyFont="1" applyFill="1" applyBorder="1" applyAlignment="1">
      <alignment horizontal="center"/>
      <protection/>
    </xf>
    <xf numFmtId="0" fontId="86" fillId="5" borderId="1" xfId="22" applyFont="1" applyFill="1" applyBorder="1" applyAlignment="1">
      <alignment horizontal="center"/>
      <protection/>
    </xf>
    <xf numFmtId="0" fontId="86" fillId="5" borderId="156" xfId="22" applyFont="1" applyFill="1" applyBorder="1" applyAlignment="1">
      <alignment horizontal="center"/>
      <protection/>
    </xf>
    <xf numFmtId="0" fontId="86" fillId="5" borderId="157" xfId="22" applyFont="1" applyFill="1" applyBorder="1" applyAlignment="1">
      <alignment horizontal="center"/>
      <protection/>
    </xf>
    <xf numFmtId="0" fontId="86" fillId="5" borderId="18" xfId="22" applyFont="1" applyFill="1" applyBorder="1" applyAlignment="1">
      <alignment horizontal="center"/>
      <protection/>
    </xf>
    <xf numFmtId="0" fontId="86" fillId="5" borderId="158" xfId="22" applyFont="1" applyFill="1" applyBorder="1" applyAlignment="1">
      <alignment horizontal="center"/>
      <protection/>
    </xf>
    <xf numFmtId="0" fontId="86" fillId="5" borderId="159" xfId="22" applyFont="1" applyFill="1" applyBorder="1" applyAlignment="1">
      <alignment horizontal="center"/>
      <protection/>
    </xf>
    <xf numFmtId="0" fontId="86" fillId="5" borderId="160" xfId="22" applyFont="1" applyFill="1" applyBorder="1" applyAlignment="1">
      <alignment horizontal="center"/>
      <protection/>
    </xf>
    <xf numFmtId="0" fontId="86" fillId="5" borderId="91" xfId="22" applyFont="1" applyFill="1" applyBorder="1" applyAlignment="1">
      <alignment horizontal="center"/>
      <protection/>
    </xf>
    <xf numFmtId="0" fontId="9" fillId="0" borderId="0" xfId="22" applyFont="1">
      <alignment/>
      <protection/>
    </xf>
    <xf numFmtId="49" fontId="9" fillId="5" borderId="102" xfId="22" applyNumberFormat="1" applyFont="1" applyFill="1" applyBorder="1" applyAlignment="1">
      <alignment horizontal="left"/>
      <protection/>
    </xf>
    <xf numFmtId="0" fontId="9" fillId="5" borderId="40" xfId="22" applyFont="1" applyFill="1" applyBorder="1">
      <alignment/>
      <protection/>
    </xf>
    <xf numFmtId="3" fontId="9" fillId="0" borderId="149" xfId="22" applyNumberFormat="1" applyFont="1" applyFill="1" applyBorder="1" applyAlignment="1">
      <alignment horizontal="right"/>
      <protection/>
    </xf>
    <xf numFmtId="3" fontId="9" fillId="0" borderId="150" xfId="22" applyNumberFormat="1" applyFont="1" applyFill="1" applyBorder="1" applyAlignment="1">
      <alignment horizontal="right"/>
      <protection/>
    </xf>
    <xf numFmtId="3" fontId="9" fillId="0" borderId="4" xfId="22" applyNumberFormat="1" applyFont="1" applyFill="1" applyBorder="1" applyAlignment="1">
      <alignment horizontal="right"/>
      <protection/>
    </xf>
    <xf numFmtId="3" fontId="9" fillId="0" borderId="161" xfId="22" applyNumberFormat="1" applyFont="1" applyFill="1" applyBorder="1" applyAlignment="1">
      <alignment horizontal="right"/>
      <protection/>
    </xf>
    <xf numFmtId="3" fontId="9" fillId="0" borderId="162" xfId="22" applyNumberFormat="1" applyFont="1" applyFill="1" applyBorder="1" applyAlignment="1">
      <alignment horizontal="right"/>
      <protection/>
    </xf>
    <xf numFmtId="3" fontId="9" fillId="0" borderId="163" xfId="22" applyNumberFormat="1" applyFont="1" applyFill="1" applyBorder="1" applyAlignment="1">
      <alignment horizontal="right"/>
      <protection/>
    </xf>
    <xf numFmtId="3" fontId="9" fillId="0" borderId="89" xfId="22" applyNumberFormat="1" applyFont="1" applyFill="1" applyBorder="1" applyAlignment="1">
      <alignment horizontal="right"/>
      <protection/>
    </xf>
    <xf numFmtId="3" fontId="9" fillId="0" borderId="0" xfId="22" applyNumberFormat="1" applyFont="1">
      <alignment/>
      <protection/>
    </xf>
    <xf numFmtId="0" fontId="0" fillId="5" borderId="164" xfId="22" applyFill="1" applyBorder="1">
      <alignment/>
      <protection/>
    </xf>
    <xf numFmtId="0" fontId="0" fillId="5" borderId="60" xfId="22" applyFill="1" applyBorder="1">
      <alignment/>
      <protection/>
    </xf>
    <xf numFmtId="3" fontId="0" fillId="0" borderId="165" xfId="22" applyNumberFormat="1" applyBorder="1">
      <alignment/>
      <protection/>
    </xf>
    <xf numFmtId="3" fontId="0" fillId="0" borderId="166" xfId="22" applyNumberFormat="1" applyBorder="1">
      <alignment/>
      <protection/>
    </xf>
    <xf numFmtId="3" fontId="0" fillId="0" borderId="22" xfId="22" applyNumberFormat="1" applyBorder="1">
      <alignment/>
      <protection/>
    </xf>
    <xf numFmtId="3" fontId="0" fillId="0" borderId="167" xfId="22" applyNumberFormat="1" applyBorder="1">
      <alignment/>
      <protection/>
    </xf>
    <xf numFmtId="3" fontId="0" fillId="0" borderId="168" xfId="22" applyNumberFormat="1" applyBorder="1">
      <alignment/>
      <protection/>
    </xf>
    <xf numFmtId="3" fontId="0" fillId="0" borderId="169" xfId="22" applyNumberFormat="1" applyBorder="1">
      <alignment/>
      <protection/>
    </xf>
    <xf numFmtId="3" fontId="0" fillId="0" borderId="35" xfId="22" applyNumberFormat="1" applyBorder="1">
      <alignment/>
      <protection/>
    </xf>
    <xf numFmtId="49" fontId="0" fillId="5" borderId="64" xfId="22" applyNumberFormat="1" applyFill="1" applyBorder="1">
      <alignment/>
      <protection/>
    </xf>
    <xf numFmtId="0" fontId="0" fillId="5" borderId="61" xfId="22" applyFont="1" applyFill="1" applyBorder="1">
      <alignment/>
      <protection/>
    </xf>
    <xf numFmtId="3" fontId="0" fillId="0" borderId="170" xfId="22" applyNumberFormat="1" applyFont="1" applyBorder="1">
      <alignment/>
      <protection/>
    </xf>
    <xf numFmtId="3" fontId="0" fillId="0" borderId="171" xfId="22" applyNumberFormat="1" applyFont="1" applyBorder="1">
      <alignment/>
      <protection/>
    </xf>
    <xf numFmtId="3" fontId="0" fillId="0" borderId="33" xfId="22" applyNumberFormat="1" applyBorder="1">
      <alignment/>
      <protection/>
    </xf>
    <xf numFmtId="3" fontId="0" fillId="0" borderId="172" xfId="22" applyNumberFormat="1" applyBorder="1">
      <alignment/>
      <protection/>
    </xf>
    <xf numFmtId="3" fontId="0" fillId="0" borderId="173" xfId="22" applyNumberFormat="1" applyBorder="1">
      <alignment/>
      <protection/>
    </xf>
    <xf numFmtId="3" fontId="0" fillId="0" borderId="174" xfId="22" applyNumberFormat="1" applyBorder="1">
      <alignment/>
      <protection/>
    </xf>
    <xf numFmtId="3" fontId="0" fillId="0" borderId="34" xfId="22" applyNumberFormat="1" applyBorder="1">
      <alignment/>
      <protection/>
    </xf>
    <xf numFmtId="0" fontId="0" fillId="5" borderId="61" xfId="22" applyFill="1" applyBorder="1">
      <alignment/>
      <protection/>
    </xf>
    <xf numFmtId="3" fontId="0" fillId="0" borderId="171" xfId="22" applyNumberFormat="1" applyBorder="1">
      <alignment/>
      <protection/>
    </xf>
    <xf numFmtId="3" fontId="0" fillId="0" borderId="170" xfId="22" applyNumberFormat="1" applyBorder="1">
      <alignment/>
      <protection/>
    </xf>
    <xf numFmtId="0" fontId="0" fillId="5" borderId="61" xfId="22" applyFont="1" applyFill="1" applyBorder="1" applyAlignment="1">
      <alignment horizontal="center"/>
      <protection/>
    </xf>
    <xf numFmtId="0" fontId="0" fillId="5" borderId="66" xfId="22" applyFont="1" applyFill="1" applyBorder="1">
      <alignment/>
      <protection/>
    </xf>
    <xf numFmtId="0" fontId="0" fillId="5" borderId="66" xfId="22" applyFont="1" applyFill="1" applyBorder="1" applyAlignment="1">
      <alignment horizontal="center"/>
      <protection/>
    </xf>
    <xf numFmtId="3" fontId="0" fillId="0" borderId="175" xfId="22" applyNumberFormat="1" applyBorder="1">
      <alignment/>
      <protection/>
    </xf>
    <xf numFmtId="3" fontId="0" fillId="0" borderId="176" xfId="22" applyNumberFormat="1" applyBorder="1">
      <alignment/>
      <protection/>
    </xf>
    <xf numFmtId="3" fontId="0" fillId="0" borderId="50" xfId="22" applyNumberFormat="1" applyBorder="1">
      <alignment/>
      <protection/>
    </xf>
    <xf numFmtId="3" fontId="0" fillId="0" borderId="177" xfId="22" applyNumberFormat="1" applyBorder="1">
      <alignment/>
      <protection/>
    </xf>
    <xf numFmtId="3" fontId="0" fillId="0" borderId="178" xfId="22" applyNumberFormat="1" applyBorder="1">
      <alignment/>
      <protection/>
    </xf>
    <xf numFmtId="3" fontId="0" fillId="0" borderId="179" xfId="22" applyNumberFormat="1" applyBorder="1">
      <alignment/>
      <protection/>
    </xf>
    <xf numFmtId="3" fontId="0" fillId="0" borderId="180" xfId="22" applyNumberFormat="1" applyBorder="1">
      <alignment/>
      <protection/>
    </xf>
    <xf numFmtId="0" fontId="0" fillId="5" borderId="66" xfId="22" applyFill="1" applyBorder="1">
      <alignment/>
      <protection/>
    </xf>
    <xf numFmtId="49" fontId="0" fillId="5" borderId="181" xfId="22" applyNumberFormat="1" applyFill="1" applyBorder="1">
      <alignment/>
      <protection/>
    </xf>
    <xf numFmtId="0" fontId="0" fillId="5" borderId="182" xfId="22" applyFont="1" applyFill="1" applyBorder="1">
      <alignment/>
      <protection/>
    </xf>
    <xf numFmtId="0" fontId="0" fillId="5" borderId="182" xfId="22" applyFill="1" applyBorder="1">
      <alignment/>
      <protection/>
    </xf>
    <xf numFmtId="3" fontId="0" fillId="0" borderId="183" xfId="22" applyNumberFormat="1" applyBorder="1">
      <alignment/>
      <protection/>
    </xf>
    <xf numFmtId="3" fontId="0" fillId="0" borderId="184" xfId="22" applyNumberFormat="1" applyBorder="1">
      <alignment/>
      <protection/>
    </xf>
    <xf numFmtId="3" fontId="0" fillId="0" borderId="53" xfId="22" applyNumberFormat="1" applyBorder="1">
      <alignment/>
      <protection/>
    </xf>
    <xf numFmtId="3" fontId="0" fillId="0" borderId="185" xfId="22" applyNumberFormat="1" applyBorder="1">
      <alignment/>
      <protection/>
    </xf>
    <xf numFmtId="3" fontId="0" fillId="0" borderId="186" xfId="22" applyNumberFormat="1" applyBorder="1">
      <alignment/>
      <protection/>
    </xf>
    <xf numFmtId="3" fontId="0" fillId="0" borderId="187" xfId="22" applyNumberFormat="1" applyBorder="1">
      <alignment/>
      <protection/>
    </xf>
    <xf numFmtId="3" fontId="0" fillId="0" borderId="188" xfId="22" applyNumberFormat="1" applyBorder="1">
      <alignment/>
      <protection/>
    </xf>
    <xf numFmtId="49" fontId="9" fillId="5" borderId="86" xfId="22" applyNumberFormat="1" applyFont="1" applyFill="1" applyBorder="1" applyAlignment="1">
      <alignment horizontal="left"/>
      <protection/>
    </xf>
    <xf numFmtId="0" fontId="9" fillId="5" borderId="0" xfId="22" applyFont="1" applyFill="1" applyBorder="1">
      <alignment/>
      <protection/>
    </xf>
    <xf numFmtId="0" fontId="9" fillId="5" borderId="0" xfId="22" applyFont="1" applyFill="1" applyBorder="1" applyAlignment="1">
      <alignment horizontal="center"/>
      <protection/>
    </xf>
    <xf numFmtId="3" fontId="9" fillId="0" borderId="151" xfId="22" applyNumberFormat="1" applyFont="1" applyFill="1" applyBorder="1" applyAlignment="1">
      <alignment horizontal="right"/>
      <protection/>
    </xf>
    <xf numFmtId="3" fontId="9" fillId="0" borderId="152" xfId="22" applyNumberFormat="1" applyFont="1" applyFill="1" applyBorder="1" applyAlignment="1">
      <alignment horizontal="right"/>
      <protection/>
    </xf>
    <xf numFmtId="3" fontId="9" fillId="0" borderId="10" xfId="22" applyNumberFormat="1" applyFont="1" applyFill="1" applyBorder="1" applyAlignment="1">
      <alignment horizontal="right"/>
      <protection/>
    </xf>
    <xf numFmtId="3" fontId="9" fillId="0" borderId="189" xfId="22" applyNumberFormat="1" applyFont="1" applyFill="1" applyBorder="1" applyAlignment="1">
      <alignment horizontal="right"/>
      <protection/>
    </xf>
    <xf numFmtId="3" fontId="9" fillId="0" borderId="190" xfId="22" applyNumberFormat="1" applyFont="1" applyFill="1" applyBorder="1" applyAlignment="1">
      <alignment horizontal="right"/>
      <protection/>
    </xf>
    <xf numFmtId="3" fontId="9" fillId="0" borderId="191" xfId="22" applyNumberFormat="1" applyFont="1" applyFill="1" applyBorder="1" applyAlignment="1">
      <alignment horizontal="right"/>
      <protection/>
    </xf>
    <xf numFmtId="3" fontId="9" fillId="0" borderId="88" xfId="22" applyNumberFormat="1" applyFont="1" applyFill="1" applyBorder="1" applyAlignment="1">
      <alignment horizontal="right"/>
      <protection/>
    </xf>
    <xf numFmtId="0" fontId="0" fillId="5" borderId="192" xfId="22" applyFill="1" applyBorder="1">
      <alignment/>
      <protection/>
    </xf>
    <xf numFmtId="0" fontId="0" fillId="5" borderId="60" xfId="22" applyFill="1" applyBorder="1" applyAlignment="1">
      <alignment horizontal="center"/>
      <protection/>
    </xf>
    <xf numFmtId="0" fontId="0" fillId="5" borderId="64" xfId="22" applyFill="1" applyBorder="1">
      <alignment/>
      <protection/>
    </xf>
    <xf numFmtId="0" fontId="0" fillId="5" borderId="181" xfId="22" applyFill="1" applyBorder="1">
      <alignment/>
      <protection/>
    </xf>
    <xf numFmtId="0" fontId="0" fillId="5" borderId="182" xfId="22" applyFont="1" applyFill="1" applyBorder="1" applyAlignment="1">
      <alignment horizontal="center"/>
      <protection/>
    </xf>
    <xf numFmtId="0" fontId="0" fillId="5" borderId="76" xfId="22" applyFill="1" applyBorder="1">
      <alignment/>
      <protection/>
    </xf>
    <xf numFmtId="0" fontId="0" fillId="5" borderId="13" xfId="22" applyFill="1" applyBorder="1">
      <alignment/>
      <protection/>
    </xf>
    <xf numFmtId="0" fontId="0" fillId="5" borderId="13" xfId="22" applyFill="1" applyBorder="1" applyAlignment="1">
      <alignment horizontal="center"/>
      <protection/>
    </xf>
    <xf numFmtId="3" fontId="0" fillId="0" borderId="193" xfId="22" applyNumberFormat="1" applyBorder="1">
      <alignment/>
      <protection/>
    </xf>
    <xf numFmtId="3" fontId="0" fillId="0" borderId="194" xfId="22" applyNumberFormat="1" applyBorder="1">
      <alignment/>
      <protection/>
    </xf>
    <xf numFmtId="3" fontId="0" fillId="0" borderId="12" xfId="22" applyNumberFormat="1" applyBorder="1">
      <alignment/>
      <protection/>
    </xf>
    <xf numFmtId="3" fontId="0" fillId="0" borderId="195" xfId="22" applyNumberFormat="1" applyBorder="1">
      <alignment/>
      <protection/>
    </xf>
    <xf numFmtId="3" fontId="0" fillId="0" borderId="196" xfId="22" applyNumberFormat="1" applyBorder="1">
      <alignment/>
      <protection/>
    </xf>
    <xf numFmtId="3" fontId="0" fillId="0" borderId="197" xfId="22" applyNumberFormat="1" applyBorder="1">
      <alignment/>
      <protection/>
    </xf>
    <xf numFmtId="3" fontId="0" fillId="0" borderId="72" xfId="22" applyNumberFormat="1" applyBorder="1">
      <alignment/>
      <protection/>
    </xf>
    <xf numFmtId="0" fontId="0" fillId="5" borderId="198" xfId="22" applyFont="1" applyFill="1" applyBorder="1">
      <alignment/>
      <protection/>
    </xf>
    <xf numFmtId="0" fontId="0" fillId="5" borderId="199" xfId="22" applyFont="1" applyFill="1" applyBorder="1">
      <alignment/>
      <protection/>
    </xf>
    <xf numFmtId="0" fontId="0" fillId="5" borderId="199" xfId="22" applyFont="1" applyFill="1" applyBorder="1" applyAlignment="1">
      <alignment horizontal="center"/>
      <protection/>
    </xf>
    <xf numFmtId="3" fontId="0" fillId="0" borderId="200" xfId="22" applyNumberFormat="1" applyBorder="1">
      <alignment/>
      <protection/>
    </xf>
    <xf numFmtId="3" fontId="0" fillId="0" borderId="201" xfId="22" applyNumberFormat="1" applyBorder="1">
      <alignment/>
      <protection/>
    </xf>
    <xf numFmtId="3" fontId="0" fillId="0" borderId="70" xfId="22" applyNumberFormat="1" applyBorder="1">
      <alignment/>
      <protection/>
    </xf>
    <xf numFmtId="3" fontId="0" fillId="0" borderId="202" xfId="22" applyNumberFormat="1" applyBorder="1">
      <alignment/>
      <protection/>
    </xf>
    <xf numFmtId="3" fontId="0" fillId="0" borderId="203" xfId="22" applyNumberFormat="1" applyBorder="1">
      <alignment/>
      <protection/>
    </xf>
    <xf numFmtId="3" fontId="0" fillId="0" borderId="204" xfId="22" applyNumberFormat="1" applyBorder="1">
      <alignment/>
      <protection/>
    </xf>
    <xf numFmtId="3" fontId="0" fillId="0" borderId="71" xfId="22" applyNumberFormat="1" applyBorder="1">
      <alignment/>
      <protection/>
    </xf>
    <xf numFmtId="0" fontId="0" fillId="5" borderId="181" xfId="22" applyFont="1" applyFill="1" applyBorder="1">
      <alignment/>
      <protection/>
    </xf>
    <xf numFmtId="3" fontId="0" fillId="0" borderId="183" xfId="22" applyNumberFormat="1" applyFill="1" applyBorder="1">
      <alignment/>
      <protection/>
    </xf>
    <xf numFmtId="3" fontId="0" fillId="0" borderId="184" xfId="22" applyNumberFormat="1" applyFill="1" applyBorder="1">
      <alignment/>
      <protection/>
    </xf>
    <xf numFmtId="3" fontId="0" fillId="0" borderId="53" xfId="22" applyNumberFormat="1" applyFill="1" applyBorder="1">
      <alignment/>
      <protection/>
    </xf>
    <xf numFmtId="3" fontId="0" fillId="0" borderId="185" xfId="22" applyNumberFormat="1" applyFill="1" applyBorder="1">
      <alignment/>
      <protection/>
    </xf>
    <xf numFmtId="3" fontId="0" fillId="0" borderId="186" xfId="22" applyNumberFormat="1" applyFill="1" applyBorder="1">
      <alignment/>
      <protection/>
    </xf>
    <xf numFmtId="3" fontId="0" fillId="0" borderId="187" xfId="22" applyNumberFormat="1" applyFill="1" applyBorder="1">
      <alignment/>
      <protection/>
    </xf>
    <xf numFmtId="3" fontId="0" fillId="0" borderId="188" xfId="22" applyNumberFormat="1" applyFill="1" applyBorder="1">
      <alignment/>
      <protection/>
    </xf>
    <xf numFmtId="0" fontId="9" fillId="5" borderId="40" xfId="22" applyFont="1" applyFill="1" applyBorder="1" applyAlignment="1">
      <alignment horizontal="center"/>
      <protection/>
    </xf>
    <xf numFmtId="0" fontId="0" fillId="5" borderId="44" xfId="22" applyFill="1" applyBorder="1">
      <alignment/>
      <protection/>
    </xf>
    <xf numFmtId="0" fontId="0" fillId="5" borderId="45" xfId="22" applyFont="1" applyFill="1" applyBorder="1">
      <alignment/>
      <protection/>
    </xf>
    <xf numFmtId="0" fontId="0" fillId="5" borderId="45" xfId="22" applyFont="1" applyFill="1" applyBorder="1" applyAlignment="1">
      <alignment horizontal="center"/>
      <protection/>
    </xf>
    <xf numFmtId="3" fontId="0" fillId="0" borderId="205" xfId="22" applyNumberFormat="1" applyFill="1" applyBorder="1">
      <alignment/>
      <protection/>
    </xf>
    <xf numFmtId="3" fontId="0" fillId="0" borderId="206" xfId="22" applyNumberFormat="1" applyFill="1" applyBorder="1">
      <alignment/>
      <protection/>
    </xf>
    <xf numFmtId="3" fontId="0" fillId="0" borderId="108" xfId="22" applyNumberFormat="1" applyFill="1" applyBorder="1">
      <alignment/>
      <protection/>
    </xf>
    <xf numFmtId="3" fontId="0" fillId="0" borderId="207" xfId="22" applyNumberFormat="1" applyFill="1" applyBorder="1">
      <alignment/>
      <protection/>
    </xf>
    <xf numFmtId="3" fontId="0" fillId="0" borderId="208" xfId="22" applyNumberFormat="1" applyFill="1" applyBorder="1">
      <alignment/>
      <protection/>
    </xf>
    <xf numFmtId="3" fontId="0" fillId="0" borderId="209" xfId="22" applyNumberFormat="1" applyFill="1" applyBorder="1">
      <alignment/>
      <protection/>
    </xf>
    <xf numFmtId="3" fontId="0" fillId="0" borderId="109" xfId="22" applyNumberFormat="1" applyFill="1" applyBorder="1">
      <alignment/>
      <protection/>
    </xf>
    <xf numFmtId="0" fontId="0" fillId="5" borderId="13" xfId="22" applyFont="1" applyFill="1" applyBorder="1" applyAlignment="1">
      <alignment horizontal="center"/>
      <protection/>
    </xf>
    <xf numFmtId="3" fontId="0" fillId="0" borderId="193" xfId="22" applyNumberFormat="1" applyFill="1" applyBorder="1">
      <alignment/>
      <protection/>
    </xf>
    <xf numFmtId="3" fontId="0" fillId="0" borderId="194" xfId="22" applyNumberFormat="1" applyFill="1" applyBorder="1">
      <alignment/>
      <protection/>
    </xf>
    <xf numFmtId="3" fontId="0" fillId="0" borderId="12" xfId="22" applyNumberFormat="1" applyFill="1" applyBorder="1">
      <alignment/>
      <protection/>
    </xf>
    <xf numFmtId="3" fontId="0" fillId="0" borderId="195" xfId="22" applyNumberFormat="1" applyFill="1" applyBorder="1">
      <alignment/>
      <protection/>
    </xf>
    <xf numFmtId="3" fontId="0" fillId="0" borderId="196" xfId="22" applyNumberFormat="1" applyFill="1" applyBorder="1">
      <alignment/>
      <protection/>
    </xf>
    <xf numFmtId="3" fontId="0" fillId="0" borderId="197" xfId="22" applyNumberFormat="1" applyFill="1" applyBorder="1">
      <alignment/>
      <protection/>
    </xf>
    <xf numFmtId="3" fontId="0" fillId="0" borderId="72" xfId="22" applyNumberFormat="1" applyFill="1" applyBorder="1">
      <alignment/>
      <protection/>
    </xf>
    <xf numFmtId="0" fontId="0" fillId="5" borderId="210" xfId="22" applyFont="1" applyFill="1" applyBorder="1" applyAlignment="1">
      <alignment horizontal="center"/>
      <protection/>
    </xf>
    <xf numFmtId="0" fontId="0" fillId="5" borderId="143" xfId="22" applyFont="1" applyFill="1" applyBorder="1">
      <alignment/>
      <protection/>
    </xf>
    <xf numFmtId="0" fontId="0" fillId="5" borderId="211" xfId="22" applyFont="1" applyFill="1" applyBorder="1" applyAlignment="1">
      <alignment horizontal="center"/>
      <protection/>
    </xf>
    <xf numFmtId="3" fontId="0" fillId="0" borderId="151" xfId="22" applyNumberFormat="1" applyFill="1" applyBorder="1">
      <alignment/>
      <protection/>
    </xf>
    <xf numFmtId="0" fontId="0" fillId="5" borderId="136" xfId="22" applyFont="1" applyFill="1" applyBorder="1">
      <alignment/>
      <protection/>
    </xf>
    <xf numFmtId="0" fontId="0" fillId="5" borderId="144" xfId="22" applyFont="1" applyFill="1" applyBorder="1">
      <alignment/>
      <protection/>
    </xf>
    <xf numFmtId="0" fontId="0" fillId="5" borderId="212" xfId="22" applyFont="1" applyFill="1" applyBorder="1" applyAlignment="1">
      <alignment horizontal="center"/>
      <protection/>
    </xf>
    <xf numFmtId="3" fontId="0" fillId="0" borderId="213" xfId="22" applyNumberFormat="1" applyFill="1" applyBorder="1">
      <alignment/>
      <protection/>
    </xf>
    <xf numFmtId="0" fontId="0" fillId="5" borderId="143" xfId="22" applyFont="1" applyFill="1" applyBorder="1" applyAlignment="1">
      <alignment horizontal="center"/>
      <protection/>
    </xf>
    <xf numFmtId="0" fontId="74" fillId="5" borderId="67" xfId="24" applyFont="1" applyFill="1" applyBorder="1" applyAlignment="1">
      <alignment horizontal="left"/>
      <protection/>
    </xf>
    <xf numFmtId="0" fontId="5" fillId="5" borderId="29" xfId="22" applyFont="1" applyFill="1" applyBorder="1">
      <alignment/>
      <protection/>
    </xf>
    <xf numFmtId="0" fontId="5" fillId="5" borderId="27" xfId="22" applyFont="1" applyFill="1" applyBorder="1" applyAlignment="1">
      <alignment horizontal="center"/>
      <protection/>
    </xf>
    <xf numFmtId="3" fontId="5" fillId="0" borderId="214" xfId="22" applyNumberFormat="1" applyFont="1" applyBorder="1">
      <alignment/>
      <protection/>
    </xf>
    <xf numFmtId="3" fontId="5" fillId="0" borderId="215" xfId="22" applyNumberFormat="1" applyFont="1" applyBorder="1">
      <alignment/>
      <protection/>
    </xf>
    <xf numFmtId="3" fontId="5" fillId="0" borderId="26" xfId="22" applyNumberFormat="1" applyFont="1" applyBorder="1">
      <alignment/>
      <protection/>
    </xf>
    <xf numFmtId="3" fontId="5" fillId="0" borderId="216" xfId="22" applyNumberFormat="1" applyFont="1" applyBorder="1">
      <alignment/>
      <protection/>
    </xf>
    <xf numFmtId="3" fontId="5" fillId="0" borderId="217" xfId="22" applyNumberFormat="1" applyFont="1" applyBorder="1">
      <alignment/>
      <protection/>
    </xf>
    <xf numFmtId="3" fontId="5" fillId="0" borderId="218" xfId="22" applyNumberFormat="1" applyFont="1" applyBorder="1">
      <alignment/>
      <protection/>
    </xf>
    <xf numFmtId="3" fontId="5" fillId="0" borderId="30" xfId="22" applyNumberFormat="1" applyFont="1" applyBorder="1">
      <alignment/>
      <protection/>
    </xf>
    <xf numFmtId="3" fontId="5" fillId="0" borderId="0" xfId="22" applyNumberFormat="1" applyFont="1">
      <alignment/>
      <protection/>
    </xf>
    <xf numFmtId="0" fontId="0" fillId="5" borderId="76" xfId="22" applyFont="1" applyFill="1" applyBorder="1">
      <alignment/>
      <protection/>
    </xf>
    <xf numFmtId="0" fontId="0" fillId="5" borderId="45" xfId="22" applyFill="1" applyBorder="1">
      <alignment/>
      <protection/>
    </xf>
    <xf numFmtId="16" fontId="0" fillId="5" borderId="136" xfId="22" applyNumberFormat="1" applyFont="1" applyFill="1" applyBorder="1">
      <alignment/>
      <protection/>
    </xf>
    <xf numFmtId="0" fontId="0" fillId="0" borderId="0" xfId="22" applyAlignment="1">
      <alignment horizontal="center"/>
      <protection/>
    </xf>
    <xf numFmtId="3" fontId="0" fillId="0" borderId="0" xfId="22" applyNumberFormat="1">
      <alignment/>
      <protection/>
    </xf>
    <xf numFmtId="0" fontId="88" fillId="0" borderId="0" xfId="22" applyFont="1" applyAlignment="1">
      <alignment horizontal="left"/>
      <protection/>
    </xf>
    <xf numFmtId="0" fontId="9" fillId="0" borderId="0" xfId="22" applyFont="1">
      <alignment/>
      <protection/>
    </xf>
    <xf numFmtId="0" fontId="9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3" fontId="9" fillId="0" borderId="0" xfId="22" applyNumberFormat="1" applyFont="1">
      <alignment/>
      <protection/>
    </xf>
    <xf numFmtId="0" fontId="42" fillId="0" borderId="0" xfId="22" applyFont="1">
      <alignment/>
      <protection/>
    </xf>
    <xf numFmtId="0" fontId="42" fillId="0" borderId="0" xfId="22" applyFont="1" applyAlignment="1">
      <alignment horizontal="left"/>
      <protection/>
    </xf>
    <xf numFmtId="0" fontId="42" fillId="0" borderId="0" xfId="22" applyFont="1" applyAlignment="1">
      <alignment horizontal="center"/>
      <protection/>
    </xf>
    <xf numFmtId="3" fontId="42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3" fontId="0" fillId="0" borderId="0" xfId="22" applyNumberFormat="1" applyFont="1">
      <alignment/>
      <protection/>
    </xf>
    <xf numFmtId="0" fontId="5" fillId="0" borderId="0" xfId="24" applyFont="1">
      <alignment/>
      <protection/>
    </xf>
    <xf numFmtId="0" fontId="37" fillId="0" borderId="0" xfId="24" applyFill="1">
      <alignment/>
      <protection/>
    </xf>
    <xf numFmtId="0" fontId="37" fillId="0" borderId="0" xfId="24" applyFill="1" applyAlignment="1">
      <alignment horizontal="left"/>
      <protection/>
    </xf>
    <xf numFmtId="0" fontId="37" fillId="0" borderId="0" xfId="24" applyFill="1" applyAlignment="1">
      <alignment horizontal="right"/>
      <protection/>
    </xf>
    <xf numFmtId="3" fontId="75" fillId="0" borderId="0" xfId="24" applyNumberFormat="1" applyFont="1" applyFill="1">
      <alignment/>
      <protection/>
    </xf>
    <xf numFmtId="0" fontId="37" fillId="0" borderId="0" xfId="24">
      <alignment/>
      <protection/>
    </xf>
    <xf numFmtId="49" fontId="5" fillId="0" borderId="0" xfId="24" applyNumberFormat="1" applyFont="1" applyAlignment="1">
      <alignment horizontal="center"/>
      <protection/>
    </xf>
    <xf numFmtId="0" fontId="2" fillId="0" borderId="0" xfId="24" applyFont="1" applyAlignment="1">
      <alignment horizontal="right"/>
      <protection/>
    </xf>
    <xf numFmtId="0" fontId="86" fillId="5" borderId="68" xfId="24" applyFont="1" applyFill="1" applyBorder="1" applyAlignment="1">
      <alignment horizontal="center"/>
      <protection/>
    </xf>
    <xf numFmtId="49" fontId="86" fillId="5" borderId="4" xfId="24" applyNumberFormat="1" applyFont="1" applyFill="1" applyBorder="1" applyAlignment="1">
      <alignment horizontal="center"/>
      <protection/>
    </xf>
    <xf numFmtId="49" fontId="86" fillId="5" borderId="40" xfId="24" applyNumberFormat="1" applyFont="1" applyFill="1" applyBorder="1" applyAlignment="1">
      <alignment horizontal="center"/>
      <protection/>
    </xf>
    <xf numFmtId="0" fontId="86" fillId="5" borderId="40" xfId="24" applyFont="1" applyFill="1" applyBorder="1" applyAlignment="1">
      <alignment horizontal="center"/>
      <protection/>
    </xf>
    <xf numFmtId="0" fontId="86" fillId="5" borderId="149" xfId="24" applyFont="1" applyFill="1" applyBorder="1" applyAlignment="1">
      <alignment horizontal="center"/>
      <protection/>
    </xf>
    <xf numFmtId="0" fontId="86" fillId="5" borderId="3" xfId="24" applyFont="1" applyFill="1" applyBorder="1" applyAlignment="1">
      <alignment horizontal="center"/>
      <protection/>
    </xf>
    <xf numFmtId="0" fontId="86" fillId="5" borderId="4" xfId="24" applyFont="1" applyFill="1" applyBorder="1" applyAlignment="1">
      <alignment horizontal="center"/>
      <protection/>
    </xf>
    <xf numFmtId="0" fontId="86" fillId="5" borderId="141" xfId="24" applyFont="1" applyFill="1" applyBorder="1" applyAlignment="1">
      <alignment horizontal="center"/>
      <protection/>
    </xf>
    <xf numFmtId="0" fontId="86" fillId="5" borderId="7" xfId="24" applyFont="1" applyFill="1" applyBorder="1" applyAlignment="1">
      <alignment horizontal="center"/>
      <protection/>
    </xf>
    <xf numFmtId="0" fontId="86" fillId="5" borderId="73" xfId="24" applyFont="1" applyFill="1" applyBorder="1" applyAlignment="1">
      <alignment horizontal="center"/>
      <protection/>
    </xf>
    <xf numFmtId="49" fontId="86" fillId="5" borderId="10" xfId="24" applyNumberFormat="1" applyFont="1" applyFill="1" applyBorder="1" applyAlignment="1">
      <alignment horizontal="center"/>
      <protection/>
    </xf>
    <xf numFmtId="49" fontId="86" fillId="5" borderId="0" xfId="24" applyNumberFormat="1" applyFont="1" applyFill="1" applyBorder="1" applyAlignment="1">
      <alignment horizontal="center"/>
      <protection/>
    </xf>
    <xf numFmtId="0" fontId="86" fillId="5" borderId="0" xfId="24" applyFont="1" applyFill="1" applyBorder="1" applyAlignment="1">
      <alignment horizontal="center"/>
      <protection/>
    </xf>
    <xf numFmtId="0" fontId="86" fillId="5" borderId="151" xfId="24" applyFont="1" applyFill="1" applyBorder="1" applyAlignment="1">
      <alignment horizontal="center"/>
      <protection/>
    </xf>
    <xf numFmtId="0" fontId="86" fillId="5" borderId="9" xfId="24" applyFont="1" applyFill="1" applyBorder="1" applyAlignment="1">
      <alignment horizontal="center"/>
      <protection/>
    </xf>
    <xf numFmtId="0" fontId="86" fillId="5" borderId="10" xfId="24" applyFont="1" applyFill="1" applyBorder="1" applyAlignment="1">
      <alignment horizontal="center"/>
      <protection/>
    </xf>
    <xf numFmtId="0" fontId="86" fillId="5" borderId="146" xfId="24" applyFont="1" applyFill="1" applyBorder="1" applyAlignment="1">
      <alignment horizontal="center"/>
      <protection/>
    </xf>
    <xf numFmtId="0" fontId="86" fillId="5" borderId="13" xfId="24" applyFont="1" applyFill="1" applyBorder="1" applyAlignment="1">
      <alignment horizontal="center"/>
      <protection/>
    </xf>
    <xf numFmtId="0" fontId="86" fillId="5" borderId="14" xfId="24" applyFont="1" applyFill="1" applyBorder="1" applyAlignment="1">
      <alignment horizontal="center"/>
      <protection/>
    </xf>
    <xf numFmtId="0" fontId="86" fillId="5" borderId="11" xfId="24" applyFont="1" applyFill="1" applyBorder="1" applyAlignment="1">
      <alignment horizontal="center"/>
      <protection/>
    </xf>
    <xf numFmtId="0" fontId="86" fillId="5" borderId="153" xfId="24" applyFont="1" applyFill="1" applyBorder="1" applyAlignment="1">
      <alignment horizontal="center"/>
      <protection/>
    </xf>
    <xf numFmtId="0" fontId="86" fillId="5" borderId="154" xfId="24" applyFont="1" applyFill="1" applyBorder="1" applyAlignment="1">
      <alignment horizontal="center"/>
      <protection/>
    </xf>
    <xf numFmtId="0" fontId="86" fillId="5" borderId="155" xfId="24" applyFont="1" applyFill="1" applyBorder="1" applyAlignment="1">
      <alignment horizontal="center"/>
      <protection/>
    </xf>
    <xf numFmtId="0" fontId="86" fillId="5" borderId="67" xfId="24" applyFont="1" applyFill="1" applyBorder="1" applyAlignment="1">
      <alignment horizontal="center"/>
      <protection/>
    </xf>
    <xf numFmtId="49" fontId="86" fillId="5" borderId="18" xfId="24" applyNumberFormat="1" applyFont="1" applyFill="1" applyBorder="1" applyAlignment="1">
      <alignment horizontal="center"/>
      <protection/>
    </xf>
    <xf numFmtId="49" fontId="86" fillId="5" borderId="1" xfId="24" applyNumberFormat="1" applyFont="1" applyFill="1" applyBorder="1" applyAlignment="1">
      <alignment horizontal="center"/>
      <protection/>
    </xf>
    <xf numFmtId="0" fontId="86" fillId="5" borderId="1" xfId="24" applyFont="1" applyFill="1" applyBorder="1" applyAlignment="1">
      <alignment horizontal="center"/>
      <protection/>
    </xf>
    <xf numFmtId="0" fontId="86" fillId="5" borderId="156" xfId="24" applyFont="1" applyFill="1" applyBorder="1" applyAlignment="1">
      <alignment horizontal="center"/>
      <protection/>
    </xf>
    <xf numFmtId="0" fontId="86" fillId="5" borderId="17" xfId="24" applyFont="1" applyFill="1" applyBorder="1" applyAlignment="1">
      <alignment horizontal="center"/>
      <protection/>
    </xf>
    <xf numFmtId="0" fontId="86" fillId="5" borderId="18" xfId="24" applyFont="1" applyFill="1" applyBorder="1" applyAlignment="1">
      <alignment horizontal="center"/>
      <protection/>
    </xf>
    <xf numFmtId="0" fontId="86" fillId="5" borderId="158" xfId="24" applyFont="1" applyFill="1" applyBorder="1" applyAlignment="1">
      <alignment horizontal="center"/>
      <protection/>
    </xf>
    <xf numFmtId="0" fontId="86" fillId="5" borderId="159" xfId="24" applyFont="1" applyFill="1" applyBorder="1" applyAlignment="1">
      <alignment horizontal="center"/>
      <protection/>
    </xf>
    <xf numFmtId="0" fontId="86" fillId="5" borderId="160" xfId="24" applyFont="1" applyFill="1" applyBorder="1" applyAlignment="1">
      <alignment horizontal="center"/>
      <protection/>
    </xf>
    <xf numFmtId="0" fontId="86" fillId="5" borderId="19" xfId="24" applyFont="1" applyFill="1" applyBorder="1" applyAlignment="1">
      <alignment horizontal="center"/>
      <protection/>
    </xf>
    <xf numFmtId="49" fontId="5" fillId="5" borderId="68" xfId="22" applyNumberFormat="1" applyFont="1" applyFill="1" applyBorder="1" applyAlignment="1">
      <alignment horizontal="left"/>
      <protection/>
    </xf>
    <xf numFmtId="0" fontId="5" fillId="5" borderId="40" xfId="22" applyFont="1" applyFill="1" applyBorder="1">
      <alignment/>
      <protection/>
    </xf>
    <xf numFmtId="3" fontId="5" fillId="5" borderId="40" xfId="22" applyNumberFormat="1" applyFont="1" applyFill="1" applyBorder="1" applyAlignment="1">
      <alignment horizontal="right"/>
      <protection/>
    </xf>
    <xf numFmtId="3" fontId="5" fillId="5" borderId="219" xfId="22" applyNumberFormat="1" applyFont="1" applyFill="1" applyBorder="1" applyAlignment="1">
      <alignment horizontal="right"/>
      <protection/>
    </xf>
    <xf numFmtId="3" fontId="5" fillId="0" borderId="150" xfId="22" applyNumberFormat="1" applyFont="1" applyFill="1" applyBorder="1" applyAlignment="1">
      <alignment horizontal="right"/>
      <protection/>
    </xf>
    <xf numFmtId="3" fontId="5" fillId="0" borderId="4" xfId="22" applyNumberFormat="1" applyFont="1" applyFill="1" applyBorder="1" applyAlignment="1">
      <alignment horizontal="right"/>
      <protection/>
    </xf>
    <xf numFmtId="3" fontId="5" fillId="0" borderId="161" xfId="22" applyNumberFormat="1" applyFont="1" applyFill="1" applyBorder="1" applyAlignment="1">
      <alignment horizontal="right"/>
      <protection/>
    </xf>
    <xf numFmtId="3" fontId="5" fillId="0" borderId="162" xfId="22" applyNumberFormat="1" applyFont="1" applyFill="1" applyBorder="1" applyAlignment="1">
      <alignment horizontal="right"/>
      <protection/>
    </xf>
    <xf numFmtId="3" fontId="5" fillId="0" borderId="163" xfId="22" applyNumberFormat="1" applyFont="1" applyFill="1" applyBorder="1" applyAlignment="1">
      <alignment horizontal="right"/>
      <protection/>
    </xf>
    <xf numFmtId="3" fontId="5" fillId="0" borderId="89" xfId="22" applyNumberFormat="1" applyFont="1" applyFill="1" applyBorder="1" applyAlignment="1">
      <alignment horizontal="right"/>
      <protection/>
    </xf>
    <xf numFmtId="0" fontId="74" fillId="0" borderId="0" xfId="24" applyFont="1" applyFill="1">
      <alignment/>
      <protection/>
    </xf>
    <xf numFmtId="3" fontId="0" fillId="5" borderId="13" xfId="22" applyNumberFormat="1" applyFill="1" applyBorder="1">
      <alignment/>
      <protection/>
    </xf>
    <xf numFmtId="3" fontId="0" fillId="5" borderId="220" xfId="22" applyNumberFormat="1" applyFill="1" applyBorder="1">
      <alignment/>
      <protection/>
    </xf>
    <xf numFmtId="49" fontId="0" fillId="5" borderId="105" xfId="24" applyNumberFormat="1" applyFont="1" applyFill="1" applyBorder="1" applyAlignment="1">
      <alignment horizontal="left"/>
      <protection/>
    </xf>
    <xf numFmtId="0" fontId="0" fillId="5" borderId="108" xfId="24" applyFont="1" applyFill="1" applyBorder="1" applyAlignment="1">
      <alignment horizontal="center"/>
      <protection/>
    </xf>
    <xf numFmtId="3" fontId="0" fillId="5" borderId="108" xfId="24" applyNumberFormat="1" applyFont="1" applyFill="1" applyBorder="1" applyAlignment="1">
      <alignment horizontal="center"/>
      <protection/>
    </xf>
    <xf numFmtId="3" fontId="0" fillId="5" borderId="146" xfId="24" applyNumberFormat="1" applyFont="1" applyFill="1" applyBorder="1" applyAlignment="1">
      <alignment horizontal="left"/>
      <protection/>
    </xf>
    <xf numFmtId="3" fontId="0" fillId="0" borderId="193" xfId="22" applyNumberFormat="1" applyFont="1" applyBorder="1">
      <alignment/>
      <protection/>
    </xf>
    <xf numFmtId="3" fontId="9" fillId="0" borderId="14" xfId="24" applyNumberFormat="1" applyFont="1" applyFill="1" applyBorder="1">
      <alignment/>
      <protection/>
    </xf>
    <xf numFmtId="3" fontId="0" fillId="0" borderId="12" xfId="24" applyNumberFormat="1" applyFont="1" applyFill="1" applyBorder="1">
      <alignment/>
      <protection/>
    </xf>
    <xf numFmtId="3" fontId="37" fillId="0" borderId="195" xfId="24" applyNumberFormat="1" applyFont="1" applyFill="1" applyBorder="1">
      <alignment/>
      <protection/>
    </xf>
    <xf numFmtId="3" fontId="37" fillId="0" borderId="196" xfId="24" applyNumberFormat="1" applyFill="1" applyBorder="1">
      <alignment/>
      <protection/>
    </xf>
    <xf numFmtId="3" fontId="37" fillId="0" borderId="197" xfId="24" applyNumberFormat="1" applyFill="1" applyBorder="1">
      <alignment/>
      <protection/>
    </xf>
    <xf numFmtId="3" fontId="37" fillId="0" borderId="12" xfId="24" applyNumberFormat="1" applyFill="1" applyBorder="1">
      <alignment/>
      <protection/>
    </xf>
    <xf numFmtId="3" fontId="37" fillId="0" borderId="72" xfId="24" applyNumberFormat="1" applyFill="1" applyBorder="1">
      <alignment/>
      <protection/>
    </xf>
    <xf numFmtId="3" fontId="0" fillId="5" borderId="147" xfId="24" applyNumberFormat="1" applyFont="1" applyFill="1" applyBorder="1" applyAlignment="1">
      <alignment horizontal="left"/>
      <protection/>
    </xf>
    <xf numFmtId="3" fontId="0" fillId="0" borderId="205" xfId="24" applyNumberFormat="1" applyFont="1" applyFill="1" applyBorder="1" applyAlignment="1">
      <alignment horizontal="right"/>
      <protection/>
    </xf>
    <xf numFmtId="3" fontId="9" fillId="0" borderId="106" xfId="24" applyNumberFormat="1" applyFont="1" applyFill="1" applyBorder="1">
      <alignment/>
      <protection/>
    </xf>
    <xf numFmtId="3" fontId="0" fillId="0" borderId="108" xfId="24" applyNumberFormat="1" applyFont="1" applyFill="1" applyBorder="1">
      <alignment/>
      <protection/>
    </xf>
    <xf numFmtId="3" fontId="37" fillId="0" borderId="207" xfId="24" applyNumberFormat="1" applyFont="1" applyFill="1" applyBorder="1">
      <alignment/>
      <protection/>
    </xf>
    <xf numFmtId="3" fontId="37" fillId="0" borderId="208" xfId="24" applyNumberFormat="1" applyFill="1" applyBorder="1">
      <alignment/>
      <protection/>
    </xf>
    <xf numFmtId="3" fontId="37" fillId="0" borderId="209" xfId="24" applyNumberFormat="1" applyFill="1" applyBorder="1">
      <alignment/>
      <protection/>
    </xf>
    <xf numFmtId="3" fontId="37" fillId="0" borderId="108" xfId="24" applyNumberFormat="1" applyFill="1" applyBorder="1">
      <alignment/>
      <protection/>
    </xf>
    <xf numFmtId="3" fontId="37" fillId="0" borderId="109" xfId="24" applyNumberFormat="1" applyFill="1" applyBorder="1">
      <alignment/>
      <protection/>
    </xf>
    <xf numFmtId="49" fontId="0" fillId="5" borderId="8" xfId="24" applyNumberFormat="1" applyFont="1" applyFill="1" applyBorder="1" applyAlignment="1">
      <alignment horizontal="left"/>
      <protection/>
    </xf>
    <xf numFmtId="0" fontId="0" fillId="5" borderId="10" xfId="24" applyFont="1" applyFill="1" applyBorder="1" applyAlignment="1">
      <alignment horizontal="center"/>
      <protection/>
    </xf>
    <xf numFmtId="3" fontId="0" fillId="5" borderId="10" xfId="24" applyNumberFormat="1" applyFont="1" applyFill="1" applyBorder="1" applyAlignment="1">
      <alignment horizontal="center"/>
      <protection/>
    </xf>
    <xf numFmtId="49" fontId="0" fillId="5" borderId="98" xfId="24" applyNumberFormat="1" applyFont="1" applyFill="1" applyBorder="1" applyAlignment="1">
      <alignment horizontal="left"/>
      <protection/>
    </xf>
    <xf numFmtId="0" fontId="0" fillId="5" borderId="12" xfId="24" applyFont="1" applyFill="1" applyBorder="1" applyAlignment="1">
      <alignment horizontal="center"/>
      <protection/>
    </xf>
    <xf numFmtId="3" fontId="0" fillId="5" borderId="12" xfId="24" applyNumberFormat="1" applyFont="1" applyFill="1" applyBorder="1" applyAlignment="1">
      <alignment horizontal="center"/>
      <protection/>
    </xf>
    <xf numFmtId="49" fontId="0" fillId="5" borderId="16" xfId="24" applyNumberFormat="1" applyFont="1" applyFill="1" applyBorder="1" applyAlignment="1">
      <alignment horizontal="left"/>
      <protection/>
    </xf>
    <xf numFmtId="0" fontId="0" fillId="5" borderId="18" xfId="24" applyFont="1" applyFill="1" applyBorder="1" applyAlignment="1">
      <alignment horizontal="center"/>
      <protection/>
    </xf>
    <xf numFmtId="3" fontId="0" fillId="5" borderId="18" xfId="24" applyNumberFormat="1" applyFont="1" applyFill="1" applyBorder="1" applyAlignment="1">
      <alignment horizontal="center"/>
      <protection/>
    </xf>
    <xf numFmtId="49" fontId="5" fillId="5" borderId="102" xfId="22" applyNumberFormat="1" applyFont="1" applyFill="1" applyBorder="1" applyAlignment="1">
      <alignment horizontal="left"/>
      <protection/>
    </xf>
    <xf numFmtId="0" fontId="5" fillId="5" borderId="40" xfId="22" applyFont="1" applyFill="1" applyBorder="1">
      <alignment/>
      <protection/>
    </xf>
    <xf numFmtId="3" fontId="5" fillId="5" borderId="40" xfId="22" applyNumberFormat="1" applyFont="1" applyFill="1" applyBorder="1" applyAlignment="1">
      <alignment horizontal="right"/>
      <protection/>
    </xf>
    <xf numFmtId="3" fontId="5" fillId="5" borderId="219" xfId="22" applyNumberFormat="1" applyFont="1" applyFill="1" applyBorder="1" applyAlignment="1">
      <alignment horizontal="right"/>
      <protection/>
    </xf>
    <xf numFmtId="3" fontId="5" fillId="0" borderId="150" xfId="22" applyNumberFormat="1" applyFont="1" applyFill="1" applyBorder="1" applyAlignment="1">
      <alignment horizontal="right"/>
      <protection/>
    </xf>
    <xf numFmtId="3" fontId="5" fillId="0" borderId="4" xfId="22" applyNumberFormat="1" applyFont="1" applyFill="1" applyBorder="1" applyAlignment="1">
      <alignment horizontal="right"/>
      <protection/>
    </xf>
    <xf numFmtId="3" fontId="5" fillId="0" borderId="161" xfId="22" applyNumberFormat="1" applyFont="1" applyFill="1" applyBorder="1" applyAlignment="1">
      <alignment horizontal="right"/>
      <protection/>
    </xf>
    <xf numFmtId="3" fontId="5" fillId="0" borderId="162" xfId="22" applyNumberFormat="1" applyFont="1" applyFill="1" applyBorder="1" applyAlignment="1">
      <alignment horizontal="right"/>
      <protection/>
    </xf>
    <xf numFmtId="3" fontId="5" fillId="0" borderId="163" xfId="22" applyNumberFormat="1" applyFont="1" applyFill="1" applyBorder="1" applyAlignment="1">
      <alignment horizontal="right"/>
      <protection/>
    </xf>
    <xf numFmtId="3" fontId="5" fillId="0" borderId="89" xfId="22" applyNumberFormat="1" applyFont="1" applyFill="1" applyBorder="1" applyAlignment="1">
      <alignment horizontal="right"/>
      <protection/>
    </xf>
    <xf numFmtId="0" fontId="5" fillId="0" borderId="0" xfId="24" applyFont="1" applyFill="1">
      <alignment/>
      <protection/>
    </xf>
    <xf numFmtId="49" fontId="0" fillId="5" borderId="112" xfId="24" applyNumberFormat="1" applyFont="1" applyFill="1" applyBorder="1" applyAlignment="1">
      <alignment horizontal="left"/>
      <protection/>
    </xf>
    <xf numFmtId="0" fontId="0" fillId="5" borderId="116" xfId="24" applyFont="1" applyFill="1" applyBorder="1" applyAlignment="1">
      <alignment horizontal="center"/>
      <protection/>
    </xf>
    <xf numFmtId="3" fontId="0" fillId="5" borderId="116" xfId="24" applyNumberFormat="1" applyFont="1" applyFill="1" applyBorder="1" applyAlignment="1">
      <alignment horizontal="center"/>
      <protection/>
    </xf>
    <xf numFmtId="3" fontId="0" fillId="0" borderId="193" xfId="24" applyNumberFormat="1" applyFont="1" applyFill="1" applyBorder="1" applyAlignment="1">
      <alignment horizontal="right"/>
      <protection/>
    </xf>
    <xf numFmtId="49" fontId="0" fillId="5" borderId="2" xfId="24" applyNumberFormat="1" applyFont="1" applyFill="1" applyBorder="1" applyAlignment="1">
      <alignment horizontal="left"/>
      <protection/>
    </xf>
    <xf numFmtId="0" fontId="0" fillId="5" borderId="4" xfId="24" applyFont="1" applyFill="1" applyBorder="1" applyAlignment="1">
      <alignment horizontal="center"/>
      <protection/>
    </xf>
    <xf numFmtId="3" fontId="0" fillId="5" borderId="4" xfId="24" applyNumberFormat="1" applyFont="1" applyFill="1" applyBorder="1" applyAlignment="1">
      <alignment horizontal="center"/>
      <protection/>
    </xf>
    <xf numFmtId="0" fontId="0" fillId="5" borderId="147" xfId="24" applyFont="1" applyFill="1" applyBorder="1" applyAlignment="1">
      <alignment horizontal="left"/>
      <protection/>
    </xf>
    <xf numFmtId="0" fontId="0" fillId="0" borderId="205" xfId="24" applyFont="1" applyFill="1" applyBorder="1" applyAlignment="1">
      <alignment horizontal="right"/>
      <protection/>
    </xf>
    <xf numFmtId="3" fontId="0" fillId="5" borderId="221" xfId="24" applyNumberFormat="1" applyFont="1" applyFill="1" applyBorder="1" applyAlignment="1">
      <alignment horizontal="left"/>
      <protection/>
    </xf>
    <xf numFmtId="49" fontId="5" fillId="5" borderId="86" xfId="22" applyNumberFormat="1" applyFont="1" applyFill="1" applyBorder="1" applyAlignment="1">
      <alignment horizontal="left"/>
      <protection/>
    </xf>
    <xf numFmtId="49" fontId="0" fillId="5" borderId="137" xfId="24" applyNumberFormat="1" applyFont="1" applyFill="1" applyBorder="1" applyAlignment="1">
      <alignment horizontal="left"/>
      <protection/>
    </xf>
    <xf numFmtId="0" fontId="0" fillId="5" borderId="138" xfId="24" applyFont="1" applyFill="1" applyBorder="1" applyAlignment="1">
      <alignment horizontal="center"/>
      <protection/>
    </xf>
    <xf numFmtId="3" fontId="0" fillId="5" borderId="138" xfId="24" applyNumberFormat="1" applyFont="1" applyFill="1" applyBorder="1" applyAlignment="1">
      <alignment horizontal="center"/>
      <protection/>
    </xf>
    <xf numFmtId="3" fontId="0" fillId="5" borderId="148" xfId="24" applyNumberFormat="1" applyFont="1" applyFill="1" applyBorder="1" applyAlignment="1">
      <alignment horizontal="left"/>
      <protection/>
    </xf>
    <xf numFmtId="3" fontId="0" fillId="0" borderId="213" xfId="24" applyNumberFormat="1" applyFont="1" applyFill="1" applyBorder="1" applyAlignment="1">
      <alignment horizontal="right"/>
      <protection/>
    </xf>
    <xf numFmtId="3" fontId="9" fillId="0" borderId="38" xfId="24" applyNumberFormat="1" applyFont="1" applyFill="1" applyBorder="1">
      <alignment/>
      <protection/>
    </xf>
    <xf numFmtId="3" fontId="0" fillId="0" borderId="138" xfId="24" applyNumberFormat="1" applyFont="1" applyFill="1" applyBorder="1">
      <alignment/>
      <protection/>
    </xf>
    <xf numFmtId="3" fontId="37" fillId="0" borderId="222" xfId="24" applyNumberFormat="1" applyFont="1" applyFill="1" applyBorder="1">
      <alignment/>
      <protection/>
    </xf>
    <xf numFmtId="3" fontId="37" fillId="0" borderId="223" xfId="24" applyNumberFormat="1" applyFill="1" applyBorder="1">
      <alignment/>
      <protection/>
    </xf>
    <xf numFmtId="3" fontId="37" fillId="0" borderId="224" xfId="24" applyNumberFormat="1" applyFill="1" applyBorder="1">
      <alignment/>
      <protection/>
    </xf>
    <xf numFmtId="3" fontId="37" fillId="0" borderId="138" xfId="24" applyNumberFormat="1" applyFill="1" applyBorder="1">
      <alignment/>
      <protection/>
    </xf>
    <xf numFmtId="3" fontId="37" fillId="0" borderId="139" xfId="24" applyNumberFormat="1" applyFill="1" applyBorder="1">
      <alignment/>
      <protection/>
    </xf>
    <xf numFmtId="0" fontId="74" fillId="7" borderId="67" xfId="24" applyFont="1" applyFill="1" applyBorder="1" applyAlignment="1">
      <alignment horizontal="left"/>
      <protection/>
    </xf>
    <xf numFmtId="0" fontId="74" fillId="7" borderId="1" xfId="24" applyFont="1" applyFill="1" applyBorder="1">
      <alignment/>
      <protection/>
    </xf>
    <xf numFmtId="0" fontId="74" fillId="7" borderId="225" xfId="24" applyFont="1" applyFill="1" applyBorder="1" applyAlignment="1">
      <alignment horizontal="left"/>
      <protection/>
    </xf>
    <xf numFmtId="3" fontId="74" fillId="0" borderId="156" xfId="24" applyNumberFormat="1" applyFont="1" applyFill="1" applyBorder="1">
      <alignment/>
      <protection/>
    </xf>
    <xf numFmtId="3" fontId="74" fillId="0" borderId="17" xfId="24" applyNumberFormat="1" applyFont="1" applyFill="1" applyBorder="1">
      <alignment/>
      <protection/>
    </xf>
    <xf numFmtId="3" fontId="74" fillId="0" borderId="18" xfId="24" applyNumberFormat="1" applyFont="1" applyFill="1" applyBorder="1">
      <alignment/>
      <protection/>
    </xf>
    <xf numFmtId="3" fontId="74" fillId="0" borderId="158" xfId="24" applyNumberFormat="1" applyFont="1" applyFill="1" applyBorder="1">
      <alignment/>
      <protection/>
    </xf>
    <xf numFmtId="3" fontId="74" fillId="0" borderId="159" xfId="24" applyNumberFormat="1" applyFont="1" applyFill="1" applyBorder="1">
      <alignment/>
      <protection/>
    </xf>
    <xf numFmtId="3" fontId="74" fillId="0" borderId="160" xfId="24" applyNumberFormat="1" applyFont="1" applyFill="1" applyBorder="1">
      <alignment/>
      <protection/>
    </xf>
    <xf numFmtId="3" fontId="74" fillId="0" borderId="91" xfId="24" applyNumberFormat="1" applyFont="1" applyFill="1" applyBorder="1">
      <alignment/>
      <protection/>
    </xf>
    <xf numFmtId="0" fontId="74" fillId="0" borderId="0" xfId="24" applyFont="1" applyFill="1">
      <alignment/>
      <protection/>
    </xf>
    <xf numFmtId="49" fontId="0" fillId="5" borderId="41" xfId="24" applyNumberFormat="1" applyFont="1" applyFill="1" applyBorder="1" applyAlignment="1">
      <alignment horizontal="left"/>
      <protection/>
    </xf>
    <xf numFmtId="0" fontId="0" fillId="5" borderId="42" xfId="24" applyFont="1" applyFill="1" applyBorder="1" applyAlignment="1">
      <alignment horizontal="center"/>
      <protection/>
    </xf>
    <xf numFmtId="3" fontId="0" fillId="5" borderId="42" xfId="24" applyNumberFormat="1" applyFont="1" applyFill="1" applyBorder="1" applyAlignment="1">
      <alignment horizontal="center"/>
      <protection/>
    </xf>
    <xf numFmtId="3" fontId="0" fillId="5" borderId="226" xfId="24" applyNumberFormat="1" applyFont="1" applyFill="1" applyBorder="1" applyAlignment="1">
      <alignment horizontal="left"/>
      <protection/>
    </xf>
    <xf numFmtId="3" fontId="0" fillId="5" borderId="138" xfId="24" applyNumberFormat="1" applyFont="1" applyFill="1" applyBorder="1" applyAlignment="1">
      <alignment horizontal="left"/>
      <protection/>
    </xf>
    <xf numFmtId="0" fontId="74" fillId="5" borderId="227" xfId="24" applyFont="1" applyFill="1" applyBorder="1" applyAlignment="1">
      <alignment horizontal="left"/>
      <protection/>
    </xf>
    <xf numFmtId="0" fontId="74" fillId="5" borderId="228" xfId="24" applyFont="1" applyFill="1" applyBorder="1">
      <alignment/>
      <protection/>
    </xf>
    <xf numFmtId="0" fontId="74" fillId="5" borderId="229" xfId="24" applyFont="1" applyFill="1" applyBorder="1" applyAlignment="1">
      <alignment horizontal="left"/>
      <protection/>
    </xf>
    <xf numFmtId="3" fontId="74" fillId="0" borderId="230" xfId="24" applyNumberFormat="1" applyFont="1" applyFill="1" applyBorder="1">
      <alignment/>
      <protection/>
    </xf>
    <xf numFmtId="3" fontId="74" fillId="0" borderId="231" xfId="24" applyNumberFormat="1" applyFont="1" applyFill="1" applyBorder="1">
      <alignment/>
      <protection/>
    </xf>
    <xf numFmtId="3" fontId="74" fillId="0" borderId="232" xfId="24" applyNumberFormat="1" applyFont="1" applyFill="1" applyBorder="1">
      <alignment/>
      <protection/>
    </xf>
    <xf numFmtId="3" fontId="74" fillId="0" borderId="233" xfId="24" applyNumberFormat="1" applyFont="1" applyFill="1" applyBorder="1">
      <alignment/>
      <protection/>
    </xf>
    <xf numFmtId="3" fontId="74" fillId="0" borderId="234" xfId="24" applyNumberFormat="1" applyFont="1" applyFill="1" applyBorder="1">
      <alignment/>
      <protection/>
    </xf>
    <xf numFmtId="3" fontId="74" fillId="0" borderId="235" xfId="24" applyNumberFormat="1" applyFont="1" applyFill="1" applyBorder="1">
      <alignment/>
      <protection/>
    </xf>
    <xf numFmtId="3" fontId="74" fillId="0" borderId="236" xfId="24" applyNumberFormat="1" applyFont="1" applyFill="1" applyBorder="1">
      <alignment/>
      <protection/>
    </xf>
    <xf numFmtId="3" fontId="5" fillId="5" borderId="98" xfId="24" applyNumberFormat="1" applyFont="1" applyFill="1" applyBorder="1" applyAlignment="1">
      <alignment horizontal="left"/>
      <protection/>
    </xf>
    <xf numFmtId="3" fontId="5" fillId="5" borderId="12" xfId="24" applyNumberFormat="1" applyFont="1" applyFill="1" applyBorder="1" applyAlignment="1">
      <alignment horizontal="center"/>
      <protection/>
    </xf>
    <xf numFmtId="0" fontId="74" fillId="5" borderId="237" xfId="24" applyFont="1" applyFill="1" applyBorder="1">
      <alignment/>
      <protection/>
    </xf>
    <xf numFmtId="3" fontId="5" fillId="5" borderId="238" xfId="24" applyNumberFormat="1" applyFont="1" applyFill="1" applyBorder="1" applyAlignment="1">
      <alignment horizontal="left" wrapText="1"/>
      <protection/>
    </xf>
    <xf numFmtId="3" fontId="5" fillId="0" borderId="193" xfId="24" applyNumberFormat="1" applyFont="1" applyFill="1" applyBorder="1" applyAlignment="1">
      <alignment horizontal="right" wrapText="1"/>
      <protection/>
    </xf>
    <xf numFmtId="3" fontId="5" fillId="0" borderId="14" xfId="24" applyNumberFormat="1" applyFont="1" applyFill="1" applyBorder="1">
      <alignment/>
      <protection/>
    </xf>
    <xf numFmtId="3" fontId="74" fillId="0" borderId="12" xfId="24" applyNumberFormat="1" applyFont="1" applyFill="1" applyBorder="1">
      <alignment/>
      <protection/>
    </xf>
    <xf numFmtId="3" fontId="74" fillId="0" borderId="195" xfId="24" applyNumberFormat="1" applyFont="1" applyFill="1" applyBorder="1">
      <alignment/>
      <protection/>
    </xf>
    <xf numFmtId="3" fontId="74" fillId="0" borderId="196" xfId="24" applyNumberFormat="1" applyFont="1" applyFill="1" applyBorder="1">
      <alignment/>
      <protection/>
    </xf>
    <xf numFmtId="3" fontId="74" fillId="0" borderId="197" xfId="24" applyNumberFormat="1" applyFont="1" applyFill="1" applyBorder="1">
      <alignment/>
      <protection/>
    </xf>
    <xf numFmtId="3" fontId="74" fillId="0" borderId="72" xfId="24" applyNumberFormat="1" applyFont="1" applyFill="1" applyBorder="1">
      <alignment/>
      <protection/>
    </xf>
    <xf numFmtId="3" fontId="5" fillId="5" borderId="105" xfId="24" applyNumberFormat="1" applyFont="1" applyFill="1" applyBorder="1" applyAlignment="1">
      <alignment horizontal="left"/>
      <protection/>
    </xf>
    <xf numFmtId="3" fontId="5" fillId="5" borderId="108" xfId="24" applyNumberFormat="1" applyFont="1" applyFill="1" applyBorder="1" applyAlignment="1">
      <alignment horizontal="center"/>
      <protection/>
    </xf>
    <xf numFmtId="3" fontId="5" fillId="5" borderId="147" xfId="24" applyNumberFormat="1" applyFont="1" applyFill="1" applyBorder="1" applyAlignment="1">
      <alignment horizontal="center"/>
      <protection/>
    </xf>
    <xf numFmtId="3" fontId="5" fillId="5" borderId="210" xfId="24" applyNumberFormat="1" applyFont="1" applyFill="1" applyBorder="1" applyAlignment="1">
      <alignment horizontal="center"/>
      <protection/>
    </xf>
    <xf numFmtId="3" fontId="5" fillId="0" borderId="205" xfId="24" applyNumberFormat="1" applyFont="1" applyFill="1" applyBorder="1" applyAlignment="1">
      <alignment horizontal="right" wrapText="1"/>
      <protection/>
    </xf>
    <xf numFmtId="3" fontId="5" fillId="0" borderId="106" xfId="24" applyNumberFormat="1" applyFont="1" applyFill="1" applyBorder="1">
      <alignment/>
      <protection/>
    </xf>
    <xf numFmtId="3" fontId="74" fillId="0" borderId="108" xfId="24" applyNumberFormat="1" applyFont="1" applyFill="1" applyBorder="1">
      <alignment/>
      <protection/>
    </xf>
    <xf numFmtId="3" fontId="74" fillId="0" borderId="207" xfId="24" applyNumberFormat="1" applyFont="1" applyFill="1" applyBorder="1">
      <alignment/>
      <protection/>
    </xf>
    <xf numFmtId="3" fontId="74" fillId="0" borderId="208" xfId="24" applyNumberFormat="1" applyFont="1" applyFill="1" applyBorder="1">
      <alignment/>
      <protection/>
    </xf>
    <xf numFmtId="3" fontId="74" fillId="0" borderId="209" xfId="24" applyNumberFormat="1" applyFont="1" applyFill="1" applyBorder="1">
      <alignment/>
      <protection/>
    </xf>
    <xf numFmtId="3" fontId="74" fillId="0" borderId="109" xfId="24" applyNumberFormat="1" applyFont="1" applyFill="1" applyBorder="1">
      <alignment/>
      <protection/>
    </xf>
    <xf numFmtId="0" fontId="87" fillId="0" borderId="0" xfId="24" applyFont="1" applyFill="1">
      <alignment/>
      <protection/>
    </xf>
    <xf numFmtId="0" fontId="75" fillId="0" borderId="0" xfId="24" applyFont="1" applyFill="1">
      <alignment/>
      <protection/>
    </xf>
    <xf numFmtId="0" fontId="37" fillId="0" borderId="0" xfId="24" applyFont="1" applyFill="1">
      <alignment/>
      <protection/>
    </xf>
    <xf numFmtId="3" fontId="37" fillId="0" borderId="0" xfId="24" applyNumberFormat="1" applyFill="1">
      <alignment/>
      <protection/>
    </xf>
    <xf numFmtId="3" fontId="37" fillId="0" borderId="0" xfId="24" applyNumberFormat="1" applyFill="1" applyAlignment="1">
      <alignment horizontal="right"/>
      <protection/>
    </xf>
    <xf numFmtId="0" fontId="37" fillId="0" borderId="0" xfId="26">
      <alignment/>
      <protection/>
    </xf>
    <xf numFmtId="0" fontId="61" fillId="0" borderId="0" xfId="0" applyFont="1" applyAlignment="1">
      <alignment horizontal="left"/>
    </xf>
    <xf numFmtId="0" fontId="90" fillId="0" borderId="0" xfId="26" applyFont="1">
      <alignment/>
      <protection/>
    </xf>
    <xf numFmtId="0" fontId="87" fillId="0" borderId="0" xfId="26" applyFont="1">
      <alignment/>
      <protection/>
    </xf>
    <xf numFmtId="0" fontId="78" fillId="5" borderId="145" xfId="26" applyFont="1" applyFill="1" applyBorder="1" applyAlignment="1">
      <alignment horizontal="right"/>
      <protection/>
    </xf>
    <xf numFmtId="0" fontId="89" fillId="5" borderId="116" xfId="26" applyFont="1" applyFill="1" applyBorder="1" applyAlignment="1">
      <alignment horizontal="center"/>
      <protection/>
    </xf>
    <xf numFmtId="0" fontId="75" fillId="5" borderId="116" xfId="26" applyFont="1" applyFill="1" applyBorder="1" applyAlignment="1">
      <alignment horizontal="center"/>
      <protection/>
    </xf>
    <xf numFmtId="0" fontId="89" fillId="0" borderId="113" xfId="26" applyFont="1" applyBorder="1" applyAlignment="1">
      <alignment horizontal="center"/>
      <protection/>
    </xf>
    <xf numFmtId="0" fontId="89" fillId="0" borderId="116" xfId="26" applyFont="1" applyBorder="1" applyAlignment="1">
      <alignment horizontal="center"/>
      <protection/>
    </xf>
    <xf numFmtId="0" fontId="37" fillId="5" borderId="142" xfId="26" applyFill="1" applyBorder="1">
      <alignment/>
      <protection/>
    </xf>
    <xf numFmtId="0" fontId="75" fillId="5" borderId="10" xfId="26" applyFont="1" applyFill="1" applyBorder="1" applyAlignment="1">
      <alignment horizontal="center"/>
      <protection/>
    </xf>
    <xf numFmtId="0" fontId="78" fillId="5" borderId="10" xfId="26" applyFont="1" applyFill="1" applyBorder="1" applyAlignment="1">
      <alignment horizontal="right"/>
      <protection/>
    </xf>
    <xf numFmtId="0" fontId="89" fillId="0" borderId="9" xfId="26" applyFont="1" applyBorder="1" applyAlignment="1">
      <alignment horizontal="center"/>
      <protection/>
    </xf>
    <xf numFmtId="0" fontId="89" fillId="0" borderId="10" xfId="26" applyFont="1" applyBorder="1" applyAlignment="1">
      <alignment horizontal="center"/>
      <protection/>
    </xf>
    <xf numFmtId="0" fontId="74" fillId="5" borderId="142" xfId="26" applyFont="1" applyFill="1" applyBorder="1" applyAlignment="1">
      <alignment horizontal="left"/>
      <protection/>
    </xf>
    <xf numFmtId="0" fontId="78" fillId="0" borderId="9" xfId="26" applyFont="1" applyBorder="1" applyAlignment="1">
      <alignment horizontal="center"/>
      <protection/>
    </xf>
    <xf numFmtId="0" fontId="78" fillId="0" borderId="10" xfId="26" applyFont="1" applyBorder="1" applyAlignment="1">
      <alignment horizontal="center"/>
      <protection/>
    </xf>
    <xf numFmtId="0" fontId="78" fillId="0" borderId="0" xfId="26" applyFont="1">
      <alignment/>
      <protection/>
    </xf>
    <xf numFmtId="0" fontId="78" fillId="5" borderId="146" xfId="26" applyFont="1" applyFill="1" applyBorder="1" applyAlignment="1">
      <alignment horizontal="right"/>
      <protection/>
    </xf>
    <xf numFmtId="0" fontId="76" fillId="5" borderId="12" xfId="26" applyFont="1" applyFill="1" applyBorder="1" applyAlignment="1">
      <alignment horizontal="center"/>
      <protection/>
    </xf>
    <xf numFmtId="0" fontId="75" fillId="5" borderId="12" xfId="26" applyFont="1" applyFill="1" applyBorder="1" applyAlignment="1">
      <alignment horizontal="center"/>
      <protection/>
    </xf>
    <xf numFmtId="0" fontId="78" fillId="5" borderId="12" xfId="26" applyFont="1" applyFill="1" applyBorder="1" applyAlignment="1">
      <alignment horizontal="right"/>
      <protection/>
    </xf>
    <xf numFmtId="0" fontId="78" fillId="0" borderId="14" xfId="26" applyFont="1" applyBorder="1" applyAlignment="1">
      <alignment horizontal="center"/>
      <protection/>
    </xf>
    <xf numFmtId="0" fontId="78" fillId="0" borderId="12" xfId="26" applyFont="1" applyBorder="1" applyAlignment="1">
      <alignment horizontal="center"/>
      <protection/>
    </xf>
    <xf numFmtId="3" fontId="75" fillId="5" borderId="146" xfId="26" applyNumberFormat="1" applyFont="1" applyFill="1" applyBorder="1">
      <alignment/>
      <protection/>
    </xf>
    <xf numFmtId="3" fontId="75" fillId="5" borderId="12" xfId="26" applyNumberFormat="1" applyFont="1" applyFill="1" applyBorder="1">
      <alignment/>
      <protection/>
    </xf>
    <xf numFmtId="3" fontId="75" fillId="5" borderId="14" xfId="26" applyNumberFormat="1" applyFont="1" applyFill="1" applyBorder="1">
      <alignment/>
      <protection/>
    </xf>
    <xf numFmtId="3" fontId="75" fillId="8" borderId="147" xfId="26" applyNumberFormat="1" applyFont="1" applyFill="1" applyBorder="1">
      <alignment/>
      <protection/>
    </xf>
    <xf numFmtId="3" fontId="75" fillId="5" borderId="108" xfId="26" applyNumberFormat="1" applyFont="1" applyFill="1" applyBorder="1">
      <alignment/>
      <protection/>
    </xf>
    <xf numFmtId="3" fontId="75" fillId="8" borderId="106" xfId="26" applyNumberFormat="1" applyFont="1" applyFill="1" applyBorder="1">
      <alignment/>
      <protection/>
    </xf>
    <xf numFmtId="3" fontId="75" fillId="8" borderId="108" xfId="26" applyNumberFormat="1" applyFont="1" applyFill="1" applyBorder="1">
      <alignment/>
      <protection/>
    </xf>
    <xf numFmtId="3" fontId="75" fillId="5" borderId="147" xfId="26" applyNumberFormat="1" applyFont="1" applyFill="1" applyBorder="1">
      <alignment/>
      <protection/>
    </xf>
    <xf numFmtId="3" fontId="75" fillId="5" borderId="106" xfId="26" applyNumberFormat="1" applyFont="1" applyFill="1" applyBorder="1">
      <alignment/>
      <protection/>
    </xf>
    <xf numFmtId="3" fontId="37" fillId="0" borderId="147" xfId="26" applyNumberFormat="1" applyFont="1" applyBorder="1">
      <alignment/>
      <protection/>
    </xf>
    <xf numFmtId="3" fontId="37" fillId="5" borderId="108" xfId="26" applyNumberFormat="1" applyFont="1" applyFill="1" applyBorder="1">
      <alignment/>
      <protection/>
    </xf>
    <xf numFmtId="3" fontId="37" fillId="0" borderId="106" xfId="26" applyNumberFormat="1" applyFont="1" applyBorder="1">
      <alignment/>
      <protection/>
    </xf>
    <xf numFmtId="3" fontId="37" fillId="0" borderId="108" xfId="26" applyNumberFormat="1" applyFont="1" applyBorder="1">
      <alignment/>
      <protection/>
    </xf>
    <xf numFmtId="0" fontId="37" fillId="0" borderId="0" xfId="26" applyFont="1">
      <alignment/>
      <protection/>
    </xf>
    <xf numFmtId="3" fontId="37" fillId="0" borderId="147" xfId="26" applyNumberFormat="1" applyBorder="1">
      <alignment/>
      <protection/>
    </xf>
    <xf numFmtId="3" fontId="37" fillId="5" borderId="108" xfId="26" applyNumberFormat="1" applyFill="1" applyBorder="1">
      <alignment/>
      <protection/>
    </xf>
    <xf numFmtId="3" fontId="37" fillId="0" borderId="106" xfId="26" applyNumberFormat="1" applyBorder="1">
      <alignment/>
      <protection/>
    </xf>
    <xf numFmtId="3" fontId="37" fillId="0" borderId="108" xfId="26" applyNumberFormat="1" applyBorder="1">
      <alignment/>
      <protection/>
    </xf>
    <xf numFmtId="3" fontId="75" fillId="0" borderId="147" xfId="26" applyNumberFormat="1" applyFont="1" applyBorder="1">
      <alignment/>
      <protection/>
    </xf>
    <xf numFmtId="3" fontId="75" fillId="0" borderId="106" xfId="26" applyNumberFormat="1" applyFont="1" applyBorder="1">
      <alignment/>
      <protection/>
    </xf>
    <xf numFmtId="3" fontId="75" fillId="0" borderId="108" xfId="26" applyNumberFormat="1" applyFont="1" applyBorder="1">
      <alignment/>
      <protection/>
    </xf>
    <xf numFmtId="0" fontId="9" fillId="0" borderId="4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6" fontId="19" fillId="0" borderId="198" xfId="0" applyNumberFormat="1" applyFont="1" applyFill="1" applyBorder="1" applyAlignment="1">
      <alignment horizontal="left" wrapText="1"/>
    </xf>
    <xf numFmtId="166" fontId="19" fillId="0" borderId="199" xfId="0" applyNumberFormat="1" applyFont="1" applyFill="1" applyBorder="1" applyAlignment="1">
      <alignment horizontal="left"/>
    </xf>
    <xf numFmtId="166" fontId="19" fillId="0" borderId="59" xfId="0" applyNumberFormat="1" applyFont="1" applyFill="1" applyBorder="1" applyAlignment="1">
      <alignment horizontal="left"/>
    </xf>
    <xf numFmtId="166" fontId="14" fillId="0" borderId="64" xfId="0" applyNumberFormat="1" applyFont="1" applyFill="1" applyBorder="1" applyAlignment="1">
      <alignment horizontal="left" wrapText="1"/>
    </xf>
    <xf numFmtId="166" fontId="1" fillId="0" borderId="61" xfId="0" applyNumberFormat="1" applyFont="1" applyFill="1" applyBorder="1" applyAlignment="1">
      <alignment horizontal="left"/>
    </xf>
    <xf numFmtId="166" fontId="19" fillId="0" borderId="64" xfId="0" applyNumberFormat="1" applyFont="1" applyFill="1" applyBorder="1" applyAlignment="1">
      <alignment horizontal="left" vertical="center" wrapText="1"/>
    </xf>
    <xf numFmtId="166" fontId="19" fillId="0" borderId="61" xfId="0" applyNumberFormat="1" applyFont="1" applyFill="1" applyBorder="1" applyAlignment="1">
      <alignment horizontal="left" vertical="center"/>
    </xf>
    <xf numFmtId="166" fontId="19" fillId="0" borderId="37" xfId="0" applyNumberFormat="1" applyFont="1" applyFill="1" applyBorder="1" applyAlignment="1">
      <alignment horizontal="left" vertical="center"/>
    </xf>
    <xf numFmtId="49" fontId="1" fillId="0" borderId="192" xfId="0" applyNumberFormat="1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 wrapText="1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88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6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46" fillId="0" borderId="88" xfId="0" applyFont="1" applyBorder="1" applyAlignment="1">
      <alignment/>
    </xf>
    <xf numFmtId="0" fontId="9" fillId="0" borderId="72" xfId="0" applyFont="1" applyBorder="1" applyAlignment="1">
      <alignment/>
    </xf>
    <xf numFmtId="0" fontId="53" fillId="0" borderId="2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53" fillId="0" borderId="6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9" fillId="0" borderId="57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0" fontId="9" fillId="0" borderId="88" xfId="0" applyFont="1" applyBorder="1" applyAlignment="1">
      <alignment/>
    </xf>
    <xf numFmtId="0" fontId="62" fillId="0" borderId="0" xfId="0" applyFont="1" applyAlignment="1">
      <alignment horizontal="center"/>
    </xf>
    <xf numFmtId="0" fontId="53" fillId="0" borderId="68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52" fillId="0" borderId="136" xfId="0" applyFont="1" applyBorder="1" applyAlignment="1">
      <alignment horizontal="center"/>
    </xf>
    <xf numFmtId="0" fontId="52" fillId="0" borderId="39" xfId="0" applyFont="1" applyBorder="1" applyAlignment="1">
      <alignment/>
    </xf>
    <xf numFmtId="4" fontId="0" fillId="0" borderId="7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0" fillId="0" borderId="136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0" fontId="44" fillId="0" borderId="44" xfId="0" applyFont="1" applyBorder="1" applyAlignment="1">
      <alignment wrapText="1"/>
    </xf>
    <xf numFmtId="0" fontId="44" fillId="0" borderId="45" xfId="0" applyFont="1" applyBorder="1" applyAlignment="1">
      <alignment wrapText="1"/>
    </xf>
    <xf numFmtId="0" fontId="44" fillId="0" borderId="46" xfId="0" applyFont="1" applyBorder="1" applyAlignment="1">
      <alignment wrapText="1"/>
    </xf>
    <xf numFmtId="0" fontId="44" fillId="0" borderId="40" xfId="0" applyFont="1" applyBorder="1" applyAlignment="1">
      <alignment wrapText="1"/>
    </xf>
    <xf numFmtId="0" fontId="0" fillId="0" borderId="40" xfId="0" applyBorder="1" applyAlignment="1">
      <alignment wrapText="1"/>
    </xf>
    <xf numFmtId="0" fontId="4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37" fillId="0" borderId="7" xfId="25" applyFill="1" applyBorder="1" applyAlignment="1">
      <alignment horizontal="center" wrapText="1"/>
      <protection/>
    </xf>
    <xf numFmtId="0" fontId="37" fillId="0" borderId="102" xfId="25" applyFill="1" applyBorder="1" applyAlignment="1">
      <alignment horizontal="center" wrapText="1"/>
      <protection/>
    </xf>
    <xf numFmtId="0" fontId="73" fillId="0" borderId="0" xfId="25" applyFont="1" applyFill="1" applyAlignment="1">
      <alignment horizontal="center"/>
      <protection/>
    </xf>
    <xf numFmtId="0" fontId="57" fillId="0" borderId="0" xfId="25" applyFont="1" applyFill="1" applyAlignment="1">
      <alignment horizontal="center"/>
      <protection/>
    </xf>
    <xf numFmtId="0" fontId="40" fillId="0" borderId="0" xfId="22" applyFont="1" applyAlignment="1">
      <alignment horizontal="center"/>
      <protection/>
    </xf>
    <xf numFmtId="0" fontId="40" fillId="0" borderId="0" xfId="24" applyFont="1" applyAlignment="1">
      <alignment horizontal="center"/>
      <protection/>
    </xf>
    <xf numFmtId="0" fontId="52" fillId="0" borderId="40" xfId="0" applyFont="1" applyBorder="1" applyAlignment="1">
      <alignment wrapText="1"/>
    </xf>
    <xf numFmtId="0" fontId="0" fillId="0" borderId="40" xfId="0" applyFont="1" applyBorder="1" applyAlignment="1">
      <alignment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7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7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3" fillId="0" borderId="0" xfId="0" applyFont="1" applyAlignment="1">
      <alignment horizontal="centerContinuous"/>
    </xf>
    <xf numFmtId="0" fontId="72" fillId="0" borderId="1" xfId="0" applyFont="1" applyBorder="1" applyAlignment="1">
      <alignment/>
    </xf>
    <xf numFmtId="0" fontId="72" fillId="0" borderId="0" xfId="0" applyFont="1" applyAlignment="1">
      <alignment/>
    </xf>
    <xf numFmtId="0" fontId="62" fillId="0" borderId="68" xfId="0" applyFont="1" applyBorder="1" applyAlignment="1">
      <alignment horizontal="centerContinuous"/>
    </xf>
    <xf numFmtId="0" fontId="62" fillId="0" borderId="40" xfId="0" applyFont="1" applyBorder="1" applyAlignment="1">
      <alignment horizontal="centerContinuous"/>
    </xf>
    <xf numFmtId="0" fontId="62" fillId="0" borderId="68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7" xfId="0" applyFont="1" applyBorder="1" applyAlignment="1">
      <alignment/>
    </xf>
    <xf numFmtId="0" fontId="62" fillId="0" borderId="40" xfId="0" applyFont="1" applyBorder="1" applyAlignment="1">
      <alignment horizontal="left"/>
    </xf>
    <xf numFmtId="0" fontId="62" fillId="0" borderId="7" xfId="0" applyFont="1" applyBorder="1" applyAlignment="1">
      <alignment horizontal="centerContinuous"/>
    </xf>
    <xf numFmtId="0" fontId="62" fillId="0" borderId="68" xfId="0" applyFont="1" applyBorder="1" applyAlignment="1">
      <alignment horizontal="centerContinuous" wrapText="1"/>
    </xf>
    <xf numFmtId="0" fontId="62" fillId="0" borderId="73" xfId="0" applyFont="1" applyBorder="1" applyAlignment="1">
      <alignment horizontal="centerContinuous"/>
    </xf>
    <xf numFmtId="0" fontId="62" fillId="0" borderId="0" xfId="0" applyFont="1" applyBorder="1" applyAlignment="1">
      <alignment horizontal="centerContinuous"/>
    </xf>
    <xf numFmtId="0" fontId="62" fillId="0" borderId="11" xfId="0" applyFont="1" applyBorder="1" applyAlignment="1">
      <alignment horizontal="centerContinuous"/>
    </xf>
    <xf numFmtId="0" fontId="62" fillId="0" borderId="31" xfId="0" applyFont="1" applyBorder="1" applyAlignment="1">
      <alignment horizontal="centerContinuous"/>
    </xf>
    <xf numFmtId="0" fontId="62" fillId="0" borderId="25" xfId="0" applyFont="1" applyBorder="1" applyAlignment="1">
      <alignment horizontal="centerContinuous"/>
    </xf>
    <xf numFmtId="0" fontId="62" fillId="0" borderId="4" xfId="0" applyFont="1" applyBorder="1" applyAlignment="1">
      <alignment horizontal="center" vertical="center" wrapText="1"/>
    </xf>
    <xf numFmtId="0" fontId="62" fillId="0" borderId="89" xfId="0" applyFont="1" applyBorder="1" applyAlignment="1">
      <alignment horizontal="center"/>
    </xf>
    <xf numFmtId="0" fontId="62" fillId="0" borderId="67" xfId="0" applyFont="1" applyBorder="1" applyAlignment="1">
      <alignment horizontal="centerContinuous"/>
    </xf>
    <xf numFmtId="0" fontId="62" fillId="0" borderId="1" xfId="0" applyFont="1" applyBorder="1" applyAlignment="1">
      <alignment horizontal="centerContinuous"/>
    </xf>
    <xf numFmtId="0" fontId="62" fillId="0" borderId="67" xfId="0" applyFont="1" applyBorder="1" applyAlignment="1">
      <alignment/>
    </xf>
    <xf numFmtId="0" fontId="62" fillId="0" borderId="1" xfId="0" applyFont="1" applyBorder="1" applyAlignment="1">
      <alignment vertical="top"/>
    </xf>
    <xf numFmtId="0" fontId="62" fillId="0" borderId="19" xfId="0" applyFont="1" applyBorder="1" applyAlignment="1">
      <alignment horizontal="center" vertical="top"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62" fillId="0" borderId="91" xfId="0" applyFont="1" applyBorder="1" applyAlignment="1">
      <alignment horizontal="center" vertical="top"/>
    </xf>
    <xf numFmtId="0" fontId="72" fillId="0" borderId="73" xfId="0" applyFont="1" applyBorder="1" applyAlignment="1">
      <alignment/>
    </xf>
    <xf numFmtId="0" fontId="72" fillId="0" borderId="0" xfId="0" applyFont="1" applyBorder="1" applyAlignment="1">
      <alignment/>
    </xf>
    <xf numFmtId="3" fontId="72" fillId="0" borderId="73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3" fontId="72" fillId="0" borderId="11" xfId="0" applyNumberFormat="1" applyFont="1" applyBorder="1" applyAlignment="1">
      <alignment/>
    </xf>
    <xf numFmtId="3" fontId="72" fillId="0" borderId="9" xfId="0" applyNumberFormat="1" applyFont="1" applyBorder="1" applyAlignment="1">
      <alignment/>
    </xf>
    <xf numFmtId="3" fontId="72" fillId="0" borderId="8" xfId="0" applyNumberFormat="1" applyFont="1" applyBorder="1" applyAlignment="1">
      <alignment/>
    </xf>
    <xf numFmtId="0" fontId="72" fillId="0" borderId="73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3" fontId="72" fillId="0" borderId="73" xfId="0" applyNumberFormat="1" applyFont="1" applyFill="1" applyBorder="1" applyAlignment="1">
      <alignment/>
    </xf>
    <xf numFmtId="3" fontId="72" fillId="0" borderId="0" xfId="0" applyNumberFormat="1" applyFont="1" applyFill="1" applyBorder="1" applyAlignment="1">
      <alignment/>
    </xf>
    <xf numFmtId="3" fontId="72" fillId="0" borderId="11" xfId="0" applyNumberFormat="1" applyFont="1" applyFill="1" applyBorder="1" applyAlignment="1">
      <alignment/>
    </xf>
    <xf numFmtId="4" fontId="72" fillId="0" borderId="9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3" fontId="72" fillId="0" borderId="8" xfId="0" applyNumberFormat="1" applyFont="1" applyFill="1" applyBorder="1" applyAlignment="1">
      <alignment/>
    </xf>
    <xf numFmtId="3" fontId="72" fillId="0" borderId="9" xfId="0" applyNumberFormat="1" applyFont="1" applyFill="1" applyBorder="1" applyAlignment="1">
      <alignment/>
    </xf>
    <xf numFmtId="4" fontId="72" fillId="0" borderId="11" xfId="0" applyNumberFormat="1" applyFont="1" applyFill="1" applyBorder="1" applyAlignment="1">
      <alignment/>
    </xf>
    <xf numFmtId="4" fontId="72" fillId="0" borderId="11" xfId="0" applyNumberFormat="1" applyFont="1" applyBorder="1" applyAlignment="1">
      <alignment/>
    </xf>
    <xf numFmtId="4" fontId="72" fillId="0" borderId="9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0" fontId="72" fillId="0" borderId="67" xfId="0" applyFont="1" applyBorder="1" applyAlignment="1">
      <alignment/>
    </xf>
    <xf numFmtId="3" fontId="72" fillId="0" borderId="67" xfId="0" applyNumberFormat="1" applyFont="1" applyBorder="1" applyAlignment="1">
      <alignment/>
    </xf>
    <xf numFmtId="3" fontId="72" fillId="0" borderId="1" xfId="0" applyNumberFormat="1" applyFont="1" applyBorder="1" applyAlignment="1">
      <alignment/>
    </xf>
    <xf numFmtId="3" fontId="72" fillId="0" borderId="19" xfId="0" applyNumberFormat="1" applyFont="1" applyBorder="1" applyAlignment="1">
      <alignment/>
    </xf>
    <xf numFmtId="3" fontId="72" fillId="0" borderId="17" xfId="0" applyNumberFormat="1" applyFont="1" applyBorder="1" applyAlignment="1">
      <alignment/>
    </xf>
    <xf numFmtId="3" fontId="72" fillId="0" borderId="16" xfId="0" applyNumberFormat="1" applyFont="1" applyBorder="1" applyAlignment="1">
      <alignment/>
    </xf>
    <xf numFmtId="0" fontId="62" fillId="0" borderId="67" xfId="0" applyFont="1" applyBorder="1" applyAlignment="1">
      <alignment/>
    </xf>
    <xf numFmtId="4" fontId="72" fillId="0" borderId="17" xfId="0" applyNumberFormat="1" applyFont="1" applyBorder="1" applyAlignment="1">
      <alignment/>
    </xf>
    <xf numFmtId="4" fontId="72" fillId="0" borderId="19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72" fillId="0" borderId="0" xfId="0" applyFont="1" applyAlignment="1">
      <alignment horizontal="right"/>
    </xf>
  </cellXfs>
  <cellStyles count="15">
    <cellStyle name="Normal" xfId="0"/>
    <cellStyle name="CISPUB0" xfId="15"/>
    <cellStyle name="Comma" xfId="16"/>
    <cellStyle name="čárky [0]_přehled_opatření" xfId="17"/>
    <cellStyle name="Comma [0]" xfId="18"/>
    <cellStyle name="Hyperlink" xfId="19"/>
    <cellStyle name="Currency" xfId="20"/>
    <cellStyle name="Currency [0]" xfId="21"/>
    <cellStyle name="normální_pro SZU 2003" xfId="22"/>
    <cellStyle name="normální_přehled_opatření" xfId="23"/>
    <cellStyle name="normální_tab9 9a 2006" xfId="24"/>
    <cellStyle name="normální_tabulka 8a k SZU 2005" xfId="25"/>
    <cellStyle name="normální_ZU2006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abulky%202001\3.%20&#269;tvrtlet&#237;\333%205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ARIS\DOKUMENT\ZADANI\ZAD2000\ZAD042000\Zavuk\Zavuk00\Alg504-3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Z&#218;%202000\I.%20&#269;tvrtlet&#237;\sestavy%205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Plocha\Z%20U\ROK%2099\III.%20Q%201999\sestavy%205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y\DATA\2006_07\SZ&#218;2006\tab.&#269;.2\Tabulka%20&#269;.%202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%20do%20Z&#218;%209,%209a,%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2"/>
      <sheetName val="313 "/>
      <sheetName val="314"/>
      <sheetName val="315"/>
      <sheetName val="317"/>
      <sheetName val="321"/>
      <sheetName val="322"/>
      <sheetName val="327"/>
      <sheetName val="328"/>
      <sheetName val="329"/>
      <sheetName val="333"/>
      <sheetName val="334"/>
      <sheetName val="335"/>
      <sheetName val="336"/>
      <sheetName val="338"/>
      <sheetName val="343"/>
      <sheetName val="344"/>
      <sheetName val="345"/>
      <sheetName val="346"/>
      <sheetName val="347"/>
      <sheetName val="348"/>
      <sheetName val="349"/>
      <sheetName val="353"/>
      <sheetName val="358"/>
      <sheetName val="361"/>
      <sheetName val="372"/>
      <sheetName val="374"/>
      <sheetName val="375"/>
      <sheetName val="381"/>
      <sheetName val="396"/>
      <sheetName val="397"/>
      <sheetName val="398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9"/>
      <sheetName val="příloha č. 9a"/>
      <sheetName val="příloha č. 10"/>
    </sheetNames>
    <sheetDataSet>
      <sheetData sheetId="0">
        <row r="73">
          <cell r="A73" t="str">
            <v>Vypracoval: Ing. Milena Dušková</v>
          </cell>
          <cell r="I73" t="str">
            <v>Kontroloval: JUDr. Jana Pešková</v>
          </cell>
        </row>
        <row r="74">
          <cell r="A74" t="str">
            <v>telefon: 257 193 261</v>
          </cell>
          <cell r="I74" t="str">
            <v>telefon: 257 193 667</v>
          </cell>
        </row>
      </sheetData>
      <sheetData sheetId="1">
        <row r="10">
          <cell r="G10">
            <v>2950</v>
          </cell>
          <cell r="H10">
            <v>2950</v>
          </cell>
          <cell r="I10">
            <v>0</v>
          </cell>
          <cell r="J10">
            <v>0</v>
          </cell>
          <cell r="K10">
            <v>2950</v>
          </cell>
          <cell r="L10">
            <v>0</v>
          </cell>
          <cell r="M10">
            <v>0</v>
          </cell>
        </row>
        <row r="11">
          <cell r="G11">
            <v>17000</v>
          </cell>
          <cell r="H11">
            <v>17000</v>
          </cell>
          <cell r="J11">
            <v>0</v>
          </cell>
          <cell r="K11">
            <v>17000</v>
          </cell>
          <cell r="L11">
            <v>0</v>
          </cell>
          <cell r="M11">
            <v>0</v>
          </cell>
        </row>
        <row r="12">
          <cell r="G12">
            <v>135640</v>
          </cell>
          <cell r="H12">
            <v>135640</v>
          </cell>
          <cell r="I12">
            <v>0</v>
          </cell>
          <cell r="J12">
            <v>0</v>
          </cell>
          <cell r="K12">
            <v>135640</v>
          </cell>
          <cell r="L12">
            <v>0</v>
          </cell>
          <cell r="M12">
            <v>0</v>
          </cell>
        </row>
        <row r="13">
          <cell r="G13">
            <v>6000</v>
          </cell>
          <cell r="H13">
            <v>6000</v>
          </cell>
          <cell r="I13">
            <v>0</v>
          </cell>
          <cell r="J13">
            <v>0</v>
          </cell>
          <cell r="K13">
            <v>6000</v>
          </cell>
          <cell r="L13">
            <v>0</v>
          </cell>
          <cell r="M13">
            <v>0</v>
          </cell>
        </row>
        <row r="14">
          <cell r="G14">
            <v>16100</v>
          </cell>
          <cell r="I14">
            <v>0</v>
          </cell>
          <cell r="J14">
            <v>0</v>
          </cell>
          <cell r="K14">
            <v>0</v>
          </cell>
          <cell r="L14">
            <v>16100</v>
          </cell>
          <cell r="M14">
            <v>0</v>
          </cell>
        </row>
        <row r="15">
          <cell r="G15">
            <v>6010</v>
          </cell>
          <cell r="I15">
            <v>0</v>
          </cell>
          <cell r="J15">
            <v>0</v>
          </cell>
          <cell r="K15">
            <v>0</v>
          </cell>
          <cell r="L15">
            <v>6010</v>
          </cell>
          <cell r="M15">
            <v>0</v>
          </cell>
        </row>
        <row r="16">
          <cell r="G16">
            <v>25600</v>
          </cell>
          <cell r="I16">
            <v>0</v>
          </cell>
          <cell r="J16">
            <v>0</v>
          </cell>
          <cell r="K16">
            <v>0</v>
          </cell>
          <cell r="L16">
            <v>25600</v>
          </cell>
          <cell r="M16">
            <v>0</v>
          </cell>
        </row>
        <row r="17">
          <cell r="G17">
            <v>4000</v>
          </cell>
          <cell r="I17">
            <v>0</v>
          </cell>
          <cell r="J17">
            <v>0</v>
          </cell>
          <cell r="K17">
            <v>0</v>
          </cell>
          <cell r="L17">
            <v>4000</v>
          </cell>
          <cell r="M17">
            <v>0</v>
          </cell>
        </row>
        <row r="18">
          <cell r="G18">
            <v>8975</v>
          </cell>
          <cell r="H18">
            <v>7145</v>
          </cell>
          <cell r="I18">
            <v>0</v>
          </cell>
          <cell r="J18">
            <v>0</v>
          </cell>
          <cell r="K18">
            <v>7145</v>
          </cell>
          <cell r="L18">
            <v>1830</v>
          </cell>
          <cell r="M18">
            <v>0</v>
          </cell>
        </row>
        <row r="19">
          <cell r="G19">
            <v>15400</v>
          </cell>
          <cell r="H19">
            <v>9231</v>
          </cell>
          <cell r="I19">
            <v>0</v>
          </cell>
          <cell r="J19">
            <v>0</v>
          </cell>
          <cell r="K19">
            <v>9231</v>
          </cell>
          <cell r="L19">
            <v>6169</v>
          </cell>
          <cell r="M19">
            <v>0</v>
          </cell>
        </row>
        <row r="20">
          <cell r="G20">
            <v>2500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2500</v>
          </cell>
          <cell r="M20">
            <v>0</v>
          </cell>
        </row>
        <row r="21">
          <cell r="G21">
            <v>3300</v>
          </cell>
          <cell r="H21">
            <v>3300</v>
          </cell>
          <cell r="I21">
            <v>0</v>
          </cell>
          <cell r="J21">
            <v>0</v>
          </cell>
          <cell r="K21">
            <v>3300</v>
          </cell>
          <cell r="L21">
            <v>0</v>
          </cell>
          <cell r="M21">
            <v>0</v>
          </cell>
        </row>
        <row r="22">
          <cell r="G22">
            <v>16110</v>
          </cell>
          <cell r="I22">
            <v>0</v>
          </cell>
          <cell r="J22">
            <v>0</v>
          </cell>
          <cell r="K22">
            <v>0</v>
          </cell>
          <cell r="L22">
            <v>16110</v>
          </cell>
          <cell r="M22">
            <v>0</v>
          </cell>
        </row>
        <row r="23">
          <cell r="G23">
            <v>110782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110782</v>
          </cell>
          <cell r="M23">
            <v>0</v>
          </cell>
        </row>
        <row r="24">
          <cell r="G24">
            <v>50000</v>
          </cell>
          <cell r="H24">
            <v>50000</v>
          </cell>
          <cell r="I24">
            <v>36105</v>
          </cell>
          <cell r="J24">
            <v>13359</v>
          </cell>
          <cell r="K24">
            <v>536</v>
          </cell>
          <cell r="L24">
            <v>0</v>
          </cell>
          <cell r="M24">
            <v>0</v>
          </cell>
        </row>
        <row r="25">
          <cell r="G25">
            <v>50000</v>
          </cell>
          <cell r="H25">
            <v>50000</v>
          </cell>
          <cell r="I25">
            <v>36105</v>
          </cell>
          <cell r="J25">
            <v>13359</v>
          </cell>
          <cell r="K25">
            <v>536</v>
          </cell>
          <cell r="L25">
            <v>0</v>
          </cell>
          <cell r="M25">
            <v>0</v>
          </cell>
        </row>
        <row r="26">
          <cell r="G26">
            <v>50000</v>
          </cell>
          <cell r="H26">
            <v>50000</v>
          </cell>
          <cell r="I26">
            <v>36105</v>
          </cell>
          <cell r="J26">
            <v>13359</v>
          </cell>
          <cell r="K26">
            <v>536</v>
          </cell>
          <cell r="L26">
            <v>0</v>
          </cell>
          <cell r="M26">
            <v>0</v>
          </cell>
        </row>
        <row r="27">
          <cell r="G27">
            <v>21000</v>
          </cell>
          <cell r="H27">
            <v>21000</v>
          </cell>
          <cell r="I27">
            <v>15163</v>
          </cell>
          <cell r="J27">
            <v>5610</v>
          </cell>
          <cell r="K27">
            <v>227</v>
          </cell>
          <cell r="L27">
            <v>0</v>
          </cell>
          <cell r="M27">
            <v>0</v>
          </cell>
        </row>
        <row r="28">
          <cell r="G28">
            <v>220000</v>
          </cell>
          <cell r="H28">
            <v>220000</v>
          </cell>
          <cell r="I28">
            <v>0</v>
          </cell>
          <cell r="J28">
            <v>0</v>
          </cell>
          <cell r="K28">
            <v>220000</v>
          </cell>
          <cell r="L28">
            <v>0</v>
          </cell>
          <cell r="M28">
            <v>0</v>
          </cell>
        </row>
        <row r="29">
          <cell r="G29">
            <v>48000</v>
          </cell>
          <cell r="H29">
            <v>48000</v>
          </cell>
          <cell r="I29">
            <v>0</v>
          </cell>
          <cell r="J29">
            <v>0</v>
          </cell>
          <cell r="K29">
            <v>48000</v>
          </cell>
          <cell r="L29">
            <v>0</v>
          </cell>
          <cell r="M29">
            <v>0</v>
          </cell>
        </row>
        <row r="30">
          <cell r="G30">
            <v>3800</v>
          </cell>
          <cell r="H30">
            <v>3800</v>
          </cell>
          <cell r="I30">
            <v>0</v>
          </cell>
          <cell r="J30">
            <v>0</v>
          </cell>
          <cell r="K30">
            <v>3800</v>
          </cell>
          <cell r="L30">
            <v>0</v>
          </cell>
          <cell r="M30">
            <v>0</v>
          </cell>
        </row>
        <row r="33">
          <cell r="G33">
            <v>35357</v>
          </cell>
          <cell r="I33">
            <v>0</v>
          </cell>
          <cell r="J33">
            <v>0</v>
          </cell>
          <cell r="K33">
            <v>0</v>
          </cell>
          <cell r="L33">
            <v>35357</v>
          </cell>
          <cell r="M33">
            <v>0</v>
          </cell>
        </row>
        <row r="34">
          <cell r="G34">
            <v>38165</v>
          </cell>
          <cell r="J34">
            <v>0</v>
          </cell>
          <cell r="K34">
            <v>0</v>
          </cell>
          <cell r="L34">
            <v>38165</v>
          </cell>
          <cell r="M34">
            <v>0</v>
          </cell>
        </row>
        <row r="35">
          <cell r="G35">
            <v>169920</v>
          </cell>
          <cell r="I35">
            <v>0</v>
          </cell>
          <cell r="J35">
            <v>0</v>
          </cell>
          <cell r="K35">
            <v>0</v>
          </cell>
          <cell r="L35">
            <v>169920</v>
          </cell>
          <cell r="M35">
            <v>0</v>
          </cell>
        </row>
        <row r="36">
          <cell r="G36">
            <v>341916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341916</v>
          </cell>
          <cell r="M36">
            <v>0</v>
          </cell>
        </row>
        <row r="37">
          <cell r="G37">
            <v>42412</v>
          </cell>
          <cell r="I37">
            <v>0</v>
          </cell>
          <cell r="J37">
            <v>0</v>
          </cell>
          <cell r="K37">
            <v>0</v>
          </cell>
          <cell r="L37">
            <v>42412</v>
          </cell>
          <cell r="M37">
            <v>0</v>
          </cell>
        </row>
        <row r="38">
          <cell r="G38">
            <v>427</v>
          </cell>
          <cell r="H38">
            <v>427</v>
          </cell>
          <cell r="I38">
            <v>32</v>
          </cell>
          <cell r="J38">
            <v>0</v>
          </cell>
          <cell r="K38">
            <v>395</v>
          </cell>
          <cell r="L38">
            <v>0</v>
          </cell>
          <cell r="M38">
            <v>0</v>
          </cell>
        </row>
        <row r="39">
          <cell r="G39">
            <v>2000</v>
          </cell>
          <cell r="H39">
            <v>2000</v>
          </cell>
          <cell r="I39">
            <v>0</v>
          </cell>
          <cell r="J39">
            <v>0</v>
          </cell>
          <cell r="K39">
            <v>2000</v>
          </cell>
          <cell r="L39">
            <v>0</v>
          </cell>
          <cell r="M39">
            <v>0</v>
          </cell>
        </row>
        <row r="40">
          <cell r="G40">
            <v>1000</v>
          </cell>
          <cell r="I40">
            <v>0</v>
          </cell>
          <cell r="J40">
            <v>0</v>
          </cell>
          <cell r="K40">
            <v>0</v>
          </cell>
          <cell r="L40">
            <v>1000</v>
          </cell>
          <cell r="M40">
            <v>0</v>
          </cell>
        </row>
        <row r="41">
          <cell r="G41">
            <v>27000</v>
          </cell>
          <cell r="I41">
            <v>0</v>
          </cell>
          <cell r="J41">
            <v>0</v>
          </cell>
          <cell r="K41">
            <v>0</v>
          </cell>
          <cell r="L41">
            <v>27000</v>
          </cell>
          <cell r="M41">
            <v>0</v>
          </cell>
        </row>
        <row r="42">
          <cell r="F42">
            <v>124022</v>
          </cell>
          <cell r="G42">
            <v>124022</v>
          </cell>
          <cell r="H42">
            <v>124022</v>
          </cell>
          <cell r="I42">
            <v>0</v>
          </cell>
          <cell r="J42">
            <v>0</v>
          </cell>
          <cell r="K42">
            <v>124022</v>
          </cell>
          <cell r="L42">
            <v>0</v>
          </cell>
          <cell r="M42">
            <v>0</v>
          </cell>
        </row>
        <row r="43">
          <cell r="F43">
            <v>275978</v>
          </cell>
          <cell r="G43">
            <v>275978</v>
          </cell>
          <cell r="H43">
            <v>275978</v>
          </cell>
          <cell r="I43">
            <v>60000</v>
          </cell>
          <cell r="J43">
            <v>21000</v>
          </cell>
          <cell r="K43">
            <v>194978</v>
          </cell>
          <cell r="L43">
            <v>0</v>
          </cell>
          <cell r="M43">
            <v>0</v>
          </cell>
        </row>
        <row r="46">
          <cell r="G46">
            <v>-18000</v>
          </cell>
          <cell r="I46">
            <v>0</v>
          </cell>
          <cell r="J46">
            <v>0</v>
          </cell>
          <cell r="K46">
            <v>0</v>
          </cell>
          <cell r="L46">
            <v>-18000</v>
          </cell>
          <cell r="M46">
            <v>0</v>
          </cell>
        </row>
        <row r="47">
          <cell r="G47">
            <v>-16325</v>
          </cell>
          <cell r="J47">
            <v>0</v>
          </cell>
          <cell r="K47">
            <v>0</v>
          </cell>
          <cell r="L47">
            <v>-16325</v>
          </cell>
          <cell r="M47">
            <v>0</v>
          </cell>
        </row>
        <row r="48">
          <cell r="G48">
            <v>-29140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-29140</v>
          </cell>
          <cell r="M48">
            <v>0</v>
          </cell>
        </row>
        <row r="49">
          <cell r="G49">
            <v>-230211</v>
          </cell>
          <cell r="H49">
            <v>-230211</v>
          </cell>
          <cell r="I49">
            <v>0</v>
          </cell>
          <cell r="J49">
            <v>0</v>
          </cell>
          <cell r="K49">
            <v>-230211</v>
          </cell>
          <cell r="L49">
            <v>0</v>
          </cell>
          <cell r="M49">
            <v>0</v>
          </cell>
        </row>
        <row r="52">
          <cell r="G52">
            <v>-1</v>
          </cell>
          <cell r="H52">
            <v>-1</v>
          </cell>
          <cell r="I52">
            <v>0</v>
          </cell>
          <cell r="J52">
            <v>0</v>
          </cell>
          <cell r="K52">
            <v>-1</v>
          </cell>
          <cell r="L52">
            <v>0</v>
          </cell>
          <cell r="M52">
            <v>0</v>
          </cell>
        </row>
        <row r="53">
          <cell r="G53">
            <v>-68305</v>
          </cell>
          <cell r="H53">
            <v>-68305</v>
          </cell>
          <cell r="I53">
            <v>0</v>
          </cell>
          <cell r="J53">
            <v>0</v>
          </cell>
          <cell r="K53">
            <v>-68305</v>
          </cell>
          <cell r="L53">
            <v>0</v>
          </cell>
          <cell r="M53">
            <v>0</v>
          </cell>
        </row>
        <row r="54">
          <cell r="G54">
            <v>-66964</v>
          </cell>
          <cell r="H54">
            <v>-66964</v>
          </cell>
          <cell r="I54">
            <v>0</v>
          </cell>
          <cell r="J54">
            <v>0</v>
          </cell>
          <cell r="K54">
            <v>-66964</v>
          </cell>
          <cell r="L54">
            <v>0</v>
          </cell>
          <cell r="M54">
            <v>0</v>
          </cell>
        </row>
        <row r="55">
          <cell r="G55">
            <v>-1400</v>
          </cell>
          <cell r="H55">
            <v>-1400</v>
          </cell>
          <cell r="I55">
            <v>0</v>
          </cell>
          <cell r="J55">
            <v>0</v>
          </cell>
          <cell r="K55">
            <v>-1400</v>
          </cell>
          <cell r="L55">
            <v>0</v>
          </cell>
          <cell r="M55">
            <v>0</v>
          </cell>
        </row>
        <row r="56">
          <cell r="G56">
            <v>-51125</v>
          </cell>
          <cell r="H56">
            <v>-51125</v>
          </cell>
          <cell r="I56">
            <v>0</v>
          </cell>
          <cell r="J56">
            <v>0</v>
          </cell>
          <cell r="K56">
            <v>-51125</v>
          </cell>
          <cell r="L56">
            <v>0</v>
          </cell>
          <cell r="M56">
            <v>0</v>
          </cell>
        </row>
        <row r="57">
          <cell r="G57">
            <v>-450</v>
          </cell>
          <cell r="H57">
            <v>-450</v>
          </cell>
          <cell r="I57">
            <v>0</v>
          </cell>
          <cell r="J57">
            <v>0</v>
          </cell>
          <cell r="K57">
            <v>-450</v>
          </cell>
          <cell r="L57">
            <v>0</v>
          </cell>
          <cell r="M57">
            <v>0</v>
          </cell>
        </row>
        <row r="58">
          <cell r="G58">
            <v>-50373</v>
          </cell>
          <cell r="H58">
            <v>-50373</v>
          </cell>
          <cell r="I58">
            <v>0</v>
          </cell>
          <cell r="J58">
            <v>0</v>
          </cell>
          <cell r="K58">
            <v>-50373</v>
          </cell>
          <cell r="L58">
            <v>0</v>
          </cell>
          <cell r="M58">
            <v>0</v>
          </cell>
        </row>
        <row r="59">
          <cell r="G59">
            <v>-600</v>
          </cell>
          <cell r="H59">
            <v>-600</v>
          </cell>
          <cell r="I59">
            <v>0</v>
          </cell>
          <cell r="J59">
            <v>0</v>
          </cell>
          <cell r="K59">
            <v>-600</v>
          </cell>
          <cell r="L59">
            <v>0</v>
          </cell>
          <cell r="M59">
            <v>0</v>
          </cell>
        </row>
        <row r="60">
          <cell r="G60">
            <v>-189</v>
          </cell>
          <cell r="H60">
            <v>-189</v>
          </cell>
          <cell r="I60">
            <v>0</v>
          </cell>
          <cell r="J60">
            <v>0</v>
          </cell>
          <cell r="K60">
            <v>-189</v>
          </cell>
          <cell r="L60">
            <v>0</v>
          </cell>
          <cell r="M60">
            <v>0</v>
          </cell>
        </row>
        <row r="61">
          <cell r="G61">
            <v>-567</v>
          </cell>
          <cell r="H61">
            <v>-567</v>
          </cell>
          <cell r="I61">
            <v>0</v>
          </cell>
          <cell r="J61">
            <v>0</v>
          </cell>
          <cell r="K61">
            <v>-567</v>
          </cell>
          <cell r="L61">
            <v>0</v>
          </cell>
          <cell r="M61">
            <v>0</v>
          </cell>
        </row>
        <row r="62">
          <cell r="G62">
            <v>-1130</v>
          </cell>
          <cell r="H62">
            <v>-1130</v>
          </cell>
          <cell r="I62">
            <v>0</v>
          </cell>
          <cell r="J62">
            <v>0</v>
          </cell>
          <cell r="K62">
            <v>-1130</v>
          </cell>
          <cell r="L62">
            <v>0</v>
          </cell>
          <cell r="M62">
            <v>0</v>
          </cell>
        </row>
        <row r="63">
          <cell r="G63">
            <v>-697</v>
          </cell>
          <cell r="H63">
            <v>-697</v>
          </cell>
          <cell r="I63">
            <v>0</v>
          </cell>
          <cell r="J63">
            <v>0</v>
          </cell>
          <cell r="K63">
            <v>-697</v>
          </cell>
          <cell r="L63">
            <v>0</v>
          </cell>
          <cell r="M63">
            <v>0</v>
          </cell>
        </row>
        <row r="64">
          <cell r="G64">
            <v>-1500</v>
          </cell>
          <cell r="H64">
            <v>-1500</v>
          </cell>
          <cell r="I64">
            <v>0</v>
          </cell>
          <cell r="J64">
            <v>0</v>
          </cell>
          <cell r="K64">
            <v>-1500</v>
          </cell>
          <cell r="L64">
            <v>0</v>
          </cell>
          <cell r="M64">
            <v>0</v>
          </cell>
        </row>
        <row r="65">
          <cell r="G65">
            <v>-686</v>
          </cell>
          <cell r="H65">
            <v>-686</v>
          </cell>
          <cell r="I65">
            <v>0</v>
          </cell>
          <cell r="J65">
            <v>0</v>
          </cell>
          <cell r="K65">
            <v>-686</v>
          </cell>
          <cell r="L65">
            <v>0</v>
          </cell>
          <cell r="M65">
            <v>0</v>
          </cell>
        </row>
        <row r="66">
          <cell r="G66">
            <v>-3956</v>
          </cell>
          <cell r="H66">
            <v>-3574</v>
          </cell>
          <cell r="I66">
            <v>0</v>
          </cell>
          <cell r="J66">
            <v>0</v>
          </cell>
          <cell r="K66">
            <v>-3574</v>
          </cell>
          <cell r="L66">
            <v>-382</v>
          </cell>
          <cell r="M66">
            <v>0</v>
          </cell>
        </row>
        <row r="67">
          <cell r="G67">
            <v>-459</v>
          </cell>
          <cell r="H67">
            <v>-459</v>
          </cell>
          <cell r="I67">
            <v>0</v>
          </cell>
          <cell r="J67">
            <v>0</v>
          </cell>
          <cell r="K67">
            <v>-459</v>
          </cell>
          <cell r="L67">
            <v>0</v>
          </cell>
          <cell r="M67">
            <v>0</v>
          </cell>
        </row>
        <row r="68">
          <cell r="G68">
            <v>-6050</v>
          </cell>
          <cell r="H68">
            <v>-6050</v>
          </cell>
          <cell r="I68">
            <v>0</v>
          </cell>
          <cell r="J68">
            <v>0</v>
          </cell>
          <cell r="K68">
            <v>-6050</v>
          </cell>
          <cell r="L68">
            <v>0</v>
          </cell>
          <cell r="M68">
            <v>0</v>
          </cell>
        </row>
        <row r="69">
          <cell r="G69">
            <v>-500</v>
          </cell>
          <cell r="H69">
            <v>-500</v>
          </cell>
          <cell r="I69">
            <v>0</v>
          </cell>
          <cell r="J69">
            <v>0</v>
          </cell>
          <cell r="K69">
            <v>-500</v>
          </cell>
          <cell r="L69">
            <v>0</v>
          </cell>
          <cell r="M69">
            <v>0</v>
          </cell>
        </row>
        <row r="70">
          <cell r="G70">
            <v>-417</v>
          </cell>
          <cell r="H70">
            <v>-417</v>
          </cell>
          <cell r="I70">
            <v>0</v>
          </cell>
          <cell r="J70">
            <v>0</v>
          </cell>
          <cell r="K70">
            <v>-417</v>
          </cell>
          <cell r="L70">
            <v>0</v>
          </cell>
          <cell r="M70">
            <v>0</v>
          </cell>
        </row>
        <row r="71">
          <cell r="G71">
            <v>-3693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-3693</v>
          </cell>
          <cell r="M71">
            <v>0</v>
          </cell>
        </row>
        <row r="72">
          <cell r="G72">
            <v>-19440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-19440</v>
          </cell>
          <cell r="M72">
            <v>0</v>
          </cell>
        </row>
        <row r="73">
          <cell r="G73">
            <v>-38450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-38450</v>
          </cell>
          <cell r="M73">
            <v>0</v>
          </cell>
        </row>
        <row r="74">
          <cell r="G74">
            <v>-25203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-25203</v>
          </cell>
          <cell r="M74">
            <v>0</v>
          </cell>
        </row>
        <row r="75">
          <cell r="G75">
            <v>-1684</v>
          </cell>
          <cell r="H75">
            <v>-1684</v>
          </cell>
          <cell r="I75">
            <v>0</v>
          </cell>
          <cell r="J75">
            <v>0</v>
          </cell>
          <cell r="K75">
            <v>-1684</v>
          </cell>
          <cell r="L75">
            <v>0</v>
          </cell>
          <cell r="M75">
            <v>0</v>
          </cell>
        </row>
        <row r="76">
          <cell r="G76">
            <v>-879</v>
          </cell>
          <cell r="H76">
            <v>-879</v>
          </cell>
          <cell r="I76">
            <v>0</v>
          </cell>
          <cell r="J76">
            <v>0</v>
          </cell>
          <cell r="K76">
            <v>-879</v>
          </cell>
          <cell r="L76">
            <v>0</v>
          </cell>
          <cell r="M76">
            <v>0</v>
          </cell>
        </row>
        <row r="77">
          <cell r="G77">
            <v>-217</v>
          </cell>
          <cell r="H77">
            <v>-217</v>
          </cell>
          <cell r="I77">
            <v>0</v>
          </cell>
          <cell r="J77">
            <v>0</v>
          </cell>
          <cell r="K77">
            <v>-217</v>
          </cell>
          <cell r="L77">
            <v>0</v>
          </cell>
          <cell r="M77">
            <v>0</v>
          </cell>
        </row>
        <row r="78">
          <cell r="G78">
            <v>-736</v>
          </cell>
          <cell r="H78">
            <v>-736</v>
          </cell>
          <cell r="I78">
            <v>0</v>
          </cell>
          <cell r="J78">
            <v>0</v>
          </cell>
          <cell r="K78">
            <v>-736</v>
          </cell>
          <cell r="L78">
            <v>0</v>
          </cell>
          <cell r="M78">
            <v>0</v>
          </cell>
        </row>
        <row r="79">
          <cell r="G79">
            <v>-389</v>
          </cell>
          <cell r="H79">
            <v>-389</v>
          </cell>
          <cell r="I79">
            <v>0</v>
          </cell>
          <cell r="J79">
            <v>0</v>
          </cell>
          <cell r="K79">
            <v>-389</v>
          </cell>
          <cell r="L79">
            <v>0</v>
          </cell>
          <cell r="M79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-5517</v>
          </cell>
          <cell r="K82">
            <v>5517</v>
          </cell>
          <cell r="L82">
            <v>0</v>
          </cell>
          <cell r="M82">
            <v>0</v>
          </cell>
        </row>
        <row r="83">
          <cell r="G83">
            <v>0</v>
          </cell>
          <cell r="H83">
            <v>0</v>
          </cell>
          <cell r="I83">
            <v>1000</v>
          </cell>
          <cell r="J83">
            <v>0</v>
          </cell>
          <cell r="K83">
            <v>-1000</v>
          </cell>
          <cell r="L83">
            <v>0</v>
          </cell>
          <cell r="M83">
            <v>0</v>
          </cell>
        </row>
        <row r="84">
          <cell r="G84">
            <v>0</v>
          </cell>
          <cell r="H84">
            <v>0</v>
          </cell>
          <cell r="I84">
            <v>7595</v>
          </cell>
          <cell r="J84">
            <v>703</v>
          </cell>
          <cell r="K84">
            <v>-8298</v>
          </cell>
          <cell r="L84">
            <v>0</v>
          </cell>
          <cell r="M84">
            <v>0</v>
          </cell>
        </row>
        <row r="85">
          <cell r="G85">
            <v>0</v>
          </cell>
          <cell r="H85">
            <v>0</v>
          </cell>
          <cell r="I85">
            <v>1932</v>
          </cell>
          <cell r="J85">
            <v>-1932</v>
          </cell>
          <cell r="K85">
            <v>0</v>
          </cell>
          <cell r="L85">
            <v>0</v>
          </cell>
          <cell r="M85">
            <v>0</v>
          </cell>
        </row>
        <row r="86">
          <cell r="G86">
            <v>0</v>
          </cell>
          <cell r="H86">
            <v>0</v>
          </cell>
          <cell r="I86">
            <v>72183</v>
          </cell>
          <cell r="J86">
            <v>10615</v>
          </cell>
          <cell r="K86">
            <v>-82798</v>
          </cell>
          <cell r="L86">
            <v>0</v>
          </cell>
          <cell r="M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G88">
            <v>0</v>
          </cell>
          <cell r="H88">
            <v>0</v>
          </cell>
          <cell r="I88">
            <v>24000</v>
          </cell>
          <cell r="J88">
            <v>14183</v>
          </cell>
          <cell r="K88">
            <v>-38183</v>
          </cell>
          <cell r="L88">
            <v>0</v>
          </cell>
          <cell r="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G91">
            <v>-67000</v>
          </cell>
          <cell r="H91">
            <v>-67000</v>
          </cell>
          <cell r="I91">
            <v>0</v>
          </cell>
          <cell r="J91">
            <v>0</v>
          </cell>
          <cell r="K91">
            <v>-67000</v>
          </cell>
          <cell r="L91">
            <v>0</v>
          </cell>
          <cell r="M91">
            <v>0</v>
          </cell>
        </row>
        <row r="92">
          <cell r="I92">
            <v>723</v>
          </cell>
          <cell r="J92">
            <v>268</v>
          </cell>
          <cell r="K92">
            <v>-991</v>
          </cell>
          <cell r="L92">
            <v>0</v>
          </cell>
          <cell r="M92">
            <v>0</v>
          </cell>
        </row>
        <row r="93">
          <cell r="G93">
            <v>-200</v>
          </cell>
          <cell r="H93">
            <v>-200</v>
          </cell>
          <cell r="I93">
            <v>0</v>
          </cell>
          <cell r="J93">
            <v>0</v>
          </cell>
          <cell r="K93">
            <v>-200</v>
          </cell>
          <cell r="L93">
            <v>0</v>
          </cell>
          <cell r="M93">
            <v>0</v>
          </cell>
        </row>
        <row r="94">
          <cell r="G94">
            <v>19300</v>
          </cell>
          <cell r="I94">
            <v>0</v>
          </cell>
          <cell r="J94">
            <v>0</v>
          </cell>
          <cell r="K94">
            <v>0</v>
          </cell>
          <cell r="L94">
            <v>19300</v>
          </cell>
          <cell r="M94">
            <v>0</v>
          </cell>
        </row>
        <row r="95">
          <cell r="G95">
            <v>1000</v>
          </cell>
          <cell r="H95">
            <v>1000</v>
          </cell>
          <cell r="I95">
            <v>0</v>
          </cell>
          <cell r="J95">
            <v>0</v>
          </cell>
          <cell r="K95">
            <v>1000</v>
          </cell>
          <cell r="L95">
            <v>0</v>
          </cell>
          <cell r="M95">
            <v>0</v>
          </cell>
        </row>
        <row r="96">
          <cell r="G96">
            <v>1700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1700</v>
          </cell>
          <cell r="M96">
            <v>0</v>
          </cell>
        </row>
        <row r="97">
          <cell r="G97">
            <v>0</v>
          </cell>
          <cell r="H97">
            <v>-28928</v>
          </cell>
          <cell r="I97">
            <v>0</v>
          </cell>
          <cell r="J97">
            <v>0</v>
          </cell>
          <cell r="K97">
            <v>-28928</v>
          </cell>
          <cell r="L97">
            <v>28928</v>
          </cell>
          <cell r="M97">
            <v>0</v>
          </cell>
        </row>
        <row r="98">
          <cell r="G98">
            <v>200</v>
          </cell>
          <cell r="H98">
            <v>200</v>
          </cell>
          <cell r="I98">
            <v>0</v>
          </cell>
          <cell r="J98">
            <v>0</v>
          </cell>
          <cell r="K98">
            <v>200</v>
          </cell>
          <cell r="L98">
            <v>0</v>
          </cell>
          <cell r="M98">
            <v>0</v>
          </cell>
        </row>
        <row r="99">
          <cell r="G99">
            <v>-19300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-19300</v>
          </cell>
          <cell r="M99">
            <v>0</v>
          </cell>
        </row>
        <row r="100">
          <cell r="G100">
            <v>-1000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-1000</v>
          </cell>
          <cell r="M100">
            <v>0</v>
          </cell>
        </row>
        <row r="101">
          <cell r="G101">
            <v>-1700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-1700</v>
          </cell>
          <cell r="M101">
            <v>0</v>
          </cell>
        </row>
        <row r="102">
          <cell r="G102">
            <v>67000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67000</v>
          </cell>
          <cell r="M102">
            <v>0</v>
          </cell>
        </row>
        <row r="103">
          <cell r="I103">
            <v>46256</v>
          </cell>
          <cell r="J103">
            <v>14140</v>
          </cell>
          <cell r="K103">
            <v>-60396</v>
          </cell>
          <cell r="L103">
            <v>0</v>
          </cell>
          <cell r="M103">
            <v>0</v>
          </cell>
        </row>
        <row r="104">
          <cell r="I104">
            <v>1000</v>
          </cell>
          <cell r="J104">
            <v>0</v>
          </cell>
          <cell r="K104">
            <v>-1000</v>
          </cell>
          <cell r="L104">
            <v>0</v>
          </cell>
          <cell r="M104">
            <v>0</v>
          </cell>
        </row>
        <row r="105">
          <cell r="I105">
            <v>185617</v>
          </cell>
          <cell r="J105">
            <v>61146</v>
          </cell>
          <cell r="K105">
            <v>-246763</v>
          </cell>
          <cell r="L105">
            <v>0</v>
          </cell>
          <cell r="M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I107">
            <v>3000</v>
          </cell>
          <cell r="J107">
            <v>0</v>
          </cell>
          <cell r="K107">
            <v>-3000</v>
          </cell>
          <cell r="L107">
            <v>0</v>
          </cell>
          <cell r="M107">
            <v>0</v>
          </cell>
        </row>
        <row r="109">
          <cell r="F109">
            <v>0</v>
          </cell>
          <cell r="G109">
            <v>0</v>
          </cell>
          <cell r="H109">
            <v>-690417</v>
          </cell>
          <cell r="I109">
            <v>0</v>
          </cell>
          <cell r="J109">
            <v>-6920</v>
          </cell>
          <cell r="K109">
            <v>-683497</v>
          </cell>
          <cell r="L109">
            <v>690417</v>
          </cell>
          <cell r="M109">
            <v>0</v>
          </cell>
        </row>
        <row r="110">
          <cell r="F110">
            <v>0</v>
          </cell>
          <cell r="G110">
            <v>0</v>
          </cell>
          <cell r="H110">
            <v>61669</v>
          </cell>
          <cell r="I110">
            <v>0</v>
          </cell>
          <cell r="J110">
            <v>0</v>
          </cell>
          <cell r="K110">
            <v>61669</v>
          </cell>
          <cell r="L110">
            <v>-61669</v>
          </cell>
          <cell r="M110">
            <v>0</v>
          </cell>
        </row>
        <row r="112">
          <cell r="G112">
            <v>23700</v>
          </cell>
          <cell r="H112">
            <v>23700</v>
          </cell>
          <cell r="I112">
            <v>0</v>
          </cell>
          <cell r="J112">
            <v>0</v>
          </cell>
          <cell r="K112">
            <v>23700</v>
          </cell>
          <cell r="L112">
            <v>0</v>
          </cell>
          <cell r="M112">
            <v>0</v>
          </cell>
        </row>
        <row r="113">
          <cell r="G113">
            <v>100000</v>
          </cell>
          <cell r="H113">
            <v>100000</v>
          </cell>
          <cell r="I113">
            <v>0</v>
          </cell>
          <cell r="J113">
            <v>0</v>
          </cell>
          <cell r="K113">
            <v>100000</v>
          </cell>
          <cell r="L113">
            <v>0</v>
          </cell>
          <cell r="M1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showGridLines="0" zoomScale="75" zoomScaleNormal="75" workbookViewId="0" topLeftCell="A202">
      <selection activeCell="L213" sqref="L213"/>
    </sheetView>
  </sheetViews>
  <sheetFormatPr defaultColWidth="9.00390625" defaultRowHeight="12.75"/>
  <cols>
    <col min="1" max="1" width="4.375" style="267" customWidth="1"/>
    <col min="2" max="2" width="6.125" style="267" customWidth="1"/>
    <col min="3" max="3" width="8.00390625" style="267" customWidth="1"/>
    <col min="4" max="4" width="8.25390625" style="267" customWidth="1"/>
    <col min="5" max="5" width="46.375" style="11" customWidth="1"/>
    <col min="6" max="6" width="16.875" style="11" customWidth="1"/>
    <col min="7" max="7" width="17.25390625" style="11" customWidth="1"/>
    <col min="8" max="8" width="18.625" style="11" customWidth="1"/>
    <col min="9" max="9" width="18.00390625" style="11" customWidth="1"/>
    <col min="10" max="12" width="9.625" style="11" customWidth="1"/>
    <col min="13" max="16384" width="9.125" style="11" customWidth="1"/>
  </cols>
  <sheetData>
    <row r="1" spans="1:11" s="4" customFormat="1" ht="13.5" customHeight="1">
      <c r="A1" s="1"/>
      <c r="B1" s="1"/>
      <c r="C1" s="2"/>
      <c r="D1" s="2"/>
      <c r="E1" s="3"/>
      <c r="K1" s="5"/>
    </row>
    <row r="2" spans="1:11" ht="44.25" customHeight="1">
      <c r="A2" s="1"/>
      <c r="B2" s="6"/>
      <c r="C2" s="7"/>
      <c r="D2" s="8"/>
      <c r="E2" s="9" t="s">
        <v>806</v>
      </c>
      <c r="F2" s="10"/>
      <c r="G2" s="10"/>
      <c r="H2" s="10"/>
      <c r="I2" s="10"/>
      <c r="J2" s="10"/>
      <c r="K2" s="10"/>
    </row>
    <row r="3" spans="1:11" ht="12.75" customHeight="1">
      <c r="A3" s="1"/>
      <c r="B3" s="6"/>
      <c r="C3" s="7"/>
      <c r="D3" s="8"/>
      <c r="E3" s="12" t="s">
        <v>453</v>
      </c>
      <c r="F3" s="10"/>
      <c r="G3" s="10"/>
      <c r="H3" s="10"/>
      <c r="I3" s="10"/>
      <c r="J3" s="10"/>
      <c r="K3" s="10"/>
    </row>
    <row r="4" spans="1:11" ht="16.5" customHeight="1" thickBot="1">
      <c r="A4" s="13"/>
      <c r="B4" s="14"/>
      <c r="C4" s="7"/>
      <c r="D4" s="8"/>
      <c r="E4" s="12" t="s">
        <v>454</v>
      </c>
      <c r="F4" s="15"/>
      <c r="G4" s="15"/>
      <c r="H4" s="15"/>
      <c r="I4" s="15"/>
      <c r="J4" s="15"/>
      <c r="K4" s="16" t="s">
        <v>455</v>
      </c>
    </row>
    <row r="5" spans="1:11" ht="15" customHeight="1">
      <c r="A5" s="17"/>
      <c r="B5" s="18"/>
      <c r="C5" s="18"/>
      <c r="D5" s="18"/>
      <c r="E5" s="19"/>
      <c r="F5" s="20"/>
      <c r="G5" s="21" t="s">
        <v>456</v>
      </c>
      <c r="H5" s="22"/>
      <c r="I5" s="20"/>
      <c r="J5" s="23" t="s">
        <v>457</v>
      </c>
      <c r="K5" s="24" t="s">
        <v>458</v>
      </c>
    </row>
    <row r="6" spans="1:11" ht="15" customHeight="1">
      <c r="A6" s="25" t="s">
        <v>459</v>
      </c>
      <c r="B6" s="26" t="s">
        <v>460</v>
      </c>
      <c r="C6" s="27" t="s">
        <v>461</v>
      </c>
      <c r="D6" s="27" t="s">
        <v>462</v>
      </c>
      <c r="E6" s="28" t="s">
        <v>463</v>
      </c>
      <c r="F6" s="29" t="s">
        <v>464</v>
      </c>
      <c r="G6" s="30" t="s">
        <v>465</v>
      </c>
      <c r="H6" s="31" t="s">
        <v>466</v>
      </c>
      <c r="I6" s="29" t="s">
        <v>467</v>
      </c>
      <c r="J6" s="32" t="s">
        <v>468</v>
      </c>
      <c r="K6" s="33" t="s">
        <v>469</v>
      </c>
    </row>
    <row r="7" spans="1:11" ht="12.75" customHeight="1">
      <c r="A7" s="34"/>
      <c r="B7" s="27" t="s">
        <v>470</v>
      </c>
      <c r="C7" s="27" t="s">
        <v>470</v>
      </c>
      <c r="D7" s="27"/>
      <c r="E7" s="35"/>
      <c r="F7" s="36"/>
      <c r="G7" s="37" t="s">
        <v>471</v>
      </c>
      <c r="H7" s="38" t="s">
        <v>471</v>
      </c>
      <c r="I7" s="36"/>
      <c r="J7" s="39" t="s">
        <v>472</v>
      </c>
      <c r="K7" s="40" t="s">
        <v>473</v>
      </c>
    </row>
    <row r="8" spans="1:11" ht="12.75" customHeight="1" thickBot="1">
      <c r="A8" s="41"/>
      <c r="B8" s="42"/>
      <c r="C8" s="42"/>
      <c r="D8" s="42"/>
      <c r="E8" s="43"/>
      <c r="F8" s="44">
        <v>0</v>
      </c>
      <c r="G8" s="44">
        <v>1</v>
      </c>
      <c r="H8" s="45">
        <v>2</v>
      </c>
      <c r="I8" s="44">
        <v>3</v>
      </c>
      <c r="J8" s="46">
        <v>4</v>
      </c>
      <c r="K8" s="47">
        <v>5</v>
      </c>
    </row>
    <row r="9" spans="1:11" s="56" customFormat="1" ht="16.5" customHeight="1">
      <c r="A9" s="48"/>
      <c r="B9" s="49"/>
      <c r="C9" s="50"/>
      <c r="D9" s="51"/>
      <c r="E9" s="52" t="s">
        <v>474</v>
      </c>
      <c r="F9" s="53"/>
      <c r="G9" s="54"/>
      <c r="H9" s="54"/>
      <c r="I9" s="54"/>
      <c r="J9" s="53"/>
      <c r="K9" s="55" t="s">
        <v>471</v>
      </c>
    </row>
    <row r="10" spans="1:11" ht="16.5" customHeight="1">
      <c r="A10" s="57"/>
      <c r="B10" s="58"/>
      <c r="C10" s="59" t="s">
        <v>475</v>
      </c>
      <c r="D10" s="60" t="s">
        <v>476</v>
      </c>
      <c r="E10" s="61" t="s">
        <v>477</v>
      </c>
      <c r="F10" s="62">
        <v>0</v>
      </c>
      <c r="G10" s="62">
        <v>0</v>
      </c>
      <c r="H10" s="62">
        <v>0</v>
      </c>
      <c r="I10" s="62">
        <v>0</v>
      </c>
      <c r="J10" s="62" t="s">
        <v>471</v>
      </c>
      <c r="K10" s="63" t="s">
        <v>471</v>
      </c>
    </row>
    <row r="11" spans="1:11" ht="22.5" customHeight="1">
      <c r="A11" s="57"/>
      <c r="B11" s="58"/>
      <c r="C11" s="64"/>
      <c r="D11" s="65">
        <v>1111</v>
      </c>
      <c r="E11" s="61" t="s">
        <v>478</v>
      </c>
      <c r="F11" s="62">
        <v>0</v>
      </c>
      <c r="G11" s="62">
        <v>0</v>
      </c>
      <c r="H11" s="62">
        <v>0</v>
      </c>
      <c r="I11" s="62">
        <v>0</v>
      </c>
      <c r="J11" s="62" t="s">
        <v>471</v>
      </c>
      <c r="K11" s="63" t="s">
        <v>471</v>
      </c>
    </row>
    <row r="12" spans="1:11" ht="22.5" customHeight="1">
      <c r="A12" s="57"/>
      <c r="B12" s="58"/>
      <c r="C12" s="64"/>
      <c r="D12" s="65">
        <v>1112</v>
      </c>
      <c r="E12" s="61" t="s">
        <v>479</v>
      </c>
      <c r="F12" s="62">
        <v>0</v>
      </c>
      <c r="G12" s="62">
        <v>0</v>
      </c>
      <c r="H12" s="62">
        <v>0</v>
      </c>
      <c r="I12" s="62">
        <v>0</v>
      </c>
      <c r="J12" s="62" t="s">
        <v>471</v>
      </c>
      <c r="K12" s="63" t="s">
        <v>471</v>
      </c>
    </row>
    <row r="13" spans="1:11" ht="22.5" customHeight="1">
      <c r="A13" s="57"/>
      <c r="B13" s="58"/>
      <c r="C13" s="64"/>
      <c r="D13" s="65">
        <v>1113</v>
      </c>
      <c r="E13" s="61" t="s">
        <v>480</v>
      </c>
      <c r="F13" s="66">
        <v>0</v>
      </c>
      <c r="G13" s="62">
        <v>0</v>
      </c>
      <c r="H13" s="62">
        <v>0</v>
      </c>
      <c r="I13" s="62">
        <v>0</v>
      </c>
      <c r="J13" s="62" t="s">
        <v>471</v>
      </c>
      <c r="K13" s="63" t="s">
        <v>471</v>
      </c>
    </row>
    <row r="14" spans="1:11" ht="16.5" customHeight="1">
      <c r="A14" s="57"/>
      <c r="B14" s="64"/>
      <c r="C14" s="59" t="s">
        <v>481</v>
      </c>
      <c r="D14" s="60" t="s">
        <v>476</v>
      </c>
      <c r="E14" s="61" t="s">
        <v>482</v>
      </c>
      <c r="F14" s="62">
        <v>0</v>
      </c>
      <c r="G14" s="62">
        <v>0</v>
      </c>
      <c r="H14" s="62">
        <v>0</v>
      </c>
      <c r="I14" s="62">
        <v>0</v>
      </c>
      <c r="J14" s="62" t="s">
        <v>471</v>
      </c>
      <c r="K14" s="63" t="s">
        <v>471</v>
      </c>
    </row>
    <row r="15" spans="1:11" s="56" customFormat="1" ht="16.5" customHeight="1">
      <c r="A15" s="67"/>
      <c r="B15" s="68" t="s">
        <v>483</v>
      </c>
      <c r="C15" s="69"/>
      <c r="D15" s="70"/>
      <c r="E15" s="71" t="s">
        <v>484</v>
      </c>
      <c r="F15" s="72">
        <v>0</v>
      </c>
      <c r="G15" s="72">
        <v>0</v>
      </c>
      <c r="H15" s="72">
        <v>0</v>
      </c>
      <c r="I15" s="72">
        <v>0</v>
      </c>
      <c r="J15" s="72" t="s">
        <v>471</v>
      </c>
      <c r="K15" s="73" t="s">
        <v>471</v>
      </c>
    </row>
    <row r="16" spans="1:11" ht="18" customHeight="1">
      <c r="A16" s="57"/>
      <c r="B16" s="64"/>
      <c r="C16" s="59" t="s">
        <v>485</v>
      </c>
      <c r="D16" s="60" t="s">
        <v>476</v>
      </c>
      <c r="E16" s="61" t="s">
        <v>486</v>
      </c>
      <c r="F16" s="62">
        <v>0</v>
      </c>
      <c r="G16" s="62">
        <v>0</v>
      </c>
      <c r="H16" s="62">
        <v>0</v>
      </c>
      <c r="I16" s="62">
        <v>0</v>
      </c>
      <c r="J16" s="62" t="s">
        <v>471</v>
      </c>
      <c r="K16" s="63" t="s">
        <v>471</v>
      </c>
    </row>
    <row r="17" spans="1:11" ht="16.5" customHeight="1">
      <c r="A17" s="57"/>
      <c r="B17" s="58"/>
      <c r="C17" s="64"/>
      <c r="D17" s="65">
        <v>1211</v>
      </c>
      <c r="E17" s="61" t="s">
        <v>487</v>
      </c>
      <c r="F17" s="62">
        <v>0</v>
      </c>
      <c r="G17" s="62">
        <v>0</v>
      </c>
      <c r="H17" s="62">
        <v>0</v>
      </c>
      <c r="I17" s="62">
        <v>0</v>
      </c>
      <c r="J17" s="62" t="s">
        <v>471</v>
      </c>
      <c r="K17" s="63" t="s">
        <v>471</v>
      </c>
    </row>
    <row r="18" spans="1:11" ht="16.5" customHeight="1">
      <c r="A18" s="57"/>
      <c r="B18" s="58"/>
      <c r="C18" s="64">
        <v>122</v>
      </c>
      <c r="D18" s="65"/>
      <c r="E18" s="61" t="s">
        <v>488</v>
      </c>
      <c r="F18" s="62">
        <v>0</v>
      </c>
      <c r="G18" s="62">
        <v>0</v>
      </c>
      <c r="H18" s="62">
        <v>0</v>
      </c>
      <c r="I18" s="62">
        <v>0</v>
      </c>
      <c r="J18" s="62" t="s">
        <v>471</v>
      </c>
      <c r="K18" s="63" t="s">
        <v>471</v>
      </c>
    </row>
    <row r="19" spans="1:11" ht="16.5" customHeight="1">
      <c r="A19" s="67"/>
      <c r="B19" s="74" t="s">
        <v>489</v>
      </c>
      <c r="C19" s="69"/>
      <c r="D19" s="70"/>
      <c r="E19" s="61" t="s">
        <v>807</v>
      </c>
      <c r="F19" s="75">
        <v>0</v>
      </c>
      <c r="G19" s="75">
        <v>0</v>
      </c>
      <c r="H19" s="75">
        <v>0</v>
      </c>
      <c r="I19" s="75">
        <v>0</v>
      </c>
      <c r="J19" s="75" t="s">
        <v>471</v>
      </c>
      <c r="K19" s="76" t="s">
        <v>471</v>
      </c>
    </row>
    <row r="20" spans="1:11" ht="16.5" customHeight="1">
      <c r="A20" s="57"/>
      <c r="B20" s="58"/>
      <c r="C20" s="64">
        <v>132</v>
      </c>
      <c r="D20" s="65"/>
      <c r="E20" s="61" t="s">
        <v>490</v>
      </c>
      <c r="F20" s="62">
        <v>0</v>
      </c>
      <c r="G20" s="62">
        <v>0</v>
      </c>
      <c r="H20" s="62">
        <v>0</v>
      </c>
      <c r="I20" s="62">
        <v>0</v>
      </c>
      <c r="J20" s="62" t="s">
        <v>471</v>
      </c>
      <c r="K20" s="63" t="s">
        <v>471</v>
      </c>
    </row>
    <row r="21" spans="1:11" ht="16.5" customHeight="1">
      <c r="A21" s="57"/>
      <c r="B21" s="58"/>
      <c r="C21" s="64">
        <v>133</v>
      </c>
      <c r="D21" s="65"/>
      <c r="E21" s="77" t="s">
        <v>491</v>
      </c>
      <c r="F21" s="62">
        <v>0</v>
      </c>
      <c r="G21" s="62">
        <v>0</v>
      </c>
      <c r="H21" s="62">
        <v>0</v>
      </c>
      <c r="I21" s="62">
        <v>0</v>
      </c>
      <c r="J21" s="62" t="s">
        <v>471</v>
      </c>
      <c r="K21" s="63" t="s">
        <v>471</v>
      </c>
    </row>
    <row r="22" spans="1:11" ht="16.5" customHeight="1">
      <c r="A22" s="57"/>
      <c r="B22" s="58"/>
      <c r="C22" s="64">
        <v>134</v>
      </c>
      <c r="D22" s="65"/>
      <c r="E22" s="61" t="s">
        <v>808</v>
      </c>
      <c r="F22" s="62">
        <v>0</v>
      </c>
      <c r="G22" s="62">
        <v>0</v>
      </c>
      <c r="H22" s="62">
        <v>0</v>
      </c>
      <c r="I22" s="62">
        <v>0</v>
      </c>
      <c r="J22" s="62" t="s">
        <v>471</v>
      </c>
      <c r="K22" s="63" t="s">
        <v>471</v>
      </c>
    </row>
    <row r="23" spans="1:11" ht="16.5" customHeight="1">
      <c r="A23" s="57"/>
      <c r="B23" s="58"/>
      <c r="C23" s="64">
        <v>135</v>
      </c>
      <c r="D23" s="65"/>
      <c r="E23" s="61" t="s">
        <v>809</v>
      </c>
      <c r="F23" s="62">
        <v>0</v>
      </c>
      <c r="G23" s="62">
        <v>0</v>
      </c>
      <c r="H23" s="62">
        <v>0</v>
      </c>
      <c r="I23" s="62">
        <v>0</v>
      </c>
      <c r="J23" s="62" t="s">
        <v>471</v>
      </c>
      <c r="K23" s="63" t="s">
        <v>471</v>
      </c>
    </row>
    <row r="24" spans="1:11" ht="16.5" customHeight="1">
      <c r="A24" s="57"/>
      <c r="B24" s="58"/>
      <c r="C24" s="64">
        <v>136</v>
      </c>
      <c r="D24" s="65"/>
      <c r="E24" s="61" t="s">
        <v>492</v>
      </c>
      <c r="F24" s="62">
        <v>0</v>
      </c>
      <c r="G24" s="62">
        <v>0</v>
      </c>
      <c r="H24" s="62">
        <v>0</v>
      </c>
      <c r="I24" s="62">
        <v>0</v>
      </c>
      <c r="J24" s="62" t="s">
        <v>471</v>
      </c>
      <c r="K24" s="63" t="s">
        <v>471</v>
      </c>
    </row>
    <row r="25" spans="1:11" s="56" customFormat="1" ht="16.5" customHeight="1">
      <c r="A25" s="67"/>
      <c r="B25" s="78">
        <v>13</v>
      </c>
      <c r="C25" s="69"/>
      <c r="D25" s="70"/>
      <c r="E25" s="71" t="s">
        <v>493</v>
      </c>
      <c r="F25" s="72">
        <v>0</v>
      </c>
      <c r="G25" s="72">
        <v>0</v>
      </c>
      <c r="H25" s="72">
        <v>0</v>
      </c>
      <c r="I25" s="72">
        <v>0</v>
      </c>
      <c r="J25" s="72" t="s">
        <v>471</v>
      </c>
      <c r="K25" s="73" t="s">
        <v>471</v>
      </c>
    </row>
    <row r="26" spans="1:11" ht="18" customHeight="1">
      <c r="A26" s="57"/>
      <c r="B26" s="58"/>
      <c r="C26" s="59" t="s">
        <v>494</v>
      </c>
      <c r="D26" s="65" t="s">
        <v>476</v>
      </c>
      <c r="E26" s="61" t="s">
        <v>495</v>
      </c>
      <c r="F26" s="62">
        <v>0</v>
      </c>
      <c r="G26" s="62">
        <v>0</v>
      </c>
      <c r="H26" s="62">
        <v>0</v>
      </c>
      <c r="I26" s="62">
        <v>0</v>
      </c>
      <c r="J26" s="62" t="s">
        <v>471</v>
      </c>
      <c r="K26" s="63" t="s">
        <v>471</v>
      </c>
    </row>
    <row r="27" spans="1:11" ht="16.5" customHeight="1">
      <c r="A27" s="57"/>
      <c r="B27" s="58"/>
      <c r="C27" s="64"/>
      <c r="D27" s="65">
        <v>1401</v>
      </c>
      <c r="E27" s="61" t="s">
        <v>496</v>
      </c>
      <c r="F27" s="62">
        <v>0</v>
      </c>
      <c r="G27" s="62">
        <v>0</v>
      </c>
      <c r="H27" s="62">
        <v>0</v>
      </c>
      <c r="I27" s="62">
        <v>0</v>
      </c>
      <c r="J27" s="62" t="s">
        <v>471</v>
      </c>
      <c r="K27" s="63" t="s">
        <v>471</v>
      </c>
    </row>
    <row r="28" spans="1:11" s="56" customFormat="1" ht="16.5" customHeight="1">
      <c r="A28" s="79"/>
      <c r="B28" s="80"/>
      <c r="C28" s="81"/>
      <c r="D28" s="82">
        <v>1402</v>
      </c>
      <c r="E28" s="77" t="s">
        <v>497</v>
      </c>
      <c r="F28" s="62">
        <v>0</v>
      </c>
      <c r="G28" s="62">
        <v>0</v>
      </c>
      <c r="H28" s="62">
        <v>0</v>
      </c>
      <c r="I28" s="62">
        <v>0</v>
      </c>
      <c r="J28" s="62" t="s">
        <v>471</v>
      </c>
      <c r="K28" s="63" t="s">
        <v>471</v>
      </c>
    </row>
    <row r="29" spans="1:11" ht="16.5" customHeight="1">
      <c r="A29" s="67"/>
      <c r="B29" s="74" t="s">
        <v>498</v>
      </c>
      <c r="C29" s="69"/>
      <c r="D29" s="70"/>
      <c r="E29" s="71" t="s">
        <v>499</v>
      </c>
      <c r="F29" s="72">
        <v>0</v>
      </c>
      <c r="G29" s="72">
        <v>0</v>
      </c>
      <c r="H29" s="72">
        <v>0</v>
      </c>
      <c r="I29" s="72">
        <v>0</v>
      </c>
      <c r="J29" s="72" t="s">
        <v>471</v>
      </c>
      <c r="K29" s="73" t="s">
        <v>471</v>
      </c>
    </row>
    <row r="30" spans="1:11" ht="18" customHeight="1">
      <c r="A30" s="57"/>
      <c r="B30" s="58"/>
      <c r="C30" s="64">
        <v>151</v>
      </c>
      <c r="D30" s="65"/>
      <c r="E30" s="61" t="s">
        <v>500</v>
      </c>
      <c r="F30" s="62">
        <v>0</v>
      </c>
      <c r="G30" s="62">
        <v>0</v>
      </c>
      <c r="H30" s="62">
        <v>0</v>
      </c>
      <c r="I30" s="62">
        <v>0</v>
      </c>
      <c r="J30" s="62" t="s">
        <v>471</v>
      </c>
      <c r="K30" s="63" t="s">
        <v>471</v>
      </c>
    </row>
    <row r="31" spans="1:11" ht="16.5" customHeight="1">
      <c r="A31" s="57"/>
      <c r="B31" s="58"/>
      <c r="C31" s="59" t="s">
        <v>501</v>
      </c>
      <c r="D31" s="83" t="s">
        <v>476</v>
      </c>
      <c r="E31" s="61" t="s">
        <v>502</v>
      </c>
      <c r="F31" s="62">
        <v>0</v>
      </c>
      <c r="G31" s="62">
        <v>0</v>
      </c>
      <c r="H31" s="62">
        <v>0</v>
      </c>
      <c r="I31" s="62">
        <v>0</v>
      </c>
      <c r="J31" s="62" t="s">
        <v>471</v>
      </c>
      <c r="K31" s="63" t="s">
        <v>471</v>
      </c>
    </row>
    <row r="32" spans="1:11" s="56" customFormat="1" ht="16.5" customHeight="1">
      <c r="A32" s="57"/>
      <c r="B32" s="58"/>
      <c r="C32" s="64"/>
      <c r="D32" s="84" t="s">
        <v>503</v>
      </c>
      <c r="E32" s="61" t="s">
        <v>504</v>
      </c>
      <c r="F32" s="62">
        <v>0</v>
      </c>
      <c r="G32" s="62">
        <v>0</v>
      </c>
      <c r="H32" s="62">
        <v>0</v>
      </c>
      <c r="I32" s="62">
        <v>0</v>
      </c>
      <c r="J32" s="62" t="s">
        <v>471</v>
      </c>
      <c r="K32" s="63" t="s">
        <v>471</v>
      </c>
    </row>
    <row r="33" spans="1:11" ht="16.5" customHeight="1">
      <c r="A33" s="67"/>
      <c r="B33" s="74" t="s">
        <v>505</v>
      </c>
      <c r="C33" s="69"/>
      <c r="D33" s="70"/>
      <c r="E33" s="71" t="s">
        <v>506</v>
      </c>
      <c r="F33" s="72">
        <v>0</v>
      </c>
      <c r="G33" s="72">
        <v>0</v>
      </c>
      <c r="H33" s="72">
        <v>0</v>
      </c>
      <c r="I33" s="72">
        <v>0</v>
      </c>
      <c r="J33" s="72" t="s">
        <v>471</v>
      </c>
      <c r="K33" s="73" t="s">
        <v>471</v>
      </c>
    </row>
    <row r="34" spans="1:11" ht="27" customHeight="1">
      <c r="A34" s="85"/>
      <c r="B34" s="86"/>
      <c r="C34" s="59" t="s">
        <v>507</v>
      </c>
      <c r="D34" s="87"/>
      <c r="E34" s="77" t="s">
        <v>810</v>
      </c>
      <c r="F34" s="62">
        <v>0</v>
      </c>
      <c r="G34" s="62">
        <v>0</v>
      </c>
      <c r="H34" s="62">
        <v>0</v>
      </c>
      <c r="I34" s="62">
        <v>0</v>
      </c>
      <c r="J34" s="62" t="s">
        <v>471</v>
      </c>
      <c r="K34" s="63" t="s">
        <v>471</v>
      </c>
    </row>
    <row r="35" spans="1:11" ht="22.5" customHeight="1">
      <c r="A35" s="85" t="s">
        <v>508</v>
      </c>
      <c r="B35" s="86" t="s">
        <v>509</v>
      </c>
      <c r="C35" s="88" t="s">
        <v>510</v>
      </c>
      <c r="D35" s="87" t="s">
        <v>511</v>
      </c>
      <c r="E35" s="61" t="s">
        <v>512</v>
      </c>
      <c r="F35" s="66"/>
      <c r="G35" s="66"/>
      <c r="H35" s="66"/>
      <c r="I35" s="66"/>
      <c r="J35" s="66" t="s">
        <v>471</v>
      </c>
      <c r="K35" s="89" t="s">
        <v>471</v>
      </c>
    </row>
    <row r="36" spans="1:11" ht="16.5" customHeight="1">
      <c r="A36" s="57"/>
      <c r="B36" s="58"/>
      <c r="C36" s="64">
        <v>163</v>
      </c>
      <c r="D36" s="65"/>
      <c r="E36" s="61" t="s">
        <v>513</v>
      </c>
      <c r="F36" s="62">
        <v>0</v>
      </c>
      <c r="G36" s="62">
        <v>0</v>
      </c>
      <c r="H36" s="62">
        <v>0</v>
      </c>
      <c r="I36" s="62">
        <v>0</v>
      </c>
      <c r="J36" s="62" t="s">
        <v>471</v>
      </c>
      <c r="K36" s="63" t="s">
        <v>471</v>
      </c>
    </row>
    <row r="37" spans="1:11" s="56" customFormat="1" ht="16.5" customHeight="1">
      <c r="A37" s="57"/>
      <c r="B37" s="58"/>
      <c r="C37" s="64">
        <v>169</v>
      </c>
      <c r="D37" s="65"/>
      <c r="E37" s="61" t="s">
        <v>514</v>
      </c>
      <c r="F37" s="62">
        <v>0</v>
      </c>
      <c r="G37" s="62">
        <v>0</v>
      </c>
      <c r="H37" s="62">
        <v>0</v>
      </c>
      <c r="I37" s="62">
        <v>0</v>
      </c>
      <c r="J37" s="62" t="s">
        <v>471</v>
      </c>
      <c r="K37" s="63" t="s">
        <v>471</v>
      </c>
    </row>
    <row r="38" spans="1:11" ht="36">
      <c r="A38" s="67"/>
      <c r="B38" s="78">
        <v>16</v>
      </c>
      <c r="C38" s="69"/>
      <c r="D38" s="70"/>
      <c r="E38" s="71" t="s">
        <v>515</v>
      </c>
      <c r="F38" s="72">
        <v>0</v>
      </c>
      <c r="G38" s="72">
        <v>0</v>
      </c>
      <c r="H38" s="72">
        <v>0</v>
      </c>
      <c r="I38" s="72">
        <v>0</v>
      </c>
      <c r="J38" s="72" t="s">
        <v>471</v>
      </c>
      <c r="K38" s="73" t="s">
        <v>471</v>
      </c>
    </row>
    <row r="39" spans="1:11" s="56" customFormat="1" ht="18" customHeight="1">
      <c r="A39" s="57"/>
      <c r="B39" s="58"/>
      <c r="C39" s="59" t="s">
        <v>516</v>
      </c>
      <c r="D39" s="90" t="s">
        <v>517</v>
      </c>
      <c r="E39" s="61" t="s">
        <v>518</v>
      </c>
      <c r="F39" s="62">
        <v>0</v>
      </c>
      <c r="G39" s="62">
        <v>0</v>
      </c>
      <c r="H39" s="62">
        <v>0</v>
      </c>
      <c r="I39" s="62">
        <v>0</v>
      </c>
      <c r="J39" s="62" t="s">
        <v>471</v>
      </c>
      <c r="K39" s="63" t="s">
        <v>471</v>
      </c>
    </row>
    <row r="40" spans="1:11" s="56" customFormat="1" ht="18" customHeight="1" thickBot="1">
      <c r="A40" s="67"/>
      <c r="B40" s="78">
        <v>17</v>
      </c>
      <c r="C40" s="69"/>
      <c r="D40" s="91" t="s">
        <v>517</v>
      </c>
      <c r="E40" s="71" t="s">
        <v>518</v>
      </c>
      <c r="F40" s="72">
        <v>0</v>
      </c>
      <c r="G40" s="72">
        <v>0</v>
      </c>
      <c r="H40" s="72">
        <v>0</v>
      </c>
      <c r="I40" s="72">
        <v>0</v>
      </c>
      <c r="J40" s="72" t="s">
        <v>471</v>
      </c>
      <c r="K40" s="73" t="s">
        <v>471</v>
      </c>
    </row>
    <row r="41" spans="1:11" s="56" customFormat="1" ht="34.5" customHeight="1" thickBot="1">
      <c r="A41" s="92">
        <v>1</v>
      </c>
      <c r="B41" s="93"/>
      <c r="C41" s="94"/>
      <c r="D41" s="95"/>
      <c r="E41" s="96" t="s">
        <v>811</v>
      </c>
      <c r="F41" s="97">
        <v>0</v>
      </c>
      <c r="G41" s="97">
        <v>0</v>
      </c>
      <c r="H41" s="97">
        <v>0</v>
      </c>
      <c r="I41" s="97">
        <v>0</v>
      </c>
      <c r="J41" s="97" t="s">
        <v>471</v>
      </c>
      <c r="K41" s="98" t="s">
        <v>471</v>
      </c>
    </row>
    <row r="42" spans="1:11" ht="30" customHeight="1" thickBot="1">
      <c r="A42" s="99"/>
      <c r="B42" s="100" t="s">
        <v>519</v>
      </c>
      <c r="C42" s="101"/>
      <c r="D42" s="102"/>
      <c r="E42" s="103" t="s">
        <v>812</v>
      </c>
      <c r="F42" s="104">
        <v>0</v>
      </c>
      <c r="G42" s="104">
        <v>0</v>
      </c>
      <c r="H42" s="104">
        <v>0</v>
      </c>
      <c r="I42" s="104">
        <v>0</v>
      </c>
      <c r="J42" s="104" t="s">
        <v>471</v>
      </c>
      <c r="K42" s="105" t="s">
        <v>471</v>
      </c>
    </row>
    <row r="43" spans="1:11" ht="18" customHeight="1">
      <c r="A43" s="57"/>
      <c r="B43" s="58"/>
      <c r="C43" s="106">
        <v>211</v>
      </c>
      <c r="D43" s="58"/>
      <c r="E43" s="107" t="s">
        <v>520</v>
      </c>
      <c r="F43" s="62">
        <v>112.78</v>
      </c>
      <c r="G43" s="62">
        <v>210</v>
      </c>
      <c r="H43" s="62">
        <v>110</v>
      </c>
      <c r="I43" s="62">
        <v>89.64</v>
      </c>
      <c r="J43" s="62">
        <v>81.49090909090908</v>
      </c>
      <c r="K43" s="63">
        <v>79.48217769107998</v>
      </c>
    </row>
    <row r="44" spans="1:11" ht="16.5" customHeight="1">
      <c r="A44" s="57"/>
      <c r="B44" s="58"/>
      <c r="C44" s="106">
        <v>212</v>
      </c>
      <c r="D44" s="58"/>
      <c r="E44" s="107" t="s">
        <v>521</v>
      </c>
      <c r="F44" s="62">
        <v>0</v>
      </c>
      <c r="G44" s="62">
        <v>0</v>
      </c>
      <c r="H44" s="62">
        <v>0</v>
      </c>
      <c r="I44" s="62">
        <v>0</v>
      </c>
      <c r="J44" s="62" t="s">
        <v>471</v>
      </c>
      <c r="K44" s="63" t="s">
        <v>471</v>
      </c>
    </row>
    <row r="45" spans="1:11" ht="16.5" customHeight="1">
      <c r="A45" s="57"/>
      <c r="B45" s="58"/>
      <c r="C45" s="106"/>
      <c r="D45" s="58">
        <v>2122</v>
      </c>
      <c r="E45" s="107" t="s">
        <v>522</v>
      </c>
      <c r="F45" s="62">
        <v>0</v>
      </c>
      <c r="G45" s="62">
        <v>0</v>
      </c>
      <c r="H45" s="62">
        <v>0</v>
      </c>
      <c r="I45" s="62">
        <v>0</v>
      </c>
      <c r="J45" s="62" t="s">
        <v>471</v>
      </c>
      <c r="K45" s="63" t="s">
        <v>471</v>
      </c>
    </row>
    <row r="46" spans="1:11" ht="16.5" customHeight="1">
      <c r="A46" s="57"/>
      <c r="B46" s="58"/>
      <c r="C46" s="106">
        <v>213</v>
      </c>
      <c r="D46" s="58"/>
      <c r="E46" s="107" t="s">
        <v>523</v>
      </c>
      <c r="F46" s="62">
        <v>6612.41</v>
      </c>
      <c r="G46" s="62">
        <v>379</v>
      </c>
      <c r="H46" s="62">
        <v>1964</v>
      </c>
      <c r="I46" s="62">
        <v>6613.74</v>
      </c>
      <c r="J46" s="62">
        <v>336.7484725050916</v>
      </c>
      <c r="K46" s="63">
        <v>100.02011369530928</v>
      </c>
    </row>
    <row r="47" spans="1:11" ht="16.5" customHeight="1">
      <c r="A47" s="57"/>
      <c r="B47" s="58"/>
      <c r="C47" s="106">
        <v>214</v>
      </c>
      <c r="D47" s="58"/>
      <c r="E47" s="107" t="s">
        <v>524</v>
      </c>
      <c r="F47" s="62">
        <v>7257.35</v>
      </c>
      <c r="G47" s="62">
        <v>1138</v>
      </c>
      <c r="H47" s="62">
        <v>70</v>
      </c>
      <c r="I47" s="62">
        <v>89.62</v>
      </c>
      <c r="J47" s="62">
        <v>128.0285714285714</v>
      </c>
      <c r="K47" s="63">
        <v>1.234886012111859</v>
      </c>
    </row>
    <row r="48" spans="1:11" s="56" customFormat="1" ht="16.5" customHeight="1">
      <c r="A48" s="57"/>
      <c r="B48" s="58"/>
      <c r="C48" s="106">
        <v>215</v>
      </c>
      <c r="D48" s="58"/>
      <c r="E48" s="107" t="s">
        <v>525</v>
      </c>
      <c r="F48" s="62">
        <v>0</v>
      </c>
      <c r="G48" s="62">
        <v>0</v>
      </c>
      <c r="H48" s="62">
        <v>0</v>
      </c>
      <c r="I48" s="62">
        <v>0</v>
      </c>
      <c r="J48" s="62" t="s">
        <v>471</v>
      </c>
      <c r="K48" s="63" t="s">
        <v>471</v>
      </c>
    </row>
    <row r="49" spans="1:11" ht="23.25" customHeight="1">
      <c r="A49" s="67"/>
      <c r="B49" s="78">
        <v>21</v>
      </c>
      <c r="C49" s="108"/>
      <c r="D49" s="109"/>
      <c r="E49" s="110" t="s">
        <v>526</v>
      </c>
      <c r="F49" s="72">
        <v>13982.54</v>
      </c>
      <c r="G49" s="72">
        <v>1727</v>
      </c>
      <c r="H49" s="72">
        <v>2144</v>
      </c>
      <c r="I49" s="72">
        <v>6793</v>
      </c>
      <c r="J49" s="72">
        <v>316.83768656716416</v>
      </c>
      <c r="K49" s="73">
        <v>48.582017287273985</v>
      </c>
    </row>
    <row r="50" spans="1:11" ht="18" customHeight="1">
      <c r="A50" s="57"/>
      <c r="B50" s="58"/>
      <c r="C50" s="106">
        <v>221</v>
      </c>
      <c r="D50" s="58"/>
      <c r="E50" s="107" t="s">
        <v>527</v>
      </c>
      <c r="F50" s="62">
        <v>0</v>
      </c>
      <c r="G50" s="62">
        <v>0</v>
      </c>
      <c r="H50" s="62">
        <v>0</v>
      </c>
      <c r="I50" s="62">
        <v>0</v>
      </c>
      <c r="J50" s="62" t="s">
        <v>471</v>
      </c>
      <c r="K50" s="63" t="s">
        <v>471</v>
      </c>
    </row>
    <row r="51" spans="1:11" s="56" customFormat="1" ht="21.75" customHeight="1">
      <c r="A51" s="57"/>
      <c r="B51" s="58"/>
      <c r="C51" s="106">
        <v>222</v>
      </c>
      <c r="D51" s="58"/>
      <c r="E51" s="111" t="s">
        <v>528</v>
      </c>
      <c r="F51" s="62">
        <v>0</v>
      </c>
      <c r="G51" s="62">
        <v>0</v>
      </c>
      <c r="H51" s="62">
        <v>0</v>
      </c>
      <c r="I51" s="62">
        <v>0</v>
      </c>
      <c r="J51" s="62" t="s">
        <v>471</v>
      </c>
      <c r="K51" s="63" t="s">
        <v>471</v>
      </c>
    </row>
    <row r="52" spans="1:11" ht="16.5" customHeight="1">
      <c r="A52" s="67"/>
      <c r="B52" s="78">
        <v>22</v>
      </c>
      <c r="C52" s="108"/>
      <c r="D52" s="109"/>
      <c r="E52" s="112" t="s">
        <v>529</v>
      </c>
      <c r="F52" s="72">
        <v>0</v>
      </c>
      <c r="G52" s="72">
        <v>0</v>
      </c>
      <c r="H52" s="72">
        <v>0</v>
      </c>
      <c r="I52" s="72">
        <v>0</v>
      </c>
      <c r="J52" s="72" t="s">
        <v>471</v>
      </c>
      <c r="K52" s="73" t="s">
        <v>471</v>
      </c>
    </row>
    <row r="53" spans="1:11" ht="21.75" customHeight="1">
      <c r="A53" s="57"/>
      <c r="B53" s="58"/>
      <c r="C53" s="106">
        <v>231</v>
      </c>
      <c r="D53" s="58"/>
      <c r="E53" s="111" t="s">
        <v>530</v>
      </c>
      <c r="F53" s="62">
        <v>0</v>
      </c>
      <c r="G53" s="62">
        <v>0</v>
      </c>
      <c r="H53" s="62">
        <v>0</v>
      </c>
      <c r="I53" s="62">
        <v>0</v>
      </c>
      <c r="J53" s="62" t="s">
        <v>471</v>
      </c>
      <c r="K53" s="63" t="s">
        <v>471</v>
      </c>
    </row>
    <row r="54" spans="1:11" ht="16.5" customHeight="1">
      <c r="A54" s="57"/>
      <c r="B54" s="58"/>
      <c r="C54" s="106">
        <v>232</v>
      </c>
      <c r="D54" s="58"/>
      <c r="E54" s="111" t="s">
        <v>531</v>
      </c>
      <c r="F54" s="62">
        <v>2370.94</v>
      </c>
      <c r="G54" s="62">
        <v>1510</v>
      </c>
      <c r="H54" s="62">
        <v>1093</v>
      </c>
      <c r="I54" s="62">
        <v>2197.37</v>
      </c>
      <c r="J54" s="62">
        <v>201.04025617566333</v>
      </c>
      <c r="K54" s="63">
        <v>92.67927488675377</v>
      </c>
    </row>
    <row r="55" spans="1:11" ht="16.5" customHeight="1">
      <c r="A55" s="57"/>
      <c r="B55" s="58"/>
      <c r="C55" s="106">
        <v>234</v>
      </c>
      <c r="D55" s="58"/>
      <c r="E55" s="111" t="s">
        <v>532</v>
      </c>
      <c r="F55" s="62">
        <v>0</v>
      </c>
      <c r="G55" s="62">
        <v>0</v>
      </c>
      <c r="H55" s="62">
        <v>0</v>
      </c>
      <c r="I55" s="62">
        <v>0</v>
      </c>
      <c r="J55" s="62" t="s">
        <v>471</v>
      </c>
      <c r="K55" s="63" t="s">
        <v>471</v>
      </c>
    </row>
    <row r="56" spans="1:11" ht="16.5" customHeight="1">
      <c r="A56" s="57"/>
      <c r="B56" s="58"/>
      <c r="C56" s="106">
        <v>235</v>
      </c>
      <c r="D56" s="58"/>
      <c r="E56" s="111" t="s">
        <v>533</v>
      </c>
      <c r="F56" s="62">
        <v>0</v>
      </c>
      <c r="G56" s="62">
        <v>0</v>
      </c>
      <c r="H56" s="62">
        <v>0</v>
      </c>
      <c r="I56" s="62">
        <v>0</v>
      </c>
      <c r="J56" s="62" t="s">
        <v>471</v>
      </c>
      <c r="K56" s="63" t="s">
        <v>471</v>
      </c>
    </row>
    <row r="57" spans="1:11" s="56" customFormat="1" ht="16.5" customHeight="1">
      <c r="A57" s="57"/>
      <c r="B57" s="58"/>
      <c r="C57" s="106">
        <v>236</v>
      </c>
      <c r="D57" s="58"/>
      <c r="E57" s="111" t="s">
        <v>534</v>
      </c>
      <c r="F57" s="62">
        <v>0</v>
      </c>
      <c r="G57" s="62">
        <v>0</v>
      </c>
      <c r="H57" s="62">
        <v>0</v>
      </c>
      <c r="I57" s="62">
        <v>0</v>
      </c>
      <c r="J57" s="62" t="s">
        <v>471</v>
      </c>
      <c r="K57" s="63" t="s">
        <v>471</v>
      </c>
    </row>
    <row r="58" spans="1:11" ht="24.75" customHeight="1">
      <c r="A58" s="67"/>
      <c r="B58" s="78">
        <v>23</v>
      </c>
      <c r="C58" s="108"/>
      <c r="D58" s="109"/>
      <c r="E58" s="112" t="s">
        <v>535</v>
      </c>
      <c r="F58" s="72">
        <v>2370.94</v>
      </c>
      <c r="G58" s="72">
        <v>1510</v>
      </c>
      <c r="H58" s="72">
        <v>1093</v>
      </c>
      <c r="I58" s="72">
        <v>2197.37</v>
      </c>
      <c r="J58" s="72">
        <v>201.04025617566333</v>
      </c>
      <c r="K58" s="73">
        <v>92.67927488675377</v>
      </c>
    </row>
    <row r="59" spans="1:11" ht="16.5" customHeight="1">
      <c r="A59" s="57"/>
      <c r="B59" s="58"/>
      <c r="C59" s="106">
        <v>241</v>
      </c>
      <c r="D59" s="58"/>
      <c r="E59" s="111" t="s">
        <v>536</v>
      </c>
      <c r="F59" s="62">
        <v>0</v>
      </c>
      <c r="G59" s="62">
        <v>0</v>
      </c>
      <c r="H59" s="62">
        <v>0</v>
      </c>
      <c r="I59" s="62">
        <v>0</v>
      </c>
      <c r="J59" s="62" t="s">
        <v>471</v>
      </c>
      <c r="K59" s="63" t="s">
        <v>471</v>
      </c>
    </row>
    <row r="60" spans="1:11" ht="21.75" customHeight="1">
      <c r="A60" s="57"/>
      <c r="B60" s="58"/>
      <c r="C60" s="106">
        <v>242</v>
      </c>
      <c r="D60" s="58"/>
      <c r="E60" s="111" t="s">
        <v>537</v>
      </c>
      <c r="F60" s="62">
        <v>0</v>
      </c>
      <c r="G60" s="62">
        <v>0</v>
      </c>
      <c r="H60" s="62">
        <v>0</v>
      </c>
      <c r="I60" s="62">
        <v>0</v>
      </c>
      <c r="J60" s="62" t="s">
        <v>471</v>
      </c>
      <c r="K60" s="63" t="s">
        <v>471</v>
      </c>
    </row>
    <row r="61" spans="1:11" ht="21.75" customHeight="1">
      <c r="A61" s="57"/>
      <c r="B61" s="58"/>
      <c r="C61" s="106">
        <v>243</v>
      </c>
      <c r="D61" s="58"/>
      <c r="E61" s="111" t="s">
        <v>538</v>
      </c>
      <c r="F61" s="62">
        <v>0</v>
      </c>
      <c r="G61" s="62">
        <v>0</v>
      </c>
      <c r="H61" s="62">
        <v>0</v>
      </c>
      <c r="I61" s="62">
        <v>0</v>
      </c>
      <c r="J61" s="62" t="s">
        <v>471</v>
      </c>
      <c r="K61" s="63" t="s">
        <v>471</v>
      </c>
    </row>
    <row r="62" spans="1:11" ht="21.75" customHeight="1">
      <c r="A62" s="57"/>
      <c r="B62" s="58"/>
      <c r="C62" s="106">
        <v>244</v>
      </c>
      <c r="D62" s="58"/>
      <c r="E62" s="111" t="s">
        <v>539</v>
      </c>
      <c r="F62" s="62">
        <v>0</v>
      </c>
      <c r="G62" s="62">
        <v>0</v>
      </c>
      <c r="H62" s="62">
        <v>0</v>
      </c>
      <c r="I62" s="62">
        <v>0</v>
      </c>
      <c r="J62" s="62" t="s">
        <v>471</v>
      </c>
      <c r="K62" s="63" t="s">
        <v>471</v>
      </c>
    </row>
    <row r="63" spans="1:11" ht="21.75" customHeight="1">
      <c r="A63" s="57"/>
      <c r="B63" s="58"/>
      <c r="C63" s="106">
        <v>245</v>
      </c>
      <c r="D63" s="58"/>
      <c r="E63" s="111" t="s">
        <v>540</v>
      </c>
      <c r="F63" s="62">
        <v>0</v>
      </c>
      <c r="G63" s="62">
        <v>0</v>
      </c>
      <c r="H63" s="62">
        <v>0</v>
      </c>
      <c r="I63" s="62">
        <v>0</v>
      </c>
      <c r="J63" s="62" t="s">
        <v>471</v>
      </c>
      <c r="K63" s="63" t="s">
        <v>471</v>
      </c>
    </row>
    <row r="64" spans="1:11" ht="16.5" customHeight="1">
      <c r="A64" s="57"/>
      <c r="B64" s="58"/>
      <c r="C64" s="106">
        <v>246</v>
      </c>
      <c r="D64" s="58"/>
      <c r="E64" s="111" t="s">
        <v>541</v>
      </c>
      <c r="F64" s="62">
        <v>0</v>
      </c>
      <c r="G64" s="62">
        <v>0</v>
      </c>
      <c r="H64" s="62">
        <v>0</v>
      </c>
      <c r="I64" s="62">
        <v>0</v>
      </c>
      <c r="J64" s="62" t="s">
        <v>471</v>
      </c>
      <c r="K64" s="63" t="s">
        <v>471</v>
      </c>
    </row>
    <row r="65" spans="1:11" ht="16.5" customHeight="1">
      <c r="A65" s="57"/>
      <c r="B65" s="58"/>
      <c r="C65" s="106">
        <v>247</v>
      </c>
      <c r="D65" s="58"/>
      <c r="E65" s="111" t="s">
        <v>542</v>
      </c>
      <c r="F65" s="62">
        <v>0</v>
      </c>
      <c r="G65" s="62">
        <v>0</v>
      </c>
      <c r="H65" s="62">
        <v>0</v>
      </c>
      <c r="I65" s="62">
        <v>0</v>
      </c>
      <c r="J65" s="62" t="s">
        <v>471</v>
      </c>
      <c r="K65" s="63" t="s">
        <v>471</v>
      </c>
    </row>
    <row r="66" spans="1:11" s="56" customFormat="1" ht="16.5" customHeight="1">
      <c r="A66" s="57"/>
      <c r="B66" s="58"/>
      <c r="C66" s="106">
        <v>248</v>
      </c>
      <c r="D66" s="58"/>
      <c r="E66" s="111" t="s">
        <v>543</v>
      </c>
      <c r="F66" s="62">
        <v>0</v>
      </c>
      <c r="G66" s="62">
        <v>0</v>
      </c>
      <c r="H66" s="62">
        <v>0</v>
      </c>
      <c r="I66" s="62">
        <v>0</v>
      </c>
      <c r="J66" s="62" t="s">
        <v>471</v>
      </c>
      <c r="K66" s="63" t="s">
        <v>471</v>
      </c>
    </row>
    <row r="67" spans="1:11" s="56" customFormat="1" ht="18" customHeight="1" thickBot="1">
      <c r="A67" s="67"/>
      <c r="B67" s="78">
        <v>24</v>
      </c>
      <c r="C67" s="108"/>
      <c r="D67" s="109"/>
      <c r="E67" s="110" t="s">
        <v>544</v>
      </c>
      <c r="F67" s="72">
        <v>0</v>
      </c>
      <c r="G67" s="72">
        <v>0</v>
      </c>
      <c r="H67" s="72">
        <v>0</v>
      </c>
      <c r="I67" s="72">
        <v>0</v>
      </c>
      <c r="J67" s="72" t="s">
        <v>471</v>
      </c>
      <c r="K67" s="73" t="s">
        <v>471</v>
      </c>
    </row>
    <row r="68" spans="1:11" s="56" customFormat="1" ht="24.75" customHeight="1" thickBot="1">
      <c r="A68" s="92">
        <v>2</v>
      </c>
      <c r="B68" s="93"/>
      <c r="C68" s="94"/>
      <c r="D68" s="113"/>
      <c r="E68" s="96" t="s">
        <v>545</v>
      </c>
      <c r="F68" s="97">
        <v>16353.48</v>
      </c>
      <c r="G68" s="97">
        <v>3237</v>
      </c>
      <c r="H68" s="97">
        <v>3237</v>
      </c>
      <c r="I68" s="97">
        <v>8990.37</v>
      </c>
      <c r="J68" s="97">
        <v>277.7377201112141</v>
      </c>
      <c r="K68" s="98">
        <v>54.97527131839829</v>
      </c>
    </row>
    <row r="69" spans="1:11" ht="18" customHeight="1">
      <c r="A69" s="57"/>
      <c r="B69" s="58"/>
      <c r="C69" s="106">
        <v>311</v>
      </c>
      <c r="D69" s="58"/>
      <c r="E69" s="107" t="s">
        <v>813</v>
      </c>
      <c r="F69" s="62">
        <v>26</v>
      </c>
      <c r="G69" s="62">
        <v>0</v>
      </c>
      <c r="H69" s="62">
        <v>0</v>
      </c>
      <c r="I69" s="62">
        <v>366.94</v>
      </c>
      <c r="J69" s="62" t="s">
        <v>471</v>
      </c>
      <c r="K69" s="63">
        <v>1411.3076923076924</v>
      </c>
    </row>
    <row r="70" spans="1:11" s="56" customFormat="1" ht="16.5" customHeight="1">
      <c r="A70" s="57"/>
      <c r="B70" s="58"/>
      <c r="C70" s="106">
        <v>312</v>
      </c>
      <c r="D70" s="58"/>
      <c r="E70" s="107" t="s">
        <v>814</v>
      </c>
      <c r="F70" s="62">
        <v>0</v>
      </c>
      <c r="G70" s="62">
        <v>0</v>
      </c>
      <c r="H70" s="62">
        <v>0</v>
      </c>
      <c r="I70" s="62">
        <v>0</v>
      </c>
      <c r="J70" s="62" t="s">
        <v>471</v>
      </c>
      <c r="K70" s="63" t="s">
        <v>471</v>
      </c>
    </row>
    <row r="71" spans="1:11" ht="25.5" customHeight="1">
      <c r="A71" s="67"/>
      <c r="B71" s="78">
        <v>31</v>
      </c>
      <c r="C71" s="108"/>
      <c r="D71" s="109"/>
      <c r="E71" s="110" t="s">
        <v>546</v>
      </c>
      <c r="F71" s="72">
        <v>26</v>
      </c>
      <c r="G71" s="72">
        <v>0</v>
      </c>
      <c r="H71" s="72">
        <v>0</v>
      </c>
      <c r="I71" s="72">
        <v>366.94</v>
      </c>
      <c r="J71" s="72" t="s">
        <v>471</v>
      </c>
      <c r="K71" s="73">
        <v>1411.3076923076924</v>
      </c>
    </row>
    <row r="72" spans="1:11" s="56" customFormat="1" ht="16.5" customHeight="1">
      <c r="A72" s="57"/>
      <c r="B72" s="58"/>
      <c r="C72" s="106">
        <v>320</v>
      </c>
      <c r="D72" s="58"/>
      <c r="E72" s="107" t="s">
        <v>547</v>
      </c>
      <c r="F72" s="62">
        <v>0</v>
      </c>
      <c r="G72" s="62">
        <v>0</v>
      </c>
      <c r="H72" s="62">
        <v>0</v>
      </c>
      <c r="I72" s="62">
        <v>0</v>
      </c>
      <c r="J72" s="62" t="s">
        <v>471</v>
      </c>
      <c r="K72" s="63" t="s">
        <v>471</v>
      </c>
    </row>
    <row r="73" spans="1:11" s="56" customFormat="1" ht="18" customHeight="1" thickBot="1">
      <c r="A73" s="67"/>
      <c r="B73" s="78">
        <v>32</v>
      </c>
      <c r="C73" s="108"/>
      <c r="D73" s="109"/>
      <c r="E73" s="110" t="s">
        <v>547</v>
      </c>
      <c r="F73" s="72">
        <v>0</v>
      </c>
      <c r="G73" s="72">
        <v>0</v>
      </c>
      <c r="H73" s="72">
        <v>0</v>
      </c>
      <c r="I73" s="72">
        <v>0</v>
      </c>
      <c r="J73" s="72" t="s">
        <v>471</v>
      </c>
      <c r="K73" s="73" t="s">
        <v>471</v>
      </c>
    </row>
    <row r="74" spans="1:11" s="56" customFormat="1" ht="24.75" customHeight="1" thickBot="1">
      <c r="A74" s="92">
        <v>3</v>
      </c>
      <c r="B74" s="93"/>
      <c r="C74" s="114"/>
      <c r="D74" s="93"/>
      <c r="E74" s="115" t="s">
        <v>548</v>
      </c>
      <c r="F74" s="97">
        <v>26</v>
      </c>
      <c r="G74" s="97">
        <v>0</v>
      </c>
      <c r="H74" s="97">
        <v>0</v>
      </c>
      <c r="I74" s="97">
        <v>366.94</v>
      </c>
      <c r="J74" s="97" t="s">
        <v>471</v>
      </c>
      <c r="K74" s="98">
        <v>1411.3076923076924</v>
      </c>
    </row>
    <row r="75" spans="1:11" ht="18" customHeight="1">
      <c r="A75" s="57"/>
      <c r="B75" s="58"/>
      <c r="C75" s="106">
        <v>411</v>
      </c>
      <c r="D75" s="58"/>
      <c r="E75" s="111" t="s">
        <v>549</v>
      </c>
      <c r="F75" s="62">
        <v>0</v>
      </c>
      <c r="G75" s="62">
        <v>0</v>
      </c>
      <c r="H75" s="62">
        <v>0</v>
      </c>
      <c r="I75" s="62">
        <v>1555.6</v>
      </c>
      <c r="J75" s="62" t="s">
        <v>471</v>
      </c>
      <c r="K75" s="63" t="s">
        <v>471</v>
      </c>
    </row>
    <row r="76" spans="1:11" ht="16.5" customHeight="1">
      <c r="A76" s="57"/>
      <c r="B76" s="58"/>
      <c r="C76" s="106"/>
      <c r="D76" s="58">
        <v>4118</v>
      </c>
      <c r="E76" s="111" t="s">
        <v>554</v>
      </c>
      <c r="F76" s="62">
        <v>0</v>
      </c>
      <c r="G76" s="62">
        <v>0</v>
      </c>
      <c r="H76" s="62">
        <v>0</v>
      </c>
      <c r="I76" s="62">
        <v>1555.6</v>
      </c>
      <c r="J76" s="62" t="s">
        <v>471</v>
      </c>
      <c r="K76" s="63" t="s">
        <v>471</v>
      </c>
    </row>
    <row r="77" spans="1:11" ht="16.5" customHeight="1">
      <c r="A77" s="57"/>
      <c r="B77" s="58"/>
      <c r="C77" s="106">
        <v>412</v>
      </c>
      <c r="D77" s="58"/>
      <c r="E77" s="111" t="s">
        <v>555</v>
      </c>
      <c r="F77" s="62">
        <v>0</v>
      </c>
      <c r="G77" s="62">
        <v>0</v>
      </c>
      <c r="H77" s="62">
        <v>0</v>
      </c>
      <c r="I77" s="62">
        <v>0</v>
      </c>
      <c r="J77" s="62" t="s">
        <v>471</v>
      </c>
      <c r="K77" s="63" t="s">
        <v>471</v>
      </c>
    </row>
    <row r="78" spans="1:11" ht="16.5" customHeight="1">
      <c r="A78" s="57"/>
      <c r="B78" s="58"/>
      <c r="C78" s="106">
        <v>413</v>
      </c>
      <c r="D78" s="58"/>
      <c r="E78" s="111" t="s">
        <v>556</v>
      </c>
      <c r="F78" s="62">
        <v>846841.66</v>
      </c>
      <c r="G78" s="62">
        <v>0</v>
      </c>
      <c r="H78" s="62">
        <v>0</v>
      </c>
      <c r="I78" s="62">
        <v>742283.09</v>
      </c>
      <c r="J78" s="62" t="s">
        <v>471</v>
      </c>
      <c r="K78" s="63">
        <v>87.65311451493777</v>
      </c>
    </row>
    <row r="79" spans="1:11" ht="16.5" customHeight="1">
      <c r="A79" s="57"/>
      <c r="B79" s="58"/>
      <c r="C79" s="106">
        <v>415</v>
      </c>
      <c r="D79" s="58"/>
      <c r="E79" s="111" t="s">
        <v>557</v>
      </c>
      <c r="F79" s="62">
        <v>59732.36</v>
      </c>
      <c r="G79" s="62">
        <v>431667</v>
      </c>
      <c r="H79" s="62">
        <v>831667</v>
      </c>
      <c r="I79" s="62">
        <v>328770.67</v>
      </c>
      <c r="J79" s="62">
        <v>39.53152764267429</v>
      </c>
      <c r="K79" s="63">
        <v>550.406295682943</v>
      </c>
    </row>
    <row r="80" spans="1:11" ht="16.5" customHeight="1">
      <c r="A80" s="57"/>
      <c r="B80" s="58"/>
      <c r="C80" s="106"/>
      <c r="D80" s="58">
        <v>4153</v>
      </c>
      <c r="E80" s="111" t="s">
        <v>558</v>
      </c>
      <c r="F80" s="62">
        <v>59732.36</v>
      </c>
      <c r="G80" s="62">
        <v>431667</v>
      </c>
      <c r="H80" s="62">
        <v>831667</v>
      </c>
      <c r="I80" s="62">
        <v>328770.67</v>
      </c>
      <c r="J80" s="62">
        <v>39.53152764267429</v>
      </c>
      <c r="K80" s="63">
        <v>550.406295682943</v>
      </c>
    </row>
    <row r="81" spans="1:11" ht="16.5" customHeight="1">
      <c r="A81" s="57"/>
      <c r="B81" s="58"/>
      <c r="C81" s="106"/>
      <c r="D81" s="58">
        <v>4154</v>
      </c>
      <c r="E81" s="111" t="s">
        <v>559</v>
      </c>
      <c r="F81" s="62">
        <v>0</v>
      </c>
      <c r="G81" s="62">
        <v>0</v>
      </c>
      <c r="H81" s="62">
        <v>0</v>
      </c>
      <c r="I81" s="62">
        <v>0</v>
      </c>
      <c r="J81" s="62" t="s">
        <v>471</v>
      </c>
      <c r="K81" s="63" t="s">
        <v>471</v>
      </c>
    </row>
    <row r="82" spans="1:11" s="56" customFormat="1" ht="16.5" customHeight="1">
      <c r="A82" s="57"/>
      <c r="B82" s="58"/>
      <c r="C82" s="106">
        <v>416</v>
      </c>
      <c r="D82" s="58"/>
      <c r="E82" s="111" t="s">
        <v>560</v>
      </c>
      <c r="F82" s="62">
        <v>0</v>
      </c>
      <c r="G82" s="62">
        <v>0</v>
      </c>
      <c r="H82" s="62">
        <v>0</v>
      </c>
      <c r="I82" s="62">
        <v>0</v>
      </c>
      <c r="J82" s="62" t="s">
        <v>471</v>
      </c>
      <c r="K82" s="63" t="s">
        <v>471</v>
      </c>
    </row>
    <row r="83" spans="1:11" ht="16.5" customHeight="1">
      <c r="A83" s="67"/>
      <c r="B83" s="78">
        <v>41</v>
      </c>
      <c r="C83" s="108"/>
      <c r="D83" s="109"/>
      <c r="E83" s="112" t="s">
        <v>561</v>
      </c>
      <c r="F83" s="72">
        <v>906574.02</v>
      </c>
      <c r="G83" s="72">
        <v>431667</v>
      </c>
      <c r="H83" s="72">
        <v>831667</v>
      </c>
      <c r="I83" s="72">
        <v>1072609.36</v>
      </c>
      <c r="J83" s="72">
        <v>128.9710136388723</v>
      </c>
      <c r="K83" s="73">
        <v>118.31459277864593</v>
      </c>
    </row>
    <row r="84" spans="1:11" ht="18" customHeight="1">
      <c r="A84" s="57"/>
      <c r="B84" s="58"/>
      <c r="C84" s="106">
        <v>421</v>
      </c>
      <c r="D84" s="58"/>
      <c r="E84" s="111" t="s">
        <v>562</v>
      </c>
      <c r="F84" s="62">
        <v>0</v>
      </c>
      <c r="G84" s="62">
        <v>0</v>
      </c>
      <c r="H84" s="62">
        <v>0</v>
      </c>
      <c r="I84" s="62">
        <v>0</v>
      </c>
      <c r="J84" s="62" t="s">
        <v>471</v>
      </c>
      <c r="K84" s="63" t="s">
        <v>471</v>
      </c>
    </row>
    <row r="85" spans="1:11" ht="16.5" customHeight="1">
      <c r="A85" s="57"/>
      <c r="B85" s="58"/>
      <c r="C85" s="106"/>
      <c r="D85" s="58">
        <v>4218</v>
      </c>
      <c r="E85" s="111" t="s">
        <v>563</v>
      </c>
      <c r="F85" s="62">
        <v>0</v>
      </c>
      <c r="G85" s="62">
        <v>0</v>
      </c>
      <c r="H85" s="62">
        <v>0</v>
      </c>
      <c r="I85" s="62">
        <v>0</v>
      </c>
      <c r="J85" s="62" t="s">
        <v>471</v>
      </c>
      <c r="K85" s="63" t="s">
        <v>471</v>
      </c>
    </row>
    <row r="86" spans="1:11" ht="16.5" customHeight="1">
      <c r="A86" s="57"/>
      <c r="B86" s="58"/>
      <c r="C86" s="106">
        <v>422</v>
      </c>
      <c r="D86" s="58"/>
      <c r="E86" s="107" t="s">
        <v>564</v>
      </c>
      <c r="F86" s="62">
        <v>0</v>
      </c>
      <c r="G86" s="62">
        <v>0</v>
      </c>
      <c r="H86" s="62">
        <v>0</v>
      </c>
      <c r="I86" s="62">
        <v>0</v>
      </c>
      <c r="J86" s="62" t="s">
        <v>471</v>
      </c>
      <c r="K86" s="63" t="s">
        <v>471</v>
      </c>
    </row>
    <row r="87" spans="1:12" ht="16.5" customHeight="1">
      <c r="A87" s="57"/>
      <c r="B87" s="58"/>
      <c r="C87" s="106">
        <v>423</v>
      </c>
      <c r="D87" s="58"/>
      <c r="E87" s="107" t="s">
        <v>565</v>
      </c>
      <c r="F87" s="62">
        <v>0</v>
      </c>
      <c r="G87" s="62">
        <v>0</v>
      </c>
      <c r="H87" s="62">
        <v>0</v>
      </c>
      <c r="I87" s="62">
        <v>0</v>
      </c>
      <c r="J87" s="62" t="s">
        <v>471</v>
      </c>
      <c r="K87" s="63" t="s">
        <v>471</v>
      </c>
      <c r="L87" s="56"/>
    </row>
    <row r="88" spans="1:11" ht="16.5" customHeight="1">
      <c r="A88" s="57"/>
      <c r="B88" s="58"/>
      <c r="C88" s="106"/>
      <c r="D88" s="58">
        <v>4233</v>
      </c>
      <c r="E88" s="107" t="s">
        <v>566</v>
      </c>
      <c r="F88" s="62">
        <v>0</v>
      </c>
      <c r="G88" s="62">
        <v>0</v>
      </c>
      <c r="H88" s="62">
        <v>0</v>
      </c>
      <c r="I88" s="62">
        <v>0</v>
      </c>
      <c r="J88" s="62" t="s">
        <v>471</v>
      </c>
      <c r="K88" s="63" t="s">
        <v>471</v>
      </c>
    </row>
    <row r="89" spans="1:11" s="56" customFormat="1" ht="16.5" customHeight="1">
      <c r="A89" s="57"/>
      <c r="B89" s="58"/>
      <c r="C89" s="106">
        <v>424</v>
      </c>
      <c r="D89" s="58"/>
      <c r="E89" s="107" t="s">
        <v>567</v>
      </c>
      <c r="F89" s="62">
        <v>0</v>
      </c>
      <c r="G89" s="62">
        <v>0</v>
      </c>
      <c r="H89" s="62">
        <v>0</v>
      </c>
      <c r="I89" s="62">
        <v>0</v>
      </c>
      <c r="J89" s="62" t="s">
        <v>471</v>
      </c>
      <c r="K89" s="63" t="s">
        <v>471</v>
      </c>
    </row>
    <row r="90" spans="1:11" s="56" customFormat="1" ht="18" customHeight="1" thickBot="1">
      <c r="A90" s="67"/>
      <c r="B90" s="78">
        <v>42</v>
      </c>
      <c r="C90" s="108"/>
      <c r="D90" s="109"/>
      <c r="E90" s="110" t="s">
        <v>568</v>
      </c>
      <c r="F90" s="72">
        <v>0</v>
      </c>
      <c r="G90" s="72">
        <v>0</v>
      </c>
      <c r="H90" s="72">
        <v>0</v>
      </c>
      <c r="I90" s="72">
        <v>0</v>
      </c>
      <c r="J90" s="72" t="s">
        <v>471</v>
      </c>
      <c r="K90" s="73" t="s">
        <v>471</v>
      </c>
    </row>
    <row r="91" spans="1:11" s="56" customFormat="1" ht="24.75" customHeight="1" thickBot="1">
      <c r="A91" s="92">
        <v>4</v>
      </c>
      <c r="B91" s="93"/>
      <c r="C91" s="114"/>
      <c r="D91" s="93"/>
      <c r="E91" s="115" t="s">
        <v>569</v>
      </c>
      <c r="F91" s="97">
        <v>906574.02</v>
      </c>
      <c r="G91" s="97">
        <v>431667</v>
      </c>
      <c r="H91" s="97">
        <v>831667</v>
      </c>
      <c r="I91" s="97">
        <v>1072609.36</v>
      </c>
      <c r="J91" s="97">
        <v>128.9710136388723</v>
      </c>
      <c r="K91" s="98">
        <v>118.31459277864593</v>
      </c>
    </row>
    <row r="92" spans="1:11" s="56" customFormat="1" ht="30" customHeight="1" thickBot="1">
      <c r="A92" s="116" t="s">
        <v>570</v>
      </c>
      <c r="B92" s="93"/>
      <c r="C92" s="114"/>
      <c r="D92" s="93"/>
      <c r="E92" s="115" t="s">
        <v>571</v>
      </c>
      <c r="F92" s="97">
        <v>922953.5</v>
      </c>
      <c r="G92" s="97">
        <v>434904</v>
      </c>
      <c r="H92" s="97">
        <v>834904</v>
      </c>
      <c r="I92" s="97">
        <v>1081966.67</v>
      </c>
      <c r="J92" s="97">
        <v>129.59174587737033</v>
      </c>
      <c r="K92" s="98">
        <v>117.22873037482387</v>
      </c>
    </row>
    <row r="93" spans="1:11" s="56" customFormat="1" ht="2.25" customHeight="1" thickBot="1">
      <c r="A93" s="117"/>
      <c r="B93" s="118"/>
      <c r="C93" s="118"/>
      <c r="D93" s="119"/>
      <c r="E93" s="120"/>
      <c r="F93" s="121"/>
      <c r="G93" s="121"/>
      <c r="H93" s="121"/>
      <c r="I93" s="121"/>
      <c r="J93" s="121"/>
      <c r="K93" s="121"/>
    </row>
    <row r="94" spans="1:11" s="56" customFormat="1" ht="19.5" customHeight="1" thickBot="1">
      <c r="A94" s="99" t="s">
        <v>572</v>
      </c>
      <c r="B94" s="122"/>
      <c r="C94" s="123"/>
      <c r="D94" s="122"/>
      <c r="E94" s="124" t="s">
        <v>573</v>
      </c>
      <c r="F94" s="125">
        <v>922953.5</v>
      </c>
      <c r="G94" s="125">
        <v>434904</v>
      </c>
      <c r="H94" s="125">
        <v>834904</v>
      </c>
      <c r="I94" s="125">
        <v>1081966.67</v>
      </c>
      <c r="J94" s="125">
        <v>129.59174587737033</v>
      </c>
      <c r="K94" s="126">
        <v>117.22873037482387</v>
      </c>
    </row>
    <row r="95" spans="1:11" s="56" customFormat="1" ht="16.5" customHeight="1">
      <c r="A95" s="127"/>
      <c r="B95" s="128"/>
      <c r="C95" s="129"/>
      <c r="D95" s="130"/>
      <c r="E95" s="131" t="s">
        <v>574</v>
      </c>
      <c r="F95" s="132"/>
      <c r="G95" s="132"/>
      <c r="H95" s="132"/>
      <c r="I95" s="132"/>
      <c r="J95" s="132" t="s">
        <v>471</v>
      </c>
      <c r="K95" s="133" t="s">
        <v>471</v>
      </c>
    </row>
    <row r="96" spans="1:11" s="56" customFormat="1" ht="16.5" customHeight="1">
      <c r="A96" s="134"/>
      <c r="B96" s="78"/>
      <c r="C96" s="106">
        <v>501</v>
      </c>
      <c r="D96" s="58"/>
      <c r="E96" s="135" t="s">
        <v>575</v>
      </c>
      <c r="F96" s="62">
        <v>337610.68</v>
      </c>
      <c r="G96" s="62">
        <v>351090</v>
      </c>
      <c r="H96" s="62">
        <v>370837</v>
      </c>
      <c r="I96" s="62">
        <v>363108.97</v>
      </c>
      <c r="J96" s="62">
        <v>97.91605745920714</v>
      </c>
      <c r="K96" s="63">
        <v>107.55257209280227</v>
      </c>
    </row>
    <row r="97" spans="1:11" s="56" customFormat="1" ht="22.5" customHeight="1">
      <c r="A97" s="134"/>
      <c r="B97" s="78"/>
      <c r="C97" s="106"/>
      <c r="D97" s="58">
        <v>5011</v>
      </c>
      <c r="E97" s="135" t="s">
        <v>576</v>
      </c>
      <c r="F97" s="62">
        <v>337597.43</v>
      </c>
      <c r="G97" s="62">
        <v>351090</v>
      </c>
      <c r="H97" s="62">
        <v>370837</v>
      </c>
      <c r="I97" s="62">
        <v>363108.97</v>
      </c>
      <c r="J97" s="62">
        <v>97.91605745920714</v>
      </c>
      <c r="K97" s="63">
        <v>107.55679330852726</v>
      </c>
    </row>
    <row r="98" spans="1:11" s="56" customFormat="1" ht="22.5" customHeight="1">
      <c r="A98" s="134"/>
      <c r="B98" s="78"/>
      <c r="C98" s="106"/>
      <c r="D98" s="58">
        <v>5012</v>
      </c>
      <c r="E98" s="135" t="s">
        <v>577</v>
      </c>
      <c r="F98" s="62">
        <v>0</v>
      </c>
      <c r="G98" s="62">
        <v>0</v>
      </c>
      <c r="H98" s="62">
        <v>0</v>
      </c>
      <c r="I98" s="62">
        <v>0</v>
      </c>
      <c r="J98" s="62" t="s">
        <v>471</v>
      </c>
      <c r="K98" s="63" t="s">
        <v>471</v>
      </c>
    </row>
    <row r="99" spans="1:11" s="56" customFormat="1" ht="22.5" customHeight="1">
      <c r="A99" s="134"/>
      <c r="B99" s="78"/>
      <c r="C99" s="106"/>
      <c r="D99" s="58">
        <v>5013</v>
      </c>
      <c r="E99" s="135" t="s">
        <v>578</v>
      </c>
      <c r="F99" s="62">
        <v>0</v>
      </c>
      <c r="G99" s="62">
        <v>0</v>
      </c>
      <c r="H99" s="62">
        <v>0</v>
      </c>
      <c r="I99" s="62">
        <v>0</v>
      </c>
      <c r="J99" s="62" t="s">
        <v>471</v>
      </c>
      <c r="K99" s="63" t="s">
        <v>471</v>
      </c>
    </row>
    <row r="100" spans="1:11" s="56" customFormat="1" ht="22.5" customHeight="1">
      <c r="A100" s="134"/>
      <c r="B100" s="78"/>
      <c r="C100" s="106"/>
      <c r="D100" s="58">
        <v>5014</v>
      </c>
      <c r="E100" s="135" t="s">
        <v>579</v>
      </c>
      <c r="F100" s="62">
        <v>0</v>
      </c>
      <c r="G100" s="62">
        <v>0</v>
      </c>
      <c r="H100" s="62">
        <v>0</v>
      </c>
      <c r="I100" s="62">
        <v>0</v>
      </c>
      <c r="J100" s="62" t="s">
        <v>471</v>
      </c>
      <c r="K100" s="63" t="s">
        <v>471</v>
      </c>
    </row>
    <row r="101" spans="1:11" s="56" customFormat="1" ht="16.5" customHeight="1">
      <c r="A101" s="134"/>
      <c r="B101" s="78"/>
      <c r="C101" s="106"/>
      <c r="D101" s="58">
        <v>5019</v>
      </c>
      <c r="E101" s="135" t="s">
        <v>580</v>
      </c>
      <c r="F101" s="62">
        <v>13.25</v>
      </c>
      <c r="G101" s="62">
        <v>0</v>
      </c>
      <c r="H101" s="62">
        <v>0</v>
      </c>
      <c r="I101" s="62">
        <v>0</v>
      </c>
      <c r="J101" s="62" t="s">
        <v>471</v>
      </c>
      <c r="K101" s="63">
        <v>0</v>
      </c>
    </row>
    <row r="102" spans="1:11" s="56" customFormat="1" ht="16.5" customHeight="1">
      <c r="A102" s="134"/>
      <c r="B102" s="78"/>
      <c r="C102" s="106">
        <v>502</v>
      </c>
      <c r="D102" s="58"/>
      <c r="E102" s="135" t="s">
        <v>605</v>
      </c>
      <c r="F102" s="62">
        <v>17725.12</v>
      </c>
      <c r="G102" s="62">
        <v>21094</v>
      </c>
      <c r="H102" s="62">
        <v>38564</v>
      </c>
      <c r="I102" s="62">
        <v>34288.95</v>
      </c>
      <c r="J102" s="62">
        <v>88.91440203298411</v>
      </c>
      <c r="K102" s="63">
        <v>193.44833772634541</v>
      </c>
    </row>
    <row r="103" spans="1:11" s="56" customFormat="1" ht="16.5" customHeight="1">
      <c r="A103" s="134"/>
      <c r="B103" s="78"/>
      <c r="C103" s="106"/>
      <c r="D103" s="58">
        <v>5021</v>
      </c>
      <c r="E103" s="135" t="s">
        <v>606</v>
      </c>
      <c r="F103" s="62">
        <v>15689.25</v>
      </c>
      <c r="G103" s="62">
        <v>19847</v>
      </c>
      <c r="H103" s="62">
        <v>35097</v>
      </c>
      <c r="I103" s="62">
        <v>30822.99</v>
      </c>
      <c r="J103" s="62">
        <v>87.8222925036328</v>
      </c>
      <c r="K103" s="63">
        <v>196.45929537740813</v>
      </c>
    </row>
    <row r="104" spans="1:11" s="56" customFormat="1" ht="22.5" customHeight="1">
      <c r="A104" s="134"/>
      <c r="B104" s="78"/>
      <c r="C104" s="106"/>
      <c r="D104" s="58">
        <v>5022</v>
      </c>
      <c r="E104" s="135" t="s">
        <v>607</v>
      </c>
      <c r="F104" s="62">
        <v>1246.8</v>
      </c>
      <c r="G104" s="62">
        <v>1247</v>
      </c>
      <c r="H104" s="62">
        <v>1323</v>
      </c>
      <c r="I104" s="62">
        <v>1322.83</v>
      </c>
      <c r="J104" s="62">
        <v>99.98715041572184</v>
      </c>
      <c r="K104" s="63">
        <v>106.09801090792428</v>
      </c>
    </row>
    <row r="105" spans="1:11" s="56" customFormat="1" ht="16.5" customHeight="1">
      <c r="A105" s="136"/>
      <c r="B105" s="137"/>
      <c r="C105" s="138"/>
      <c r="D105" s="80">
        <v>5023</v>
      </c>
      <c r="E105" s="111" t="s">
        <v>608</v>
      </c>
      <c r="F105" s="62">
        <v>0</v>
      </c>
      <c r="G105" s="62">
        <v>0</v>
      </c>
      <c r="H105" s="62">
        <v>0</v>
      </c>
      <c r="I105" s="62">
        <v>0</v>
      </c>
      <c r="J105" s="62" t="s">
        <v>471</v>
      </c>
      <c r="K105" s="63" t="s">
        <v>471</v>
      </c>
    </row>
    <row r="106" spans="1:11" s="56" customFormat="1" ht="16.5" customHeight="1">
      <c r="A106" s="134"/>
      <c r="B106" s="78"/>
      <c r="C106" s="106"/>
      <c r="D106" s="58">
        <v>5024</v>
      </c>
      <c r="E106" s="135" t="s">
        <v>609</v>
      </c>
      <c r="F106" s="62">
        <v>734.72</v>
      </c>
      <c r="G106" s="62">
        <v>0</v>
      </c>
      <c r="H106" s="62">
        <v>1595</v>
      </c>
      <c r="I106" s="62">
        <v>1594.13</v>
      </c>
      <c r="J106" s="62">
        <v>99.94545454545455</v>
      </c>
      <c r="K106" s="63">
        <v>216.97109102787456</v>
      </c>
    </row>
    <row r="107" spans="1:11" s="56" customFormat="1" ht="16.5" customHeight="1">
      <c r="A107" s="134"/>
      <c r="B107" s="78"/>
      <c r="C107" s="106"/>
      <c r="D107" s="58">
        <v>5025</v>
      </c>
      <c r="E107" s="135" t="s">
        <v>610</v>
      </c>
      <c r="F107" s="62">
        <v>0</v>
      </c>
      <c r="G107" s="62">
        <v>0</v>
      </c>
      <c r="H107" s="62">
        <v>0</v>
      </c>
      <c r="I107" s="62">
        <v>0</v>
      </c>
      <c r="J107" s="62" t="s">
        <v>471</v>
      </c>
      <c r="K107" s="63" t="s">
        <v>471</v>
      </c>
    </row>
    <row r="108" spans="1:11" s="56" customFormat="1" ht="16.5" customHeight="1">
      <c r="A108" s="134"/>
      <c r="B108" s="78"/>
      <c r="C108" s="106"/>
      <c r="D108" s="58">
        <v>5026</v>
      </c>
      <c r="E108" s="135" t="s">
        <v>611</v>
      </c>
      <c r="F108" s="62">
        <v>0</v>
      </c>
      <c r="G108" s="62">
        <v>0</v>
      </c>
      <c r="H108" s="62">
        <v>549</v>
      </c>
      <c r="I108" s="62">
        <v>549</v>
      </c>
      <c r="J108" s="62">
        <v>100</v>
      </c>
      <c r="K108" s="63" t="s">
        <v>471</v>
      </c>
    </row>
    <row r="109" spans="1:11" s="56" customFormat="1" ht="36" customHeight="1">
      <c r="A109" s="134"/>
      <c r="B109" s="78"/>
      <c r="C109" s="106"/>
      <c r="D109" s="58">
        <v>5027</v>
      </c>
      <c r="E109" s="135" t="s">
        <v>612</v>
      </c>
      <c r="F109" s="62">
        <v>0</v>
      </c>
      <c r="G109" s="62">
        <v>0</v>
      </c>
      <c r="H109" s="62">
        <v>0</v>
      </c>
      <c r="I109" s="62">
        <v>0</v>
      </c>
      <c r="J109" s="62" t="s">
        <v>471</v>
      </c>
      <c r="K109" s="63" t="s">
        <v>471</v>
      </c>
    </row>
    <row r="110" spans="1:11" s="56" customFormat="1" ht="22.5" customHeight="1">
      <c r="A110" s="134"/>
      <c r="B110" s="78"/>
      <c r="C110" s="106"/>
      <c r="D110" s="58">
        <v>5028</v>
      </c>
      <c r="E110" s="135" t="s">
        <v>613</v>
      </c>
      <c r="F110" s="62">
        <v>0</v>
      </c>
      <c r="G110" s="62">
        <v>0</v>
      </c>
      <c r="H110" s="62">
        <v>0</v>
      </c>
      <c r="I110" s="62">
        <v>0</v>
      </c>
      <c r="J110" s="62" t="s">
        <v>471</v>
      </c>
      <c r="K110" s="63" t="s">
        <v>471</v>
      </c>
    </row>
    <row r="111" spans="1:11" s="56" customFormat="1" ht="22.5" customHeight="1">
      <c r="A111" s="134"/>
      <c r="B111" s="78"/>
      <c r="C111" s="106"/>
      <c r="D111" s="58">
        <v>5029</v>
      </c>
      <c r="E111" s="135" t="s">
        <v>614</v>
      </c>
      <c r="F111" s="62">
        <v>54.35</v>
      </c>
      <c r="G111" s="62">
        <v>0</v>
      </c>
      <c r="H111" s="62">
        <v>0</v>
      </c>
      <c r="I111" s="62">
        <v>0</v>
      </c>
      <c r="J111" s="62" t="s">
        <v>471</v>
      </c>
      <c r="K111" s="63">
        <v>0</v>
      </c>
    </row>
    <row r="112" spans="1:11" ht="16.5" customHeight="1">
      <c r="A112" s="134"/>
      <c r="B112" s="78"/>
      <c r="C112" s="106">
        <v>503</v>
      </c>
      <c r="D112" s="58"/>
      <c r="E112" s="135" t="s">
        <v>615</v>
      </c>
      <c r="F112" s="62">
        <v>120524.38</v>
      </c>
      <c r="G112" s="62">
        <v>126392</v>
      </c>
      <c r="H112" s="62">
        <v>133475</v>
      </c>
      <c r="I112" s="62">
        <v>129475.84</v>
      </c>
      <c r="J112" s="62">
        <v>97.00381344821128</v>
      </c>
      <c r="K112" s="63">
        <v>107.42709483342705</v>
      </c>
    </row>
    <row r="113" spans="1:11" ht="36" customHeight="1">
      <c r="A113" s="134"/>
      <c r="B113" s="78"/>
      <c r="C113" s="106"/>
      <c r="D113" s="58" t="s">
        <v>616</v>
      </c>
      <c r="E113" s="135" t="s">
        <v>617</v>
      </c>
      <c r="F113" s="62">
        <v>120524.38</v>
      </c>
      <c r="G113" s="62">
        <v>126392</v>
      </c>
      <c r="H113" s="62">
        <v>133475</v>
      </c>
      <c r="I113" s="62">
        <v>129475.84</v>
      </c>
      <c r="J113" s="62">
        <v>97.00381344821128</v>
      </c>
      <c r="K113" s="63">
        <v>107.42709483342705</v>
      </c>
    </row>
    <row r="114" spans="1:11" ht="25.5" customHeight="1">
      <c r="A114" s="134"/>
      <c r="B114" s="78">
        <v>50</v>
      </c>
      <c r="C114" s="106"/>
      <c r="D114" s="58"/>
      <c r="E114" s="139" t="s">
        <v>618</v>
      </c>
      <c r="F114" s="72">
        <v>475860.18</v>
      </c>
      <c r="G114" s="72">
        <v>498576</v>
      </c>
      <c r="H114" s="72">
        <v>542876</v>
      </c>
      <c r="I114" s="72">
        <v>526873.76</v>
      </c>
      <c r="J114" s="72">
        <v>97.0523213404166</v>
      </c>
      <c r="K114" s="73">
        <v>110.72028762734465</v>
      </c>
    </row>
    <row r="115" spans="1:11" ht="18" customHeight="1">
      <c r="A115" s="134"/>
      <c r="B115" s="78"/>
      <c r="C115" s="58">
        <v>513</v>
      </c>
      <c r="D115" s="58"/>
      <c r="E115" s="107" t="s">
        <v>619</v>
      </c>
      <c r="F115" s="62">
        <v>31168.51</v>
      </c>
      <c r="G115" s="62">
        <v>35384</v>
      </c>
      <c r="H115" s="62">
        <v>42608.24</v>
      </c>
      <c r="I115" s="62">
        <v>45050.06</v>
      </c>
      <c r="J115" s="62">
        <v>105.730863325967</v>
      </c>
      <c r="K115" s="63">
        <v>144.53709850101916</v>
      </c>
    </row>
    <row r="116" spans="1:11" ht="16.5" customHeight="1">
      <c r="A116" s="134"/>
      <c r="B116" s="78"/>
      <c r="C116" s="58">
        <v>514</v>
      </c>
      <c r="D116" s="58"/>
      <c r="E116" s="107" t="s">
        <v>620</v>
      </c>
      <c r="F116" s="62">
        <v>284.13</v>
      </c>
      <c r="G116" s="62">
        <v>0</v>
      </c>
      <c r="H116" s="62">
        <v>177</v>
      </c>
      <c r="I116" s="62">
        <v>172.09</v>
      </c>
      <c r="J116" s="62">
        <v>97.22598870056497</v>
      </c>
      <c r="K116" s="63">
        <v>60.56734593319959</v>
      </c>
    </row>
    <row r="117" spans="1:11" ht="16.5" customHeight="1">
      <c r="A117" s="134"/>
      <c r="B117" s="78"/>
      <c r="C117" s="58">
        <v>515</v>
      </c>
      <c r="D117" s="58"/>
      <c r="E117" s="107" t="s">
        <v>621</v>
      </c>
      <c r="F117" s="62">
        <v>17818.94</v>
      </c>
      <c r="G117" s="62">
        <v>20250</v>
      </c>
      <c r="H117" s="62">
        <v>19767.26</v>
      </c>
      <c r="I117" s="62">
        <v>19693.89</v>
      </c>
      <c r="J117" s="62">
        <v>99.62883070288953</v>
      </c>
      <c r="K117" s="63">
        <v>110.52223083976938</v>
      </c>
    </row>
    <row r="118" spans="1:11" ht="16.5" customHeight="1">
      <c r="A118" s="134"/>
      <c r="B118" s="78"/>
      <c r="C118" s="58">
        <v>516</v>
      </c>
      <c r="D118" s="58"/>
      <c r="E118" s="107" t="s">
        <v>622</v>
      </c>
      <c r="F118" s="62">
        <v>754951.53</v>
      </c>
      <c r="G118" s="62">
        <v>807431</v>
      </c>
      <c r="H118" s="62">
        <v>285516.52</v>
      </c>
      <c r="I118" s="62">
        <v>244123.37</v>
      </c>
      <c r="J118" s="62">
        <v>85.50236252529275</v>
      </c>
      <c r="K118" s="63">
        <v>32.336297139499806</v>
      </c>
    </row>
    <row r="119" spans="1:11" ht="16.5" customHeight="1">
      <c r="A119" s="134"/>
      <c r="B119" s="78"/>
      <c r="C119" s="58">
        <v>517</v>
      </c>
      <c r="D119" s="58"/>
      <c r="E119" s="107" t="s">
        <v>623</v>
      </c>
      <c r="F119" s="62">
        <v>48465.47</v>
      </c>
      <c r="G119" s="62">
        <v>39032</v>
      </c>
      <c r="H119" s="62">
        <v>57746.11</v>
      </c>
      <c r="I119" s="62">
        <v>45245.59</v>
      </c>
      <c r="J119" s="62">
        <v>78.35261976953944</v>
      </c>
      <c r="K119" s="63">
        <v>93.35634215452774</v>
      </c>
    </row>
    <row r="120" spans="1:11" ht="16.5" customHeight="1">
      <c r="A120" s="134"/>
      <c r="B120" s="78"/>
      <c r="C120" s="58"/>
      <c r="D120" s="58">
        <v>5171</v>
      </c>
      <c r="E120" s="107" t="s">
        <v>624</v>
      </c>
      <c r="F120" s="62">
        <v>18493.33</v>
      </c>
      <c r="G120" s="62">
        <v>0</v>
      </c>
      <c r="H120" s="62">
        <v>21505.12</v>
      </c>
      <c r="I120" s="62">
        <v>15206.97</v>
      </c>
      <c r="J120" s="62">
        <v>70.71325340198055</v>
      </c>
      <c r="K120" s="63">
        <v>82.22948490077232</v>
      </c>
    </row>
    <row r="121" spans="1:11" s="56" customFormat="1" ht="16.5" customHeight="1">
      <c r="A121" s="134"/>
      <c r="B121" s="78"/>
      <c r="C121" s="58"/>
      <c r="D121" s="58">
        <v>5173</v>
      </c>
      <c r="E121" s="107" t="s">
        <v>625</v>
      </c>
      <c r="F121" s="62">
        <v>21505.88</v>
      </c>
      <c r="G121" s="62">
        <v>27032</v>
      </c>
      <c r="H121" s="62">
        <v>24434.53</v>
      </c>
      <c r="I121" s="62">
        <v>20807.1</v>
      </c>
      <c r="J121" s="62">
        <v>85.1544924334538</v>
      </c>
      <c r="K121" s="63">
        <v>96.75074909745612</v>
      </c>
    </row>
    <row r="122" spans="1:11" ht="16.5" customHeight="1">
      <c r="A122" s="134"/>
      <c r="B122" s="78"/>
      <c r="C122" s="58">
        <v>518</v>
      </c>
      <c r="D122" s="58"/>
      <c r="E122" s="111" t="s">
        <v>626</v>
      </c>
      <c r="F122" s="62">
        <v>12</v>
      </c>
      <c r="G122" s="62">
        <v>0</v>
      </c>
      <c r="H122" s="62">
        <v>4</v>
      </c>
      <c r="I122" s="62">
        <v>3.39</v>
      </c>
      <c r="J122" s="62">
        <v>84.75</v>
      </c>
      <c r="K122" s="63">
        <v>28.25</v>
      </c>
    </row>
    <row r="123" spans="1:11" ht="22.5" customHeight="1">
      <c r="A123" s="134"/>
      <c r="B123" s="78"/>
      <c r="C123" s="58">
        <v>519</v>
      </c>
      <c r="D123" s="58"/>
      <c r="E123" s="107" t="s">
        <v>627</v>
      </c>
      <c r="F123" s="62">
        <v>853.12</v>
      </c>
      <c r="G123" s="62">
        <v>0</v>
      </c>
      <c r="H123" s="62">
        <v>18073.99</v>
      </c>
      <c r="I123" s="62">
        <v>17843.73</v>
      </c>
      <c r="J123" s="62">
        <v>98.72601456568249</v>
      </c>
      <c r="K123" s="63">
        <v>2091.5850056264067</v>
      </c>
    </row>
    <row r="124" spans="1:11" ht="16.5" customHeight="1">
      <c r="A124" s="134"/>
      <c r="B124" s="78">
        <v>51</v>
      </c>
      <c r="C124" s="108"/>
      <c r="D124" s="109"/>
      <c r="E124" s="110" t="s">
        <v>682</v>
      </c>
      <c r="F124" s="72">
        <v>853553.7</v>
      </c>
      <c r="G124" s="72">
        <v>902097</v>
      </c>
      <c r="H124" s="72">
        <v>423893.12</v>
      </c>
      <c r="I124" s="72">
        <v>372132.12</v>
      </c>
      <c r="J124" s="72">
        <v>87.78913892256614</v>
      </c>
      <c r="K124" s="73">
        <v>43.59797397632978</v>
      </c>
    </row>
    <row r="125" spans="1:11" ht="18" customHeight="1">
      <c r="A125" s="134"/>
      <c r="B125" s="78"/>
      <c r="C125" s="58">
        <v>521</v>
      </c>
      <c r="D125" s="58"/>
      <c r="E125" s="107" t="s">
        <v>683</v>
      </c>
      <c r="F125" s="62">
        <v>439304.88</v>
      </c>
      <c r="G125" s="62">
        <v>0</v>
      </c>
      <c r="H125" s="62">
        <v>572811.32</v>
      </c>
      <c r="I125" s="62">
        <v>560286.03</v>
      </c>
      <c r="J125" s="62">
        <v>97.81336549005353</v>
      </c>
      <c r="K125" s="63">
        <v>127.53922287410056</v>
      </c>
    </row>
    <row r="126" spans="1:11" ht="16.5" customHeight="1">
      <c r="A126" s="134"/>
      <c r="B126" s="78"/>
      <c r="C126" s="58">
        <v>522</v>
      </c>
      <c r="D126" s="58"/>
      <c r="E126" s="107" t="s">
        <v>684</v>
      </c>
      <c r="F126" s="62">
        <v>2336159.43</v>
      </c>
      <c r="G126" s="62">
        <v>1969320</v>
      </c>
      <c r="H126" s="62">
        <v>2627660.94</v>
      </c>
      <c r="I126" s="62">
        <v>2597602.53</v>
      </c>
      <c r="J126" s="62">
        <v>98.85607729892274</v>
      </c>
      <c r="K126" s="63">
        <v>111.19114974100887</v>
      </c>
    </row>
    <row r="127" spans="1:11" ht="16.5" customHeight="1">
      <c r="A127" s="134"/>
      <c r="B127" s="78"/>
      <c r="C127" s="58"/>
      <c r="D127" s="58">
        <v>5222</v>
      </c>
      <c r="E127" s="107" t="s">
        <v>685</v>
      </c>
      <c r="F127" s="62">
        <v>1301755.79</v>
      </c>
      <c r="G127" s="62">
        <v>1170170</v>
      </c>
      <c r="H127" s="62">
        <v>1512785.49</v>
      </c>
      <c r="I127" s="62">
        <v>1495088.19</v>
      </c>
      <c r="J127" s="62">
        <v>98.83015139178787</v>
      </c>
      <c r="K127" s="63">
        <v>114.85166430486935</v>
      </c>
    </row>
    <row r="128" spans="1:11" ht="22.5" customHeight="1">
      <c r="A128" s="134"/>
      <c r="B128" s="78"/>
      <c r="C128" s="58"/>
      <c r="D128" s="58">
        <v>5229</v>
      </c>
      <c r="E128" s="107" t="s">
        <v>686</v>
      </c>
      <c r="F128" s="62">
        <v>274423.35</v>
      </c>
      <c r="G128" s="62">
        <v>0</v>
      </c>
      <c r="H128" s="62">
        <v>261584.88</v>
      </c>
      <c r="I128" s="62">
        <v>258290.86</v>
      </c>
      <c r="J128" s="62">
        <v>98.74074526020004</v>
      </c>
      <c r="K128" s="63">
        <v>94.12131292763534</v>
      </c>
    </row>
    <row r="129" spans="1:11" ht="22.5" customHeight="1">
      <c r="A129" s="140"/>
      <c r="B129" s="141"/>
      <c r="C129" s="58">
        <v>523</v>
      </c>
      <c r="D129" s="86"/>
      <c r="E129" s="107" t="s">
        <v>687</v>
      </c>
      <c r="F129" s="62">
        <v>0</v>
      </c>
      <c r="G129" s="62">
        <v>0</v>
      </c>
      <c r="H129" s="62">
        <v>0</v>
      </c>
      <c r="I129" s="62">
        <v>0</v>
      </c>
      <c r="J129" s="62" t="s">
        <v>471</v>
      </c>
      <c r="K129" s="63" t="s">
        <v>471</v>
      </c>
    </row>
    <row r="130" spans="1:11" ht="22.5" customHeight="1">
      <c r="A130" s="140"/>
      <c r="B130" s="141"/>
      <c r="C130" s="58">
        <v>524</v>
      </c>
      <c r="D130" s="86"/>
      <c r="E130" s="107" t="s">
        <v>688</v>
      </c>
      <c r="F130" s="62">
        <v>0</v>
      </c>
      <c r="G130" s="62">
        <v>0</v>
      </c>
      <c r="H130" s="62">
        <v>0</v>
      </c>
      <c r="I130" s="62">
        <v>0</v>
      </c>
      <c r="J130" s="62" t="s">
        <v>471</v>
      </c>
      <c r="K130" s="63" t="s">
        <v>471</v>
      </c>
    </row>
    <row r="131" spans="1:11" s="56" customFormat="1" ht="25.5" customHeight="1">
      <c r="A131" s="134"/>
      <c r="B131" s="78">
        <v>52</v>
      </c>
      <c r="C131" s="108"/>
      <c r="D131" s="109"/>
      <c r="E131" s="110" t="s">
        <v>689</v>
      </c>
      <c r="F131" s="72">
        <v>2775464.31</v>
      </c>
      <c r="G131" s="72">
        <v>1969320</v>
      </c>
      <c r="H131" s="72">
        <v>3200472.26</v>
      </c>
      <c r="I131" s="72">
        <v>3157888.56</v>
      </c>
      <c r="J131" s="72">
        <v>98.66945573838531</v>
      </c>
      <c r="K131" s="73">
        <v>113.77874860873278</v>
      </c>
    </row>
    <row r="132" spans="1:11" ht="27" customHeight="1">
      <c r="A132" s="134"/>
      <c r="B132" s="78"/>
      <c r="C132" s="58">
        <v>531</v>
      </c>
      <c r="D132" s="58"/>
      <c r="E132" s="107" t="s">
        <v>815</v>
      </c>
      <c r="F132" s="62">
        <v>0</v>
      </c>
      <c r="G132" s="62">
        <v>0</v>
      </c>
      <c r="H132" s="62">
        <v>0</v>
      </c>
      <c r="I132" s="62">
        <v>0</v>
      </c>
      <c r="J132" s="62" t="s">
        <v>471</v>
      </c>
      <c r="K132" s="63" t="s">
        <v>471</v>
      </c>
    </row>
    <row r="133" spans="1:11" ht="16.5" customHeight="1">
      <c r="A133" s="134"/>
      <c r="B133" s="78"/>
      <c r="C133" s="58"/>
      <c r="D133" s="58">
        <v>5312</v>
      </c>
      <c r="E133" s="111" t="s">
        <v>690</v>
      </c>
      <c r="F133" s="62">
        <v>0</v>
      </c>
      <c r="G133" s="62">
        <v>0</v>
      </c>
      <c r="H133" s="62">
        <v>0</v>
      </c>
      <c r="I133" s="62">
        <v>0</v>
      </c>
      <c r="J133" s="62" t="s">
        <v>471</v>
      </c>
      <c r="K133" s="63" t="s">
        <v>471</v>
      </c>
    </row>
    <row r="134" spans="1:11" ht="22.5" customHeight="1">
      <c r="A134" s="134"/>
      <c r="B134" s="78"/>
      <c r="C134" s="58"/>
      <c r="D134" s="58">
        <v>5314</v>
      </c>
      <c r="E134" s="142" t="s">
        <v>816</v>
      </c>
      <c r="F134" s="62">
        <v>0</v>
      </c>
      <c r="G134" s="62">
        <v>0</v>
      </c>
      <c r="H134" s="62">
        <v>0</v>
      </c>
      <c r="I134" s="62">
        <v>0</v>
      </c>
      <c r="J134" s="62" t="s">
        <v>471</v>
      </c>
      <c r="K134" s="63" t="s">
        <v>471</v>
      </c>
    </row>
    <row r="135" spans="1:11" ht="22.5" customHeight="1">
      <c r="A135" s="143"/>
      <c r="B135" s="144"/>
      <c r="C135" s="58"/>
      <c r="D135" s="145">
        <v>5318</v>
      </c>
      <c r="E135" s="142" t="s">
        <v>691</v>
      </c>
      <c r="F135" s="62">
        <v>0</v>
      </c>
      <c r="G135" s="62">
        <v>0</v>
      </c>
      <c r="H135" s="62">
        <v>0</v>
      </c>
      <c r="I135" s="62">
        <v>0</v>
      </c>
      <c r="J135" s="62" t="s">
        <v>471</v>
      </c>
      <c r="K135" s="63" t="s">
        <v>471</v>
      </c>
    </row>
    <row r="136" spans="1:11" ht="22.5" customHeight="1">
      <c r="A136" s="134"/>
      <c r="B136" s="78"/>
      <c r="C136" s="58">
        <v>532</v>
      </c>
      <c r="D136" s="58"/>
      <c r="E136" s="107" t="s">
        <v>817</v>
      </c>
      <c r="F136" s="62">
        <v>68598319.06000002</v>
      </c>
      <c r="G136" s="62">
        <v>71398913</v>
      </c>
      <c r="H136" s="62">
        <v>72336658.6</v>
      </c>
      <c r="I136" s="62">
        <v>72539591.04</v>
      </c>
      <c r="J136" s="62">
        <v>100.28053886359636</v>
      </c>
      <c r="K136" s="63">
        <v>105.74543521475029</v>
      </c>
    </row>
    <row r="137" spans="1:11" ht="16.5" customHeight="1">
      <c r="A137" s="134"/>
      <c r="B137" s="78"/>
      <c r="C137" s="58"/>
      <c r="D137" s="80">
        <v>5321</v>
      </c>
      <c r="E137" s="111" t="s">
        <v>692</v>
      </c>
      <c r="F137" s="62">
        <v>0</v>
      </c>
      <c r="G137" s="62">
        <v>7589084</v>
      </c>
      <c r="H137" s="62">
        <v>7667543.19</v>
      </c>
      <c r="I137" s="62">
        <v>7667068.03</v>
      </c>
      <c r="J137" s="62">
        <v>99.99380296937068</v>
      </c>
      <c r="K137" s="63" t="s">
        <v>471</v>
      </c>
    </row>
    <row r="138" spans="1:11" ht="22.5" customHeight="1">
      <c r="A138" s="134"/>
      <c r="B138" s="78"/>
      <c r="C138" s="58"/>
      <c r="D138" s="80">
        <v>5322</v>
      </c>
      <c r="E138" s="111" t="s">
        <v>693</v>
      </c>
      <c r="F138" s="62">
        <v>0</v>
      </c>
      <c r="G138" s="62">
        <v>0</v>
      </c>
      <c r="H138" s="62">
        <v>0</v>
      </c>
      <c r="I138" s="62">
        <v>0</v>
      </c>
      <c r="J138" s="62" t="s">
        <v>471</v>
      </c>
      <c r="K138" s="63" t="s">
        <v>471</v>
      </c>
    </row>
    <row r="139" spans="1:11" s="56" customFormat="1" ht="22.5" customHeight="1">
      <c r="A139" s="134"/>
      <c r="B139" s="78"/>
      <c r="C139" s="58"/>
      <c r="D139" s="80">
        <v>5323</v>
      </c>
      <c r="E139" s="111" t="s">
        <v>694</v>
      </c>
      <c r="F139" s="62">
        <v>68598319.06000002</v>
      </c>
      <c r="G139" s="62">
        <v>63809829</v>
      </c>
      <c r="H139" s="62">
        <v>64669115.41</v>
      </c>
      <c r="I139" s="62">
        <v>64872523.010000005</v>
      </c>
      <c r="J139" s="62">
        <v>100.31453592446782</v>
      </c>
      <c r="K139" s="63">
        <v>94.56867733633354</v>
      </c>
    </row>
    <row r="140" spans="1:11" ht="22.5" customHeight="1">
      <c r="A140" s="134"/>
      <c r="B140" s="78"/>
      <c r="C140" s="58"/>
      <c r="D140" s="80">
        <v>5324</v>
      </c>
      <c r="E140" s="111" t="s">
        <v>695</v>
      </c>
      <c r="F140" s="62">
        <v>0</v>
      </c>
      <c r="G140" s="62">
        <v>0</v>
      </c>
      <c r="H140" s="62">
        <v>0</v>
      </c>
      <c r="I140" s="62">
        <v>0</v>
      </c>
      <c r="J140" s="62" t="s">
        <v>471</v>
      </c>
      <c r="K140" s="63" t="s">
        <v>471</v>
      </c>
    </row>
    <row r="141" spans="1:11" ht="22.5" customHeight="1">
      <c r="A141" s="134"/>
      <c r="B141" s="78"/>
      <c r="C141" s="58"/>
      <c r="D141" s="80">
        <v>5329</v>
      </c>
      <c r="E141" s="107" t="s">
        <v>696</v>
      </c>
      <c r="F141" s="62">
        <v>0</v>
      </c>
      <c r="G141" s="62">
        <v>0</v>
      </c>
      <c r="H141" s="62">
        <v>0</v>
      </c>
      <c r="I141" s="62">
        <v>0</v>
      </c>
      <c r="J141" s="62" t="s">
        <v>471</v>
      </c>
      <c r="K141" s="63" t="s">
        <v>471</v>
      </c>
    </row>
    <row r="142" spans="1:11" ht="22.5" customHeight="1">
      <c r="A142" s="134"/>
      <c r="B142" s="78"/>
      <c r="C142" s="58">
        <v>533</v>
      </c>
      <c r="D142" s="58"/>
      <c r="E142" s="107" t="s">
        <v>818</v>
      </c>
      <c r="F142" s="62">
        <v>23067989.550000004</v>
      </c>
      <c r="G142" s="62">
        <v>28596865</v>
      </c>
      <c r="H142" s="62">
        <v>26742603.82</v>
      </c>
      <c r="I142" s="62">
        <v>26068506.599999998</v>
      </c>
      <c r="J142" s="62">
        <v>97.4793134410649</v>
      </c>
      <c r="K142" s="63">
        <v>113.00727592015053</v>
      </c>
    </row>
    <row r="143" spans="1:11" ht="16.5" customHeight="1">
      <c r="A143" s="134"/>
      <c r="B143" s="78"/>
      <c r="C143" s="58">
        <v>534</v>
      </c>
      <c r="D143" s="58"/>
      <c r="E143" s="107" t="s">
        <v>697</v>
      </c>
      <c r="F143" s="62">
        <v>420340.51</v>
      </c>
      <c r="G143" s="62">
        <v>7021</v>
      </c>
      <c r="H143" s="62">
        <v>7432</v>
      </c>
      <c r="I143" s="62">
        <v>997057.5</v>
      </c>
      <c r="J143" s="62">
        <v>13415.73600645856</v>
      </c>
      <c r="K143" s="63">
        <v>237.20233388877983</v>
      </c>
    </row>
    <row r="144" spans="1:11" ht="22.5" customHeight="1">
      <c r="A144" s="134"/>
      <c r="B144" s="78"/>
      <c r="C144" s="58"/>
      <c r="D144" s="80">
        <v>5342</v>
      </c>
      <c r="E144" s="107" t="s">
        <v>698</v>
      </c>
      <c r="F144" s="62">
        <v>6753.08</v>
      </c>
      <c r="G144" s="62">
        <v>7021</v>
      </c>
      <c r="H144" s="62">
        <v>7432</v>
      </c>
      <c r="I144" s="62">
        <v>7262.72</v>
      </c>
      <c r="J144" s="62">
        <v>97.72228202368139</v>
      </c>
      <c r="K144" s="63">
        <v>107.54677865507294</v>
      </c>
    </row>
    <row r="145" spans="1:11" ht="16.5" customHeight="1">
      <c r="A145" s="134"/>
      <c r="B145" s="78"/>
      <c r="C145" s="58"/>
      <c r="D145" s="80">
        <v>5346</v>
      </c>
      <c r="E145" s="107" t="s">
        <v>699</v>
      </c>
      <c r="F145" s="62">
        <v>413587.43</v>
      </c>
      <c r="G145" s="62">
        <v>0</v>
      </c>
      <c r="H145" s="62">
        <v>0</v>
      </c>
      <c r="I145" s="62">
        <v>989794.78</v>
      </c>
      <c r="J145" s="62" t="s">
        <v>471</v>
      </c>
      <c r="K145" s="63">
        <v>239.31935745726122</v>
      </c>
    </row>
    <row r="146" spans="1:11" ht="16.5" customHeight="1">
      <c r="A146" s="134"/>
      <c r="B146" s="78"/>
      <c r="C146" s="58">
        <v>536</v>
      </c>
      <c r="D146" s="58"/>
      <c r="E146" s="146" t="s">
        <v>700</v>
      </c>
      <c r="F146" s="147">
        <v>2937.61</v>
      </c>
      <c r="G146" s="147">
        <v>0</v>
      </c>
      <c r="H146" s="147">
        <v>304.7</v>
      </c>
      <c r="I146" s="147">
        <v>292.39</v>
      </c>
      <c r="J146" s="147">
        <v>95.95996061700033</v>
      </c>
      <c r="K146" s="148">
        <v>9.953329407239217</v>
      </c>
    </row>
    <row r="147" spans="1:11" ht="25.5" customHeight="1">
      <c r="A147" s="134"/>
      <c r="B147" s="78">
        <v>53</v>
      </c>
      <c r="C147" s="58"/>
      <c r="D147" s="109"/>
      <c r="E147" s="110" t="s">
        <v>701</v>
      </c>
      <c r="F147" s="149">
        <v>92089586.73000002</v>
      </c>
      <c r="G147" s="149">
        <v>100002799</v>
      </c>
      <c r="H147" s="149">
        <v>99086999.12</v>
      </c>
      <c r="I147" s="149">
        <v>99605447.52999999</v>
      </c>
      <c r="J147" s="149">
        <v>100.5232254630823</v>
      </c>
      <c r="K147" s="150">
        <v>108.16146653153731</v>
      </c>
    </row>
    <row r="148" spans="1:11" ht="18" customHeight="1">
      <c r="A148" s="134"/>
      <c r="B148" s="78"/>
      <c r="C148" s="58">
        <v>541</v>
      </c>
      <c r="D148" s="58"/>
      <c r="E148" s="135" t="s">
        <v>702</v>
      </c>
      <c r="F148" s="62">
        <v>0</v>
      </c>
      <c r="G148" s="62">
        <v>0</v>
      </c>
      <c r="H148" s="62">
        <v>0</v>
      </c>
      <c r="I148" s="62">
        <v>0</v>
      </c>
      <c r="J148" s="62" t="s">
        <v>471</v>
      </c>
      <c r="K148" s="63" t="s">
        <v>471</v>
      </c>
    </row>
    <row r="149" spans="1:11" ht="16.5" customHeight="1">
      <c r="A149" s="134"/>
      <c r="B149" s="78"/>
      <c r="C149" s="58">
        <v>542</v>
      </c>
      <c r="D149" s="58"/>
      <c r="E149" s="135" t="s">
        <v>703</v>
      </c>
      <c r="F149" s="62">
        <v>307.52</v>
      </c>
      <c r="G149" s="62">
        <v>0</v>
      </c>
      <c r="H149" s="62">
        <v>868</v>
      </c>
      <c r="I149" s="62">
        <v>866.81</v>
      </c>
      <c r="J149" s="62">
        <v>99.86290322580645</v>
      </c>
      <c r="K149" s="63">
        <v>281.87109781477625</v>
      </c>
    </row>
    <row r="150" spans="1:11" ht="16.5" customHeight="1">
      <c r="A150" s="134"/>
      <c r="B150" s="78"/>
      <c r="C150" s="58">
        <v>549</v>
      </c>
      <c r="D150" s="58"/>
      <c r="E150" s="135" t="s">
        <v>704</v>
      </c>
      <c r="F150" s="62">
        <v>1729.65</v>
      </c>
      <c r="G150" s="62">
        <v>1375</v>
      </c>
      <c r="H150" s="62">
        <v>1542.5</v>
      </c>
      <c r="I150" s="62">
        <v>1542.5</v>
      </c>
      <c r="J150" s="62">
        <v>100</v>
      </c>
      <c r="K150" s="63">
        <v>89.17989188564161</v>
      </c>
    </row>
    <row r="151" spans="1:11" ht="18.75" customHeight="1">
      <c r="A151" s="134"/>
      <c r="B151" s="78">
        <v>54</v>
      </c>
      <c r="C151" s="58"/>
      <c r="D151" s="109"/>
      <c r="E151" s="151" t="s">
        <v>705</v>
      </c>
      <c r="F151" s="152">
        <v>2037.17</v>
      </c>
      <c r="G151" s="152">
        <v>1375</v>
      </c>
      <c r="H151" s="152">
        <v>2410.5</v>
      </c>
      <c r="I151" s="152">
        <v>2409.31</v>
      </c>
      <c r="J151" s="153">
        <v>99.95063264882805</v>
      </c>
      <c r="K151" s="154">
        <v>118.26749853964075</v>
      </c>
    </row>
    <row r="152" spans="1:11" ht="27" customHeight="1">
      <c r="A152" s="134"/>
      <c r="B152" s="78"/>
      <c r="C152" s="58">
        <v>551</v>
      </c>
      <c r="D152" s="58"/>
      <c r="E152" s="135" t="s">
        <v>706</v>
      </c>
      <c r="F152" s="62">
        <v>35089.85</v>
      </c>
      <c r="G152" s="62">
        <v>0</v>
      </c>
      <c r="H152" s="62">
        <v>51722</v>
      </c>
      <c r="I152" s="62">
        <v>40976.78</v>
      </c>
      <c r="J152" s="62">
        <v>79.22504930203782</v>
      </c>
      <c r="K152" s="63">
        <v>116.77673173296552</v>
      </c>
    </row>
    <row r="153" spans="1:11" ht="36" customHeight="1">
      <c r="A153" s="134"/>
      <c r="B153" s="78"/>
      <c r="C153" s="58"/>
      <c r="D153" s="58">
        <v>5514</v>
      </c>
      <c r="E153" s="135" t="s">
        <v>707</v>
      </c>
      <c r="F153" s="62">
        <v>0</v>
      </c>
      <c r="G153" s="62">
        <v>0</v>
      </c>
      <c r="H153" s="62">
        <v>0</v>
      </c>
      <c r="I153" s="62">
        <v>0</v>
      </c>
      <c r="J153" s="62" t="s">
        <v>471</v>
      </c>
      <c r="K153" s="63" t="s">
        <v>471</v>
      </c>
    </row>
    <row r="154" spans="1:11" ht="45" customHeight="1">
      <c r="A154" s="136"/>
      <c r="B154" s="137"/>
      <c r="C154" s="58"/>
      <c r="D154" s="80">
        <v>5515</v>
      </c>
      <c r="E154" s="111" t="s">
        <v>708</v>
      </c>
      <c r="F154" s="62">
        <v>0</v>
      </c>
      <c r="G154" s="62">
        <v>0</v>
      </c>
      <c r="H154" s="62">
        <v>0</v>
      </c>
      <c r="I154" s="62">
        <v>0</v>
      </c>
      <c r="J154" s="62" t="s">
        <v>471</v>
      </c>
      <c r="K154" s="63" t="s">
        <v>471</v>
      </c>
    </row>
    <row r="155" spans="1:11" ht="16.5" customHeight="1">
      <c r="A155" s="134"/>
      <c r="B155" s="78"/>
      <c r="C155" s="58">
        <v>552</v>
      </c>
      <c r="D155" s="58"/>
      <c r="E155" s="135" t="s">
        <v>709</v>
      </c>
      <c r="F155" s="62">
        <v>0</v>
      </c>
      <c r="G155" s="62">
        <v>0</v>
      </c>
      <c r="H155" s="62">
        <v>0</v>
      </c>
      <c r="I155" s="62">
        <v>0</v>
      </c>
      <c r="J155" s="62" t="s">
        <v>471</v>
      </c>
      <c r="K155" s="63" t="s">
        <v>471</v>
      </c>
    </row>
    <row r="156" spans="1:11" ht="16.5" customHeight="1">
      <c r="A156" s="134"/>
      <c r="B156" s="78"/>
      <c r="C156" s="58">
        <v>553</v>
      </c>
      <c r="D156" s="58"/>
      <c r="E156" s="135" t="s">
        <v>710</v>
      </c>
      <c r="F156" s="62">
        <v>0</v>
      </c>
      <c r="G156" s="62">
        <v>0</v>
      </c>
      <c r="H156" s="62">
        <v>0</v>
      </c>
      <c r="I156" s="62">
        <v>0</v>
      </c>
      <c r="J156" s="62" t="s">
        <v>471</v>
      </c>
      <c r="K156" s="63" t="s">
        <v>471</v>
      </c>
    </row>
    <row r="157" spans="1:11" ht="19.5" customHeight="1">
      <c r="A157" s="134"/>
      <c r="B157" s="78">
        <v>55</v>
      </c>
      <c r="C157" s="58"/>
      <c r="D157" s="109"/>
      <c r="E157" s="155" t="s">
        <v>711</v>
      </c>
      <c r="F157" s="72">
        <v>35089.85</v>
      </c>
      <c r="G157" s="72">
        <v>0</v>
      </c>
      <c r="H157" s="72">
        <v>51722</v>
      </c>
      <c r="I157" s="72">
        <v>40976.78</v>
      </c>
      <c r="J157" s="72">
        <v>79.22504930203782</v>
      </c>
      <c r="K157" s="73">
        <v>116.77673173296552</v>
      </c>
    </row>
    <row r="158" spans="1:11" ht="27" customHeight="1">
      <c r="A158" s="134"/>
      <c r="B158" s="78"/>
      <c r="C158" s="58">
        <v>561</v>
      </c>
      <c r="D158" s="58"/>
      <c r="E158" s="135" t="s">
        <v>819</v>
      </c>
      <c r="F158" s="62">
        <v>0</v>
      </c>
      <c r="G158" s="62">
        <v>0</v>
      </c>
      <c r="H158" s="62">
        <v>0</v>
      </c>
      <c r="I158" s="62">
        <v>0</v>
      </c>
      <c r="J158" s="62" t="s">
        <v>471</v>
      </c>
      <c r="K158" s="63" t="s">
        <v>471</v>
      </c>
    </row>
    <row r="159" spans="1:11" ht="22.5" customHeight="1">
      <c r="A159" s="134"/>
      <c r="B159" s="78"/>
      <c r="C159" s="58">
        <v>562</v>
      </c>
      <c r="D159" s="58"/>
      <c r="E159" s="135" t="s">
        <v>820</v>
      </c>
      <c r="F159" s="62">
        <v>0</v>
      </c>
      <c r="G159" s="62">
        <v>0</v>
      </c>
      <c r="H159" s="62">
        <v>0</v>
      </c>
      <c r="I159" s="62">
        <v>0</v>
      </c>
      <c r="J159" s="62" t="s">
        <v>471</v>
      </c>
      <c r="K159" s="63" t="s">
        <v>471</v>
      </c>
    </row>
    <row r="160" spans="1:11" ht="22.5" customHeight="1">
      <c r="A160" s="134"/>
      <c r="B160" s="78"/>
      <c r="C160" s="58">
        <v>563</v>
      </c>
      <c r="D160" s="58"/>
      <c r="E160" s="135" t="s">
        <v>821</v>
      </c>
      <c r="F160" s="62">
        <v>0</v>
      </c>
      <c r="G160" s="62">
        <v>0</v>
      </c>
      <c r="H160" s="62">
        <v>0</v>
      </c>
      <c r="I160" s="62">
        <v>0</v>
      </c>
      <c r="J160" s="62" t="s">
        <v>471</v>
      </c>
      <c r="K160" s="63" t="s">
        <v>471</v>
      </c>
    </row>
    <row r="161" spans="1:11" ht="22.5" customHeight="1">
      <c r="A161" s="134"/>
      <c r="B161" s="78"/>
      <c r="C161" s="58">
        <v>564</v>
      </c>
      <c r="D161" s="58"/>
      <c r="E161" s="135" t="s">
        <v>822</v>
      </c>
      <c r="F161" s="62">
        <v>0</v>
      </c>
      <c r="G161" s="62">
        <v>0</v>
      </c>
      <c r="H161" s="62">
        <v>0</v>
      </c>
      <c r="I161" s="62">
        <v>0</v>
      </c>
      <c r="J161" s="62" t="s">
        <v>471</v>
      </c>
      <c r="K161" s="63" t="s">
        <v>471</v>
      </c>
    </row>
    <row r="162" spans="1:11" s="56" customFormat="1" ht="22.5" customHeight="1">
      <c r="A162" s="134"/>
      <c r="B162" s="78"/>
      <c r="C162" s="58">
        <v>565</v>
      </c>
      <c r="D162" s="58"/>
      <c r="E162" s="135" t="s">
        <v>823</v>
      </c>
      <c r="F162" s="62">
        <v>0</v>
      </c>
      <c r="G162" s="62">
        <v>0</v>
      </c>
      <c r="H162" s="62">
        <v>0</v>
      </c>
      <c r="I162" s="62">
        <v>0</v>
      </c>
      <c r="J162" s="62" t="s">
        <v>471</v>
      </c>
      <c r="K162" s="63" t="s">
        <v>471</v>
      </c>
    </row>
    <row r="163" spans="1:11" ht="16.5" customHeight="1">
      <c r="A163" s="134"/>
      <c r="B163" s="78"/>
      <c r="C163" s="58">
        <v>566</v>
      </c>
      <c r="D163" s="58"/>
      <c r="E163" s="135" t="s">
        <v>824</v>
      </c>
      <c r="F163" s="62">
        <v>0</v>
      </c>
      <c r="G163" s="62">
        <v>0</v>
      </c>
      <c r="H163" s="62">
        <v>0</v>
      </c>
      <c r="I163" s="62">
        <v>0</v>
      </c>
      <c r="J163" s="62" t="s">
        <v>471</v>
      </c>
      <c r="K163" s="63" t="s">
        <v>471</v>
      </c>
    </row>
    <row r="164" spans="1:11" ht="16.5" customHeight="1">
      <c r="A164" s="134"/>
      <c r="B164" s="78"/>
      <c r="C164" s="58">
        <v>567</v>
      </c>
      <c r="D164" s="58"/>
      <c r="E164" s="107" t="s">
        <v>825</v>
      </c>
      <c r="F164" s="62">
        <v>0</v>
      </c>
      <c r="G164" s="62">
        <v>0</v>
      </c>
      <c r="H164" s="62">
        <v>0</v>
      </c>
      <c r="I164" s="62">
        <v>0</v>
      </c>
      <c r="J164" s="62" t="s">
        <v>471</v>
      </c>
      <c r="K164" s="63" t="s">
        <v>471</v>
      </c>
    </row>
    <row r="165" spans="1:11" ht="19.5" customHeight="1">
      <c r="A165" s="134"/>
      <c r="B165" s="78">
        <v>56</v>
      </c>
      <c r="C165" s="58"/>
      <c r="D165" s="109"/>
      <c r="E165" s="155" t="s">
        <v>712</v>
      </c>
      <c r="F165" s="72">
        <v>0</v>
      </c>
      <c r="G165" s="72">
        <v>0</v>
      </c>
      <c r="H165" s="72">
        <v>0</v>
      </c>
      <c r="I165" s="72">
        <v>0</v>
      </c>
      <c r="J165" s="72" t="s">
        <v>471</v>
      </c>
      <c r="K165" s="73" t="s">
        <v>471</v>
      </c>
    </row>
    <row r="166" spans="1:11" s="56" customFormat="1" ht="22.5" customHeight="1">
      <c r="A166" s="140"/>
      <c r="B166" s="141"/>
      <c r="C166" s="58">
        <v>571</v>
      </c>
      <c r="D166" s="86"/>
      <c r="E166" s="107" t="s">
        <v>826</v>
      </c>
      <c r="F166" s="62">
        <v>0</v>
      </c>
      <c r="G166" s="62">
        <v>0</v>
      </c>
      <c r="H166" s="62">
        <v>0</v>
      </c>
      <c r="I166" s="62">
        <v>0</v>
      </c>
      <c r="J166" s="62" t="s">
        <v>471</v>
      </c>
      <c r="K166" s="63" t="s">
        <v>471</v>
      </c>
    </row>
    <row r="167" spans="1:11" ht="22.5" customHeight="1">
      <c r="A167" s="140"/>
      <c r="B167" s="141"/>
      <c r="C167" s="58">
        <v>572</v>
      </c>
      <c r="D167" s="86"/>
      <c r="E167" s="107" t="s">
        <v>827</v>
      </c>
      <c r="F167" s="62">
        <v>0</v>
      </c>
      <c r="G167" s="62">
        <v>0</v>
      </c>
      <c r="H167" s="62">
        <v>0</v>
      </c>
      <c r="I167" s="62">
        <v>0</v>
      </c>
      <c r="J167" s="62" t="s">
        <v>471</v>
      </c>
      <c r="K167" s="63" t="s">
        <v>471</v>
      </c>
    </row>
    <row r="168" spans="1:11" ht="22.5" customHeight="1">
      <c r="A168" s="140"/>
      <c r="B168" s="141"/>
      <c r="C168" s="58">
        <v>573</v>
      </c>
      <c r="D168" s="86"/>
      <c r="E168" s="107" t="s">
        <v>828</v>
      </c>
      <c r="F168" s="62">
        <v>0</v>
      </c>
      <c r="G168" s="62">
        <v>0</v>
      </c>
      <c r="H168" s="62">
        <v>0</v>
      </c>
      <c r="I168" s="62">
        <v>0</v>
      </c>
      <c r="J168" s="62" t="s">
        <v>471</v>
      </c>
      <c r="K168" s="63" t="s">
        <v>471</v>
      </c>
    </row>
    <row r="169" spans="1:11" ht="22.5" customHeight="1">
      <c r="A169" s="140"/>
      <c r="B169" s="141"/>
      <c r="C169" s="58">
        <v>574</v>
      </c>
      <c r="D169" s="86"/>
      <c r="E169" s="107" t="s">
        <v>829</v>
      </c>
      <c r="F169" s="62">
        <v>0</v>
      </c>
      <c r="G169" s="62">
        <v>0</v>
      </c>
      <c r="H169" s="62">
        <v>0</v>
      </c>
      <c r="I169" s="62">
        <v>0</v>
      </c>
      <c r="J169" s="62" t="s">
        <v>471</v>
      </c>
      <c r="K169" s="63" t="s">
        <v>471</v>
      </c>
    </row>
    <row r="170" spans="1:11" ht="22.5" customHeight="1">
      <c r="A170" s="140"/>
      <c r="B170" s="141"/>
      <c r="C170" s="58">
        <v>575</v>
      </c>
      <c r="D170" s="86"/>
      <c r="E170" s="107" t="s">
        <v>713</v>
      </c>
      <c r="F170" s="62">
        <v>0</v>
      </c>
      <c r="G170" s="62">
        <v>0</v>
      </c>
      <c r="H170" s="62">
        <v>0</v>
      </c>
      <c r="I170" s="62">
        <v>0</v>
      </c>
      <c r="J170" s="62" t="s">
        <v>471</v>
      </c>
      <c r="K170" s="63" t="s">
        <v>471</v>
      </c>
    </row>
    <row r="171" spans="1:11" ht="22.5" customHeight="1">
      <c r="A171" s="140"/>
      <c r="B171" s="141"/>
      <c r="C171" s="58">
        <v>576</v>
      </c>
      <c r="D171" s="86"/>
      <c r="E171" s="107" t="s">
        <v>714</v>
      </c>
      <c r="F171" s="62">
        <v>0</v>
      </c>
      <c r="G171" s="62">
        <v>0</v>
      </c>
      <c r="H171" s="62">
        <v>0</v>
      </c>
      <c r="I171" s="62">
        <v>0</v>
      </c>
      <c r="J171" s="62" t="s">
        <v>471</v>
      </c>
      <c r="K171" s="63" t="s">
        <v>471</v>
      </c>
    </row>
    <row r="172" spans="1:11" ht="21.75" customHeight="1">
      <c r="A172" s="140"/>
      <c r="B172" s="141"/>
      <c r="C172" s="58">
        <v>577</v>
      </c>
      <c r="D172" s="86"/>
      <c r="E172" s="107" t="s">
        <v>715</v>
      </c>
      <c r="F172" s="62">
        <v>0</v>
      </c>
      <c r="G172" s="62">
        <v>0</v>
      </c>
      <c r="H172" s="62">
        <v>0</v>
      </c>
      <c r="I172" s="62">
        <v>0</v>
      </c>
      <c r="J172" s="62" t="s">
        <v>471</v>
      </c>
      <c r="K172" s="63" t="s">
        <v>471</v>
      </c>
    </row>
    <row r="173" spans="1:11" ht="16.5" customHeight="1">
      <c r="A173" s="140"/>
      <c r="B173" s="141"/>
      <c r="C173" s="58">
        <v>579</v>
      </c>
      <c r="D173" s="86"/>
      <c r="E173" s="107" t="s">
        <v>716</v>
      </c>
      <c r="F173" s="62">
        <v>0</v>
      </c>
      <c r="G173" s="62">
        <v>0</v>
      </c>
      <c r="H173" s="62">
        <v>0</v>
      </c>
      <c r="I173" s="62">
        <v>0</v>
      </c>
      <c r="J173" s="62" t="s">
        <v>471</v>
      </c>
      <c r="K173" s="63" t="s">
        <v>471</v>
      </c>
    </row>
    <row r="174" spans="1:11" ht="19.5" customHeight="1">
      <c r="A174" s="140"/>
      <c r="B174" s="141">
        <v>57</v>
      </c>
      <c r="C174" s="58"/>
      <c r="D174" s="74"/>
      <c r="E174" s="110" t="s">
        <v>717</v>
      </c>
      <c r="F174" s="72">
        <v>0</v>
      </c>
      <c r="G174" s="72">
        <v>0</v>
      </c>
      <c r="H174" s="72">
        <v>0</v>
      </c>
      <c r="I174" s="72">
        <v>0</v>
      </c>
      <c r="J174" s="72" t="s">
        <v>471</v>
      </c>
      <c r="K174" s="73" t="s">
        <v>471</v>
      </c>
    </row>
    <row r="175" spans="1:11" s="56" customFormat="1" ht="18" customHeight="1">
      <c r="A175" s="134"/>
      <c r="B175" s="78"/>
      <c r="C175" s="58">
        <v>590</v>
      </c>
      <c r="D175" s="58"/>
      <c r="E175" s="135" t="s">
        <v>718</v>
      </c>
      <c r="F175" s="62">
        <v>42.95</v>
      </c>
      <c r="G175" s="62">
        <v>0</v>
      </c>
      <c r="H175" s="62">
        <v>3208</v>
      </c>
      <c r="I175" s="62">
        <v>3207.16</v>
      </c>
      <c r="J175" s="62">
        <v>99.97381546134663</v>
      </c>
      <c r="K175" s="63">
        <v>7467.194412107101</v>
      </c>
    </row>
    <row r="176" spans="1:11" ht="19.5" customHeight="1" thickBot="1">
      <c r="A176" s="134"/>
      <c r="B176" s="78">
        <v>59</v>
      </c>
      <c r="C176" s="156"/>
      <c r="D176" s="109"/>
      <c r="E176" s="155" t="s">
        <v>718</v>
      </c>
      <c r="F176" s="72">
        <v>42.95</v>
      </c>
      <c r="G176" s="72">
        <v>0</v>
      </c>
      <c r="H176" s="72">
        <v>3208</v>
      </c>
      <c r="I176" s="72">
        <v>3207.16</v>
      </c>
      <c r="J176" s="72">
        <v>99.97381546134663</v>
      </c>
      <c r="K176" s="73">
        <v>7467.194412107101</v>
      </c>
    </row>
    <row r="177" spans="1:11" ht="30" customHeight="1" thickBot="1">
      <c r="A177" s="92">
        <v>5</v>
      </c>
      <c r="B177" s="157"/>
      <c r="C177" s="158"/>
      <c r="D177" s="93"/>
      <c r="E177" s="159" t="s">
        <v>719</v>
      </c>
      <c r="F177" s="97">
        <v>96231634.89000006</v>
      </c>
      <c r="G177" s="97">
        <v>103374167</v>
      </c>
      <c r="H177" s="97">
        <v>103311580.99999999</v>
      </c>
      <c r="I177" s="97">
        <v>103708935.21999995</v>
      </c>
      <c r="J177" s="97">
        <v>100.38461730635984</v>
      </c>
      <c r="K177" s="98">
        <v>107.77010630500772</v>
      </c>
    </row>
    <row r="178" spans="1:11" ht="30" customHeight="1">
      <c r="A178" s="134"/>
      <c r="B178" s="78"/>
      <c r="C178" s="58">
        <v>611</v>
      </c>
      <c r="D178" s="58"/>
      <c r="E178" s="107" t="s">
        <v>720</v>
      </c>
      <c r="F178" s="62">
        <v>3055.14</v>
      </c>
      <c r="G178" s="62">
        <v>0</v>
      </c>
      <c r="H178" s="62">
        <v>12593</v>
      </c>
      <c r="I178" s="62">
        <v>5717.93</v>
      </c>
      <c r="J178" s="62">
        <v>45.40562217104741</v>
      </c>
      <c r="K178" s="63">
        <v>187.15770799374172</v>
      </c>
    </row>
    <row r="179" spans="1:11" ht="16.5" customHeight="1">
      <c r="A179" s="134"/>
      <c r="B179" s="78"/>
      <c r="C179" s="58">
        <v>612</v>
      </c>
      <c r="D179" s="58"/>
      <c r="E179" s="107" t="s">
        <v>721</v>
      </c>
      <c r="F179" s="62">
        <v>35472.46</v>
      </c>
      <c r="G179" s="62">
        <v>73035</v>
      </c>
      <c r="H179" s="62">
        <v>75252</v>
      </c>
      <c r="I179" s="62">
        <v>67614.24</v>
      </c>
      <c r="J179" s="62">
        <v>89.85042258013077</v>
      </c>
      <c r="K179" s="63">
        <v>190.61051869534847</v>
      </c>
    </row>
    <row r="180" spans="1:11" ht="16.5" customHeight="1">
      <c r="A180" s="134"/>
      <c r="B180" s="78"/>
      <c r="C180" s="58">
        <v>613</v>
      </c>
      <c r="D180" s="58"/>
      <c r="E180" s="107" t="s">
        <v>722</v>
      </c>
      <c r="F180" s="62">
        <v>0</v>
      </c>
      <c r="G180" s="62">
        <v>0</v>
      </c>
      <c r="H180" s="62">
        <v>0</v>
      </c>
      <c r="I180" s="62">
        <v>0</v>
      </c>
      <c r="J180" s="62" t="s">
        <v>471</v>
      </c>
      <c r="K180" s="63" t="s">
        <v>471</v>
      </c>
    </row>
    <row r="181" spans="1:11" ht="16.5" customHeight="1">
      <c r="A181" s="134"/>
      <c r="B181" s="78">
        <v>61</v>
      </c>
      <c r="C181" s="58"/>
      <c r="D181" s="109"/>
      <c r="E181" s="112" t="s">
        <v>723</v>
      </c>
      <c r="F181" s="72">
        <v>38527.6</v>
      </c>
      <c r="G181" s="72">
        <v>73035</v>
      </c>
      <c r="H181" s="72">
        <v>87845</v>
      </c>
      <c r="I181" s="72">
        <v>73332.17</v>
      </c>
      <c r="J181" s="72">
        <v>83.47904832375205</v>
      </c>
      <c r="K181" s="73">
        <v>190.33671965032858</v>
      </c>
    </row>
    <row r="182" spans="1:11" ht="18" customHeight="1">
      <c r="A182" s="134"/>
      <c r="B182" s="78"/>
      <c r="C182" s="58">
        <v>620</v>
      </c>
      <c r="D182" s="58"/>
      <c r="E182" s="111" t="s">
        <v>724</v>
      </c>
      <c r="F182" s="62">
        <v>0</v>
      </c>
      <c r="G182" s="62">
        <v>0</v>
      </c>
      <c r="H182" s="62">
        <v>0</v>
      </c>
      <c r="I182" s="62">
        <v>0</v>
      </c>
      <c r="J182" s="62" t="s">
        <v>471</v>
      </c>
      <c r="K182" s="63" t="s">
        <v>471</v>
      </c>
    </row>
    <row r="183" spans="1:11" ht="16.5" customHeight="1">
      <c r="A183" s="134"/>
      <c r="B183" s="78">
        <v>62</v>
      </c>
      <c r="C183" s="58"/>
      <c r="D183" s="109"/>
      <c r="E183" s="112" t="s">
        <v>724</v>
      </c>
      <c r="F183" s="72">
        <v>0</v>
      </c>
      <c r="G183" s="72">
        <v>0</v>
      </c>
      <c r="H183" s="72">
        <v>0</v>
      </c>
      <c r="I183" s="72">
        <v>0</v>
      </c>
      <c r="J183" s="72" t="s">
        <v>471</v>
      </c>
      <c r="K183" s="73" t="s">
        <v>471</v>
      </c>
    </row>
    <row r="184" spans="1:11" s="56" customFormat="1" ht="18" customHeight="1">
      <c r="A184" s="134"/>
      <c r="B184" s="78"/>
      <c r="C184" s="58">
        <v>631</v>
      </c>
      <c r="D184" s="58"/>
      <c r="E184" s="111" t="s">
        <v>725</v>
      </c>
      <c r="F184" s="62">
        <v>67648</v>
      </c>
      <c r="G184" s="62">
        <v>0</v>
      </c>
      <c r="H184" s="62">
        <v>75665</v>
      </c>
      <c r="I184" s="62">
        <v>73515</v>
      </c>
      <c r="J184" s="62">
        <v>97.15852772087491</v>
      </c>
      <c r="K184" s="63">
        <v>108.67283585619678</v>
      </c>
    </row>
    <row r="185" spans="1:11" s="56" customFormat="1" ht="16.5" customHeight="1">
      <c r="A185" s="134"/>
      <c r="B185" s="78"/>
      <c r="C185" s="58">
        <v>632</v>
      </c>
      <c r="D185" s="58"/>
      <c r="E185" s="111" t="s">
        <v>726</v>
      </c>
      <c r="F185" s="62">
        <v>564728.25</v>
      </c>
      <c r="G185" s="62">
        <v>574620</v>
      </c>
      <c r="H185" s="62">
        <v>622486.94</v>
      </c>
      <c r="I185" s="62">
        <v>618590.79</v>
      </c>
      <c r="J185" s="62">
        <v>99.37409931845319</v>
      </c>
      <c r="K185" s="63">
        <v>109.53778033948187</v>
      </c>
    </row>
    <row r="186" spans="1:11" ht="22.5">
      <c r="A186" s="134"/>
      <c r="B186" s="78"/>
      <c r="C186" s="58">
        <v>633</v>
      </c>
      <c r="D186" s="58"/>
      <c r="E186" s="107" t="s">
        <v>830</v>
      </c>
      <c r="F186" s="62">
        <v>0</v>
      </c>
      <c r="G186" s="62">
        <v>0</v>
      </c>
      <c r="H186" s="62">
        <v>0</v>
      </c>
      <c r="I186" s="62">
        <v>0</v>
      </c>
      <c r="J186" s="62" t="s">
        <v>471</v>
      </c>
      <c r="K186" s="63" t="s">
        <v>471</v>
      </c>
    </row>
    <row r="187" spans="1:11" ht="16.5" customHeight="1">
      <c r="A187" s="143"/>
      <c r="B187" s="144"/>
      <c r="C187" s="58"/>
      <c r="D187" s="145">
        <v>6335</v>
      </c>
      <c r="E187" s="107" t="s">
        <v>727</v>
      </c>
      <c r="F187" s="62">
        <v>0</v>
      </c>
      <c r="G187" s="62">
        <v>0</v>
      </c>
      <c r="H187" s="62">
        <v>0</v>
      </c>
      <c r="I187" s="62">
        <v>0</v>
      </c>
      <c r="J187" s="62" t="s">
        <v>471</v>
      </c>
      <c r="K187" s="63" t="s">
        <v>471</v>
      </c>
    </row>
    <row r="188" spans="1:11" ht="22.5" customHeight="1">
      <c r="A188" s="143"/>
      <c r="B188" s="144"/>
      <c r="C188" s="58">
        <v>634</v>
      </c>
      <c r="D188" s="145"/>
      <c r="E188" s="107" t="s">
        <v>831</v>
      </c>
      <c r="F188" s="62">
        <v>105762.82</v>
      </c>
      <c r="G188" s="62">
        <v>0</v>
      </c>
      <c r="H188" s="62">
        <v>293510.06</v>
      </c>
      <c r="I188" s="62">
        <v>148065.12</v>
      </c>
      <c r="J188" s="62">
        <v>50.44635267356764</v>
      </c>
      <c r="K188" s="63">
        <v>139.9973260924775</v>
      </c>
    </row>
    <row r="189" spans="1:11" s="56" customFormat="1" ht="16.5" customHeight="1">
      <c r="A189" s="134"/>
      <c r="B189" s="78"/>
      <c r="C189" s="58"/>
      <c r="D189" s="80">
        <v>6341</v>
      </c>
      <c r="E189" s="107" t="s">
        <v>728</v>
      </c>
      <c r="F189" s="62">
        <v>34000</v>
      </c>
      <c r="G189" s="62">
        <v>0</v>
      </c>
      <c r="H189" s="62">
        <v>234882.24</v>
      </c>
      <c r="I189" s="62">
        <v>89515.74</v>
      </c>
      <c r="J189" s="62">
        <v>38.11090187150804</v>
      </c>
      <c r="K189" s="63">
        <v>263.2815882352941</v>
      </c>
    </row>
    <row r="190" spans="1:11" ht="16.5" customHeight="1">
      <c r="A190" s="134"/>
      <c r="B190" s="78"/>
      <c r="C190" s="58"/>
      <c r="D190" s="80">
        <v>6342</v>
      </c>
      <c r="E190" s="107" t="s">
        <v>729</v>
      </c>
      <c r="F190" s="62">
        <v>71762.82</v>
      </c>
      <c r="G190" s="62">
        <v>0</v>
      </c>
      <c r="H190" s="62">
        <v>58627.82</v>
      </c>
      <c r="I190" s="62">
        <v>58549.38</v>
      </c>
      <c r="J190" s="62">
        <v>99.86620686220296</v>
      </c>
      <c r="K190" s="63">
        <v>81.58734564778808</v>
      </c>
    </row>
    <row r="191" spans="1:11" s="56" customFormat="1" ht="22.5">
      <c r="A191" s="134"/>
      <c r="B191" s="78"/>
      <c r="C191" s="58"/>
      <c r="D191" s="80">
        <v>6343</v>
      </c>
      <c r="E191" s="107" t="s">
        <v>730</v>
      </c>
      <c r="F191" s="62">
        <v>0</v>
      </c>
      <c r="G191" s="62">
        <v>0</v>
      </c>
      <c r="H191" s="62">
        <v>0</v>
      </c>
      <c r="I191" s="62">
        <v>0</v>
      </c>
      <c r="J191" s="62" t="s">
        <v>471</v>
      </c>
      <c r="K191" s="63" t="s">
        <v>471</v>
      </c>
    </row>
    <row r="192" spans="1:11" s="56" customFormat="1" ht="22.5">
      <c r="A192" s="134"/>
      <c r="B192" s="78"/>
      <c r="C192" s="58"/>
      <c r="D192" s="80">
        <v>6344</v>
      </c>
      <c r="E192" s="107" t="s">
        <v>731</v>
      </c>
      <c r="F192" s="62">
        <v>0</v>
      </c>
      <c r="G192" s="62">
        <v>0</v>
      </c>
      <c r="H192" s="62">
        <v>0</v>
      </c>
      <c r="I192" s="62">
        <v>0</v>
      </c>
      <c r="J192" s="62" t="s">
        <v>471</v>
      </c>
      <c r="K192" s="63" t="s">
        <v>471</v>
      </c>
    </row>
    <row r="193" spans="1:11" ht="22.5">
      <c r="A193" s="134"/>
      <c r="B193" s="78"/>
      <c r="C193" s="58"/>
      <c r="D193" s="80">
        <v>6349</v>
      </c>
      <c r="E193" s="107" t="s">
        <v>732</v>
      </c>
      <c r="F193" s="62">
        <v>0</v>
      </c>
      <c r="G193" s="62">
        <v>0</v>
      </c>
      <c r="H193" s="62">
        <v>0</v>
      </c>
      <c r="I193" s="62">
        <v>0</v>
      </c>
      <c r="J193" s="62" t="s">
        <v>471</v>
      </c>
      <c r="K193" s="63" t="s">
        <v>471</v>
      </c>
    </row>
    <row r="194" spans="1:11" ht="16.5" customHeight="1">
      <c r="A194" s="134"/>
      <c r="B194" s="78"/>
      <c r="C194" s="58">
        <v>635</v>
      </c>
      <c r="D194" s="58"/>
      <c r="E194" s="107" t="s">
        <v>733</v>
      </c>
      <c r="F194" s="62">
        <v>4963637.59</v>
      </c>
      <c r="G194" s="62">
        <v>4914577</v>
      </c>
      <c r="H194" s="62">
        <v>5900639</v>
      </c>
      <c r="I194" s="62">
        <v>5771289.390000001</v>
      </c>
      <c r="J194" s="62">
        <v>97.80787114751472</v>
      </c>
      <c r="K194" s="63">
        <v>116.27136923991263</v>
      </c>
    </row>
    <row r="195" spans="1:11" ht="16.5" customHeight="1">
      <c r="A195" s="134"/>
      <c r="B195" s="78"/>
      <c r="C195" s="58">
        <v>636</v>
      </c>
      <c r="D195" s="58"/>
      <c r="E195" s="107" t="s">
        <v>734</v>
      </c>
      <c r="F195" s="62">
        <v>605310.4</v>
      </c>
      <c r="G195" s="62">
        <v>0</v>
      </c>
      <c r="H195" s="62">
        <v>0</v>
      </c>
      <c r="I195" s="62">
        <v>488195</v>
      </c>
      <c r="J195" s="62" t="s">
        <v>471</v>
      </c>
      <c r="K195" s="63">
        <v>80.65200928317108</v>
      </c>
    </row>
    <row r="196" spans="1:11" ht="16.5" customHeight="1">
      <c r="A196" s="134"/>
      <c r="B196" s="78"/>
      <c r="C196" s="58">
        <v>637</v>
      </c>
      <c r="D196" s="58"/>
      <c r="E196" s="107" t="s">
        <v>735</v>
      </c>
      <c r="F196" s="62">
        <v>0</v>
      </c>
      <c r="G196" s="62">
        <v>0</v>
      </c>
      <c r="H196" s="62">
        <v>0</v>
      </c>
      <c r="I196" s="62">
        <v>0</v>
      </c>
      <c r="J196" s="62" t="s">
        <v>471</v>
      </c>
      <c r="K196" s="63" t="s">
        <v>471</v>
      </c>
    </row>
    <row r="197" spans="1:11" ht="16.5" customHeight="1">
      <c r="A197" s="134"/>
      <c r="B197" s="78"/>
      <c r="C197" s="58">
        <v>638</v>
      </c>
      <c r="D197" s="58"/>
      <c r="E197" s="107" t="s">
        <v>736</v>
      </c>
      <c r="F197" s="62">
        <v>0</v>
      </c>
      <c r="G197" s="62">
        <v>0</v>
      </c>
      <c r="H197" s="62">
        <v>0</v>
      </c>
      <c r="I197" s="62">
        <v>0</v>
      </c>
      <c r="J197" s="62" t="s">
        <v>471</v>
      </c>
      <c r="K197" s="63" t="s">
        <v>471</v>
      </c>
    </row>
    <row r="198" spans="1:11" ht="16.5" customHeight="1">
      <c r="A198" s="134"/>
      <c r="B198" s="78">
        <v>63</v>
      </c>
      <c r="C198" s="58"/>
      <c r="D198" s="109"/>
      <c r="E198" s="110" t="s">
        <v>737</v>
      </c>
      <c r="F198" s="72">
        <v>6307087.06</v>
      </c>
      <c r="G198" s="72">
        <v>5489197</v>
      </c>
      <c r="H198" s="72">
        <v>6892301.000000001</v>
      </c>
      <c r="I198" s="72">
        <v>7099655.300000002</v>
      </c>
      <c r="J198" s="72">
        <v>103.00849164887025</v>
      </c>
      <c r="K198" s="73">
        <v>112.56631203058107</v>
      </c>
    </row>
    <row r="199" spans="1:11" ht="18" customHeight="1">
      <c r="A199" s="134"/>
      <c r="B199" s="78"/>
      <c r="C199" s="58">
        <v>641</v>
      </c>
      <c r="D199" s="58"/>
      <c r="E199" s="107" t="s">
        <v>738</v>
      </c>
      <c r="F199" s="62">
        <v>0</v>
      </c>
      <c r="G199" s="62">
        <v>0</v>
      </c>
      <c r="H199" s="62">
        <v>0</v>
      </c>
      <c r="I199" s="62">
        <v>0</v>
      </c>
      <c r="J199" s="62" t="s">
        <v>471</v>
      </c>
      <c r="K199" s="63" t="s">
        <v>471</v>
      </c>
    </row>
    <row r="200" spans="1:11" ht="23.25" customHeight="1">
      <c r="A200" s="134"/>
      <c r="B200" s="78"/>
      <c r="C200" s="58">
        <v>642</v>
      </c>
      <c r="D200" s="58"/>
      <c r="E200" s="107" t="s">
        <v>739</v>
      </c>
      <c r="F200" s="62">
        <v>0</v>
      </c>
      <c r="G200" s="62">
        <v>0</v>
      </c>
      <c r="H200" s="62">
        <v>0</v>
      </c>
      <c r="I200" s="62">
        <v>0</v>
      </c>
      <c r="J200" s="62" t="s">
        <v>471</v>
      </c>
      <c r="K200" s="63" t="s">
        <v>471</v>
      </c>
    </row>
    <row r="201" spans="1:11" ht="22.5" customHeight="1">
      <c r="A201" s="134"/>
      <c r="B201" s="78"/>
      <c r="C201" s="58">
        <v>643</v>
      </c>
      <c r="D201" s="58"/>
      <c r="E201" s="107" t="s">
        <v>740</v>
      </c>
      <c r="F201" s="62">
        <v>0</v>
      </c>
      <c r="G201" s="62">
        <v>0</v>
      </c>
      <c r="H201" s="62">
        <v>0</v>
      </c>
      <c r="I201" s="62">
        <v>0</v>
      </c>
      <c r="J201" s="62" t="s">
        <v>471</v>
      </c>
      <c r="K201" s="63" t="s">
        <v>471</v>
      </c>
    </row>
    <row r="202" spans="1:11" ht="22.5" customHeight="1">
      <c r="A202" s="134"/>
      <c r="B202" s="78"/>
      <c r="C202" s="58">
        <v>644</v>
      </c>
      <c r="D202" s="58"/>
      <c r="E202" s="107" t="s">
        <v>741</v>
      </c>
      <c r="F202" s="62">
        <v>0</v>
      </c>
      <c r="G202" s="62">
        <v>0</v>
      </c>
      <c r="H202" s="62">
        <v>0</v>
      </c>
      <c r="I202" s="62">
        <v>0</v>
      </c>
      <c r="J202" s="62" t="s">
        <v>471</v>
      </c>
      <c r="K202" s="63" t="s">
        <v>471</v>
      </c>
    </row>
    <row r="203" spans="1:11" ht="22.5" customHeight="1">
      <c r="A203" s="134"/>
      <c r="B203" s="78"/>
      <c r="C203" s="58">
        <v>645</v>
      </c>
      <c r="D203" s="58"/>
      <c r="E203" s="107" t="s">
        <v>742</v>
      </c>
      <c r="F203" s="62">
        <v>0</v>
      </c>
      <c r="G203" s="62">
        <v>0</v>
      </c>
      <c r="H203" s="62">
        <v>0</v>
      </c>
      <c r="I203" s="62">
        <v>0</v>
      </c>
      <c r="J203" s="62" t="s">
        <v>471</v>
      </c>
      <c r="K203" s="63" t="s">
        <v>471</v>
      </c>
    </row>
    <row r="204" spans="1:11" ht="16.5" customHeight="1">
      <c r="A204" s="134"/>
      <c r="B204" s="78"/>
      <c r="C204" s="58">
        <v>646</v>
      </c>
      <c r="D204" s="58"/>
      <c r="E204" s="107" t="s">
        <v>743</v>
      </c>
      <c r="F204" s="62">
        <v>0</v>
      </c>
      <c r="G204" s="62">
        <v>0</v>
      </c>
      <c r="H204" s="62">
        <v>0</v>
      </c>
      <c r="I204" s="62">
        <v>0</v>
      </c>
      <c r="J204" s="62" t="s">
        <v>471</v>
      </c>
      <c r="K204" s="63" t="s">
        <v>471</v>
      </c>
    </row>
    <row r="205" spans="1:11" ht="15.75" customHeight="1">
      <c r="A205" s="134"/>
      <c r="B205" s="78"/>
      <c r="C205" s="58">
        <v>647</v>
      </c>
      <c r="D205" s="58"/>
      <c r="E205" s="107" t="s">
        <v>744</v>
      </c>
      <c r="F205" s="62">
        <v>0</v>
      </c>
      <c r="G205" s="62">
        <v>0</v>
      </c>
      <c r="H205" s="62">
        <v>0</v>
      </c>
      <c r="I205" s="62">
        <v>0</v>
      </c>
      <c r="J205" s="62" t="s">
        <v>471</v>
      </c>
      <c r="K205" s="63" t="s">
        <v>471</v>
      </c>
    </row>
    <row r="206" spans="1:11" ht="16.5" customHeight="1">
      <c r="A206" s="134"/>
      <c r="B206" s="78">
        <v>64</v>
      </c>
      <c r="C206" s="58"/>
      <c r="D206" s="109"/>
      <c r="E206" s="110" t="s">
        <v>745</v>
      </c>
      <c r="F206" s="72">
        <v>0</v>
      </c>
      <c r="G206" s="72">
        <v>0</v>
      </c>
      <c r="H206" s="72">
        <v>0</v>
      </c>
      <c r="I206" s="72">
        <v>0</v>
      </c>
      <c r="J206" s="72" t="s">
        <v>471</v>
      </c>
      <c r="K206" s="73" t="s">
        <v>471</v>
      </c>
    </row>
    <row r="207" spans="1:11" ht="27" customHeight="1">
      <c r="A207" s="140"/>
      <c r="B207" s="141"/>
      <c r="C207" s="58">
        <v>671</v>
      </c>
      <c r="D207" s="86"/>
      <c r="E207" s="107" t="s">
        <v>832</v>
      </c>
      <c r="F207" s="62">
        <v>0</v>
      </c>
      <c r="G207" s="62">
        <v>0</v>
      </c>
      <c r="H207" s="62">
        <v>0</v>
      </c>
      <c r="I207" s="62">
        <v>0</v>
      </c>
      <c r="J207" s="62" t="s">
        <v>471</v>
      </c>
      <c r="K207" s="63" t="s">
        <v>471</v>
      </c>
    </row>
    <row r="208" spans="1:11" s="56" customFormat="1" ht="22.5" customHeight="1">
      <c r="A208" s="140"/>
      <c r="B208" s="141"/>
      <c r="C208" s="58">
        <v>672</v>
      </c>
      <c r="D208" s="86"/>
      <c r="E208" s="107" t="s">
        <v>833</v>
      </c>
      <c r="F208" s="62">
        <v>0</v>
      </c>
      <c r="G208" s="62">
        <v>0</v>
      </c>
      <c r="H208" s="62">
        <v>0</v>
      </c>
      <c r="I208" s="62">
        <v>0</v>
      </c>
      <c r="J208" s="62" t="s">
        <v>471</v>
      </c>
      <c r="K208" s="63" t="s">
        <v>471</v>
      </c>
    </row>
    <row r="209" spans="1:11" ht="22.5" customHeight="1">
      <c r="A209" s="140"/>
      <c r="B209" s="141"/>
      <c r="C209" s="58">
        <v>673</v>
      </c>
      <c r="D209" s="86"/>
      <c r="E209" s="107" t="s">
        <v>834</v>
      </c>
      <c r="F209" s="62">
        <v>0</v>
      </c>
      <c r="G209" s="62">
        <v>0</v>
      </c>
      <c r="H209" s="62">
        <v>0</v>
      </c>
      <c r="I209" s="62">
        <v>0</v>
      </c>
      <c r="J209" s="62" t="s">
        <v>471</v>
      </c>
      <c r="K209" s="63" t="s">
        <v>471</v>
      </c>
    </row>
    <row r="210" spans="1:11" ht="22.5" customHeight="1">
      <c r="A210" s="140"/>
      <c r="B210" s="141"/>
      <c r="C210" s="58">
        <v>674</v>
      </c>
      <c r="D210" s="86"/>
      <c r="E210" s="107" t="s">
        <v>835</v>
      </c>
      <c r="F210" s="62">
        <v>0</v>
      </c>
      <c r="G210" s="62">
        <v>0</v>
      </c>
      <c r="H210" s="62">
        <v>0</v>
      </c>
      <c r="I210" s="62">
        <v>0</v>
      </c>
      <c r="J210" s="62" t="s">
        <v>471</v>
      </c>
      <c r="K210" s="63" t="s">
        <v>471</v>
      </c>
    </row>
    <row r="211" spans="1:11" ht="22.5" customHeight="1">
      <c r="A211" s="140"/>
      <c r="B211" s="141"/>
      <c r="C211" s="58">
        <v>675</v>
      </c>
      <c r="D211" s="86"/>
      <c r="E211" s="107" t="s">
        <v>746</v>
      </c>
      <c r="F211" s="62">
        <v>0</v>
      </c>
      <c r="G211" s="62">
        <v>0</v>
      </c>
      <c r="H211" s="62">
        <v>0</v>
      </c>
      <c r="I211" s="62">
        <v>0</v>
      </c>
      <c r="J211" s="62" t="s">
        <v>471</v>
      </c>
      <c r="K211" s="63" t="s">
        <v>471</v>
      </c>
    </row>
    <row r="212" spans="1:11" ht="22.5" customHeight="1">
      <c r="A212" s="140"/>
      <c r="B212" s="141"/>
      <c r="C212" s="58">
        <v>676</v>
      </c>
      <c r="D212" s="86"/>
      <c r="E212" s="107" t="s">
        <v>747</v>
      </c>
      <c r="F212" s="62">
        <v>0</v>
      </c>
      <c r="G212" s="62">
        <v>0</v>
      </c>
      <c r="H212" s="62">
        <v>0</v>
      </c>
      <c r="I212" s="62">
        <v>0</v>
      </c>
      <c r="J212" s="62" t="s">
        <v>471</v>
      </c>
      <c r="K212" s="63" t="s">
        <v>471</v>
      </c>
    </row>
    <row r="213" spans="1:11" ht="16.5" customHeight="1">
      <c r="A213" s="140"/>
      <c r="B213" s="141"/>
      <c r="C213" s="58">
        <v>679</v>
      </c>
      <c r="D213" s="86"/>
      <c r="E213" s="107" t="s">
        <v>748</v>
      </c>
      <c r="F213" s="62">
        <v>0</v>
      </c>
      <c r="G213" s="62">
        <v>0</v>
      </c>
      <c r="H213" s="62">
        <v>0</v>
      </c>
      <c r="I213" s="62">
        <v>0</v>
      </c>
      <c r="J213" s="62" t="s">
        <v>471</v>
      </c>
      <c r="K213" s="63" t="s">
        <v>471</v>
      </c>
    </row>
    <row r="214" spans="1:11" ht="16.5" customHeight="1">
      <c r="A214" s="140"/>
      <c r="B214" s="141">
        <v>67</v>
      </c>
      <c r="C214" s="58"/>
      <c r="D214" s="86"/>
      <c r="E214" s="110" t="s">
        <v>749</v>
      </c>
      <c r="F214" s="72">
        <v>0</v>
      </c>
      <c r="G214" s="72">
        <v>0</v>
      </c>
      <c r="H214" s="72">
        <v>0</v>
      </c>
      <c r="I214" s="72">
        <v>0</v>
      </c>
      <c r="J214" s="72" t="s">
        <v>471</v>
      </c>
      <c r="K214" s="73" t="s">
        <v>471</v>
      </c>
    </row>
    <row r="215" spans="1:11" ht="18" customHeight="1">
      <c r="A215" s="134"/>
      <c r="B215" s="78"/>
      <c r="C215" s="58">
        <v>690</v>
      </c>
      <c r="D215" s="58"/>
      <c r="E215" s="107" t="s">
        <v>750</v>
      </c>
      <c r="F215" s="62">
        <v>0</v>
      </c>
      <c r="G215" s="62">
        <v>0</v>
      </c>
      <c r="H215" s="62">
        <v>0</v>
      </c>
      <c r="I215" s="62">
        <v>0</v>
      </c>
      <c r="J215" s="62" t="s">
        <v>471</v>
      </c>
      <c r="K215" s="63" t="s">
        <v>471</v>
      </c>
    </row>
    <row r="216" spans="1:11" s="56" customFormat="1" ht="16.5" customHeight="1" thickBot="1">
      <c r="A216" s="134"/>
      <c r="B216" s="78">
        <v>69</v>
      </c>
      <c r="C216" s="58"/>
      <c r="D216" s="109"/>
      <c r="E216" s="110" t="s">
        <v>750</v>
      </c>
      <c r="F216" s="72">
        <v>0</v>
      </c>
      <c r="G216" s="72">
        <v>0</v>
      </c>
      <c r="H216" s="72">
        <v>0</v>
      </c>
      <c r="I216" s="72">
        <v>0</v>
      </c>
      <c r="J216" s="72" t="s">
        <v>471</v>
      </c>
      <c r="K216" s="73" t="s">
        <v>471</v>
      </c>
    </row>
    <row r="217" spans="1:11" s="56" customFormat="1" ht="30" customHeight="1" thickBot="1">
      <c r="A217" s="92">
        <v>6</v>
      </c>
      <c r="B217" s="157"/>
      <c r="C217" s="114"/>
      <c r="D217" s="160"/>
      <c r="E217" s="115" t="s">
        <v>751</v>
      </c>
      <c r="F217" s="97">
        <v>6345614.660000001</v>
      </c>
      <c r="G217" s="97">
        <v>5562232</v>
      </c>
      <c r="H217" s="97">
        <v>6980146.000000001</v>
      </c>
      <c r="I217" s="97">
        <v>7172987.470000003</v>
      </c>
      <c r="J217" s="97">
        <v>102.76271398907706</v>
      </c>
      <c r="K217" s="98">
        <v>113.03849751885188</v>
      </c>
    </row>
    <row r="218" spans="1:11" ht="34.5" customHeight="1" thickBot="1">
      <c r="A218" s="92">
        <v>5.6</v>
      </c>
      <c r="B218" s="157"/>
      <c r="C218" s="114"/>
      <c r="D218" s="160"/>
      <c r="E218" s="115" t="s">
        <v>752</v>
      </c>
      <c r="F218" s="97">
        <v>102577249.55000006</v>
      </c>
      <c r="G218" s="97">
        <v>108936399</v>
      </c>
      <c r="H218" s="97">
        <v>110291726.99999997</v>
      </c>
      <c r="I218" s="97">
        <v>110881922.68999995</v>
      </c>
      <c r="J218" s="97">
        <v>100.53512235781746</v>
      </c>
      <c r="K218" s="98">
        <v>108.09601853864474</v>
      </c>
    </row>
    <row r="219" spans="1:11" ht="24.75" customHeight="1" thickBot="1">
      <c r="A219" s="161" t="s">
        <v>753</v>
      </c>
      <c r="B219" s="162"/>
      <c r="C219" s="163"/>
      <c r="D219" s="164"/>
      <c r="E219" s="165" t="s">
        <v>754</v>
      </c>
      <c r="F219" s="166">
        <v>-101654296.05000006</v>
      </c>
      <c r="G219" s="166">
        <v>-108501495</v>
      </c>
      <c r="H219" s="166">
        <v>-109456822.99999997</v>
      </c>
      <c r="I219" s="166">
        <v>-109799956.01999995</v>
      </c>
      <c r="J219" s="166" t="s">
        <v>471</v>
      </c>
      <c r="K219" s="167" t="s">
        <v>471</v>
      </c>
    </row>
    <row r="220" spans="1:11" ht="18.75" customHeight="1" thickBot="1">
      <c r="A220" s="8"/>
      <c r="B220" s="8"/>
      <c r="C220" s="8"/>
      <c r="D220" s="8"/>
      <c r="E220" s="168"/>
      <c r="F220" s="169"/>
      <c r="G220" s="169"/>
      <c r="H220" s="169"/>
      <c r="I220" s="169"/>
      <c r="J220" s="169" t="s">
        <v>471</v>
      </c>
      <c r="K220" s="170" t="s">
        <v>471</v>
      </c>
    </row>
    <row r="221" spans="1:11" ht="18.75" customHeight="1" thickBot="1">
      <c r="A221" s="171"/>
      <c r="B221" s="172" t="s">
        <v>755</v>
      </c>
      <c r="C221" s="173"/>
      <c r="D221" s="174"/>
      <c r="E221" s="175" t="s">
        <v>573</v>
      </c>
      <c r="F221" s="176">
        <v>102577249.55000003</v>
      </c>
      <c r="G221" s="176">
        <v>108936399</v>
      </c>
      <c r="H221" s="176">
        <v>110291727.00000001</v>
      </c>
      <c r="I221" s="176">
        <v>110881922.69</v>
      </c>
      <c r="J221" s="176">
        <v>100.53512235781746</v>
      </c>
      <c r="K221" s="177">
        <v>108.09601853864483</v>
      </c>
    </row>
    <row r="222" spans="1:11" ht="12.75" customHeight="1" hidden="1" thickBot="1">
      <c r="A222" s="8"/>
      <c r="B222" s="8"/>
      <c r="C222" s="8"/>
      <c r="D222" s="8"/>
      <c r="E222" s="168"/>
      <c r="F222" s="169"/>
      <c r="G222" s="169"/>
      <c r="H222" s="169"/>
      <c r="I222" s="169"/>
      <c r="J222" s="169" t="s">
        <v>471</v>
      </c>
      <c r="K222" s="178" t="s">
        <v>471</v>
      </c>
    </row>
    <row r="223" spans="1:11" ht="18.75" customHeight="1">
      <c r="A223" s="179"/>
      <c r="B223" s="180"/>
      <c r="C223" s="180"/>
      <c r="D223" s="181"/>
      <c r="E223" s="182" t="s">
        <v>756</v>
      </c>
      <c r="F223" s="183"/>
      <c r="G223" s="183"/>
      <c r="H223" s="183"/>
      <c r="I223" s="183"/>
      <c r="J223" s="183" t="s">
        <v>471</v>
      </c>
      <c r="K223" s="184" t="s">
        <v>471</v>
      </c>
    </row>
    <row r="224" spans="1:11" ht="16.5" customHeight="1">
      <c r="A224" s="140"/>
      <c r="B224" s="185"/>
      <c r="C224" s="58"/>
      <c r="D224" s="186">
        <v>8111</v>
      </c>
      <c r="E224" s="187" t="s">
        <v>757</v>
      </c>
      <c r="F224" s="62">
        <v>0</v>
      </c>
      <c r="G224" s="62">
        <v>0</v>
      </c>
      <c r="H224" s="62">
        <v>0</v>
      </c>
      <c r="I224" s="62">
        <v>0</v>
      </c>
      <c r="J224" s="62" t="s">
        <v>471</v>
      </c>
      <c r="K224" s="63" t="s">
        <v>471</v>
      </c>
    </row>
    <row r="225" spans="1:11" ht="25.5" customHeight="1">
      <c r="A225" s="140"/>
      <c r="B225" s="185"/>
      <c r="C225" s="58"/>
      <c r="D225" s="186">
        <v>8112</v>
      </c>
      <c r="E225" s="187" t="s">
        <v>758</v>
      </c>
      <c r="F225" s="62">
        <v>0</v>
      </c>
      <c r="G225" s="62">
        <v>0</v>
      </c>
      <c r="H225" s="62">
        <v>0</v>
      </c>
      <c r="I225" s="62">
        <v>0</v>
      </c>
      <c r="J225" s="62" t="s">
        <v>471</v>
      </c>
      <c r="K225" s="63" t="s">
        <v>471</v>
      </c>
    </row>
    <row r="226" spans="1:11" ht="25.5" customHeight="1">
      <c r="A226" s="140"/>
      <c r="B226" s="185"/>
      <c r="C226" s="58"/>
      <c r="D226" s="186">
        <v>8115</v>
      </c>
      <c r="E226" s="187" t="s">
        <v>759</v>
      </c>
      <c r="F226" s="62">
        <v>0</v>
      </c>
      <c r="G226" s="62">
        <v>0</v>
      </c>
      <c r="H226" s="62">
        <v>0</v>
      </c>
      <c r="I226" s="62">
        <v>0</v>
      </c>
      <c r="J226" s="62" t="s">
        <v>471</v>
      </c>
      <c r="K226" s="63" t="s">
        <v>471</v>
      </c>
    </row>
    <row r="227" spans="1:11" ht="16.5" customHeight="1">
      <c r="A227" s="188"/>
      <c r="B227" s="189"/>
      <c r="C227" s="58">
        <v>811</v>
      </c>
      <c r="D227" s="190"/>
      <c r="E227" s="191" t="s">
        <v>764</v>
      </c>
      <c r="F227" s="62">
        <v>0</v>
      </c>
      <c r="G227" s="62">
        <v>0</v>
      </c>
      <c r="H227" s="62">
        <v>0</v>
      </c>
      <c r="I227" s="62">
        <v>0</v>
      </c>
      <c r="J227" s="62" t="s">
        <v>471</v>
      </c>
      <c r="K227" s="63" t="s">
        <v>471</v>
      </c>
    </row>
    <row r="228" spans="1:11" ht="16.5" customHeight="1">
      <c r="A228" s="188"/>
      <c r="B228" s="189"/>
      <c r="C228" s="58"/>
      <c r="D228" s="190">
        <v>8121</v>
      </c>
      <c r="E228" s="191" t="s">
        <v>765</v>
      </c>
      <c r="F228" s="62">
        <v>0</v>
      </c>
      <c r="G228" s="62">
        <v>0</v>
      </c>
      <c r="H228" s="62">
        <v>0</v>
      </c>
      <c r="I228" s="62">
        <v>0</v>
      </c>
      <c r="J228" s="62" t="s">
        <v>471</v>
      </c>
      <c r="K228" s="63" t="s">
        <v>471</v>
      </c>
    </row>
    <row r="229" spans="1:11" ht="24.75" customHeight="1">
      <c r="A229" s="188"/>
      <c r="B229" s="189"/>
      <c r="C229" s="58"/>
      <c r="D229" s="190">
        <v>8122</v>
      </c>
      <c r="E229" s="191" t="s">
        <v>766</v>
      </c>
      <c r="F229" s="62">
        <v>0</v>
      </c>
      <c r="G229" s="62">
        <v>0</v>
      </c>
      <c r="H229" s="62">
        <v>0</v>
      </c>
      <c r="I229" s="62">
        <v>0</v>
      </c>
      <c r="J229" s="62" t="s">
        <v>471</v>
      </c>
      <c r="K229" s="63" t="s">
        <v>471</v>
      </c>
    </row>
    <row r="230" spans="1:11" s="56" customFormat="1" ht="16.5" customHeight="1">
      <c r="A230" s="188"/>
      <c r="B230" s="189"/>
      <c r="C230" s="58">
        <v>812</v>
      </c>
      <c r="D230" s="190"/>
      <c r="E230" s="191" t="s">
        <v>767</v>
      </c>
      <c r="F230" s="62">
        <v>0</v>
      </c>
      <c r="G230" s="62">
        <v>0</v>
      </c>
      <c r="H230" s="62">
        <v>0</v>
      </c>
      <c r="I230" s="62">
        <v>0</v>
      </c>
      <c r="J230" s="62" t="s">
        <v>471</v>
      </c>
      <c r="K230" s="63" t="s">
        <v>471</v>
      </c>
    </row>
    <row r="231" spans="1:11" s="56" customFormat="1" ht="16.5" customHeight="1">
      <c r="A231" s="188"/>
      <c r="B231" s="189">
        <v>81</v>
      </c>
      <c r="C231" s="58"/>
      <c r="D231" s="190"/>
      <c r="E231" s="192" t="s">
        <v>768</v>
      </c>
      <c r="F231" s="62">
        <v>0</v>
      </c>
      <c r="G231" s="62">
        <v>0</v>
      </c>
      <c r="H231" s="62">
        <v>0</v>
      </c>
      <c r="I231" s="62">
        <v>0</v>
      </c>
      <c r="J231" s="62" t="s">
        <v>471</v>
      </c>
      <c r="K231" s="63" t="s">
        <v>471</v>
      </c>
    </row>
    <row r="232" spans="1:11" s="56" customFormat="1" ht="16.5" customHeight="1">
      <c r="A232" s="188"/>
      <c r="B232" s="189"/>
      <c r="C232" s="58">
        <v>821</v>
      </c>
      <c r="D232" s="190"/>
      <c r="E232" s="191" t="s">
        <v>764</v>
      </c>
      <c r="F232" s="62">
        <v>0</v>
      </c>
      <c r="G232" s="62">
        <v>0</v>
      </c>
      <c r="H232" s="62">
        <v>0</v>
      </c>
      <c r="I232" s="62">
        <v>0</v>
      </c>
      <c r="J232" s="62" t="s">
        <v>471</v>
      </c>
      <c r="K232" s="63" t="s">
        <v>471</v>
      </c>
    </row>
    <row r="233" spans="1:11" s="56" customFormat="1" ht="16.5" customHeight="1">
      <c r="A233" s="188"/>
      <c r="B233" s="189"/>
      <c r="C233" s="58"/>
      <c r="D233" s="190">
        <v>8223</v>
      </c>
      <c r="E233" s="191" t="s">
        <v>769</v>
      </c>
      <c r="F233" s="62">
        <v>0</v>
      </c>
      <c r="G233" s="62">
        <v>0</v>
      </c>
      <c r="H233" s="62">
        <v>0</v>
      </c>
      <c r="I233" s="62">
        <v>0</v>
      </c>
      <c r="J233" s="62" t="s">
        <v>471</v>
      </c>
      <c r="K233" s="63" t="s">
        <v>471</v>
      </c>
    </row>
    <row r="234" spans="1:11" ht="16.5" customHeight="1">
      <c r="A234" s="188"/>
      <c r="B234" s="189"/>
      <c r="C234" s="58">
        <v>822</v>
      </c>
      <c r="D234" s="190"/>
      <c r="E234" s="191" t="s">
        <v>770</v>
      </c>
      <c r="F234" s="62">
        <v>0</v>
      </c>
      <c r="G234" s="62">
        <v>0</v>
      </c>
      <c r="H234" s="62">
        <v>0</v>
      </c>
      <c r="I234" s="62">
        <v>0</v>
      </c>
      <c r="J234" s="62" t="s">
        <v>471</v>
      </c>
      <c r="K234" s="63" t="s">
        <v>471</v>
      </c>
    </row>
    <row r="235" spans="1:11" ht="16.5" customHeight="1">
      <c r="A235" s="188"/>
      <c r="B235" s="189">
        <v>82</v>
      </c>
      <c r="C235" s="58"/>
      <c r="D235" s="190"/>
      <c r="E235" s="192" t="s">
        <v>771</v>
      </c>
      <c r="F235" s="62">
        <v>0</v>
      </c>
      <c r="G235" s="62">
        <v>0</v>
      </c>
      <c r="H235" s="62">
        <v>0</v>
      </c>
      <c r="I235" s="62">
        <v>0</v>
      </c>
      <c r="J235" s="62" t="s">
        <v>471</v>
      </c>
      <c r="K235" s="63" t="s">
        <v>471</v>
      </c>
    </row>
    <row r="236" spans="1:11" ht="16.5" customHeight="1">
      <c r="A236" s="193"/>
      <c r="B236" s="194"/>
      <c r="C236" s="58">
        <v>890</v>
      </c>
      <c r="D236" s="195"/>
      <c r="E236" s="196" t="s">
        <v>772</v>
      </c>
      <c r="F236" s="62">
        <v>0</v>
      </c>
      <c r="G236" s="62">
        <v>0</v>
      </c>
      <c r="H236" s="62">
        <v>0</v>
      </c>
      <c r="I236" s="62">
        <v>0</v>
      </c>
      <c r="J236" s="62" t="s">
        <v>471</v>
      </c>
      <c r="K236" s="63" t="s">
        <v>471</v>
      </c>
    </row>
    <row r="237" spans="1:11" ht="16.5" customHeight="1" thickBot="1">
      <c r="A237" s="197"/>
      <c r="B237" s="198">
        <v>89</v>
      </c>
      <c r="C237" s="199"/>
      <c r="D237" s="200"/>
      <c r="E237" s="201" t="s">
        <v>772</v>
      </c>
      <c r="F237" s="62">
        <v>0</v>
      </c>
      <c r="G237" s="62">
        <v>0</v>
      </c>
      <c r="H237" s="62">
        <v>0</v>
      </c>
      <c r="I237" s="62">
        <v>0</v>
      </c>
      <c r="J237" s="62" t="s">
        <v>471</v>
      </c>
      <c r="K237" s="63" t="s">
        <v>471</v>
      </c>
    </row>
    <row r="238" spans="1:11" ht="30" customHeight="1" thickBot="1">
      <c r="A238" s="202">
        <v>8</v>
      </c>
      <c r="B238" s="203"/>
      <c r="C238" s="204"/>
      <c r="D238" s="205"/>
      <c r="E238" s="206" t="s">
        <v>773</v>
      </c>
      <c r="F238" s="97">
        <v>0</v>
      </c>
      <c r="G238" s="97">
        <v>0</v>
      </c>
      <c r="H238" s="97">
        <v>0</v>
      </c>
      <c r="I238" s="97">
        <v>0</v>
      </c>
      <c r="J238" s="97" t="s">
        <v>471</v>
      </c>
      <c r="K238" s="98" t="s">
        <v>471</v>
      </c>
    </row>
    <row r="239" spans="1:11" ht="10.5" customHeight="1" thickBot="1">
      <c r="A239" s="8"/>
      <c r="B239" s="8"/>
      <c r="C239" s="8"/>
      <c r="D239" s="8"/>
      <c r="E239" s="168"/>
      <c r="F239" s="169"/>
      <c r="G239" s="169"/>
      <c r="H239" s="169"/>
      <c r="I239" s="169"/>
      <c r="J239" s="169" t="s">
        <v>471</v>
      </c>
      <c r="K239" s="170" t="s">
        <v>471</v>
      </c>
    </row>
    <row r="240" spans="1:11" ht="24.75" customHeight="1" thickBot="1">
      <c r="A240" s="171" t="s">
        <v>774</v>
      </c>
      <c r="B240" s="173"/>
      <c r="C240" s="173"/>
      <c r="D240" s="174"/>
      <c r="E240" s="207" t="s">
        <v>775</v>
      </c>
      <c r="F240" s="176">
        <v>-101654296.05000006</v>
      </c>
      <c r="G240" s="176">
        <v>-108501495</v>
      </c>
      <c r="H240" s="176">
        <v>-109456822.99999997</v>
      </c>
      <c r="I240" s="176">
        <v>-109799956.01999995</v>
      </c>
      <c r="J240" s="176" t="s">
        <v>471</v>
      </c>
      <c r="K240" s="177" t="s">
        <v>471</v>
      </c>
    </row>
    <row r="241" spans="1:11" ht="10.5" customHeight="1">
      <c r="A241" s="208"/>
      <c r="B241" s="208"/>
      <c r="C241" s="208"/>
      <c r="D241" s="208"/>
      <c r="E241" s="209"/>
      <c r="F241" s="210"/>
      <c r="G241" s="210"/>
      <c r="H241" s="210"/>
      <c r="I241" s="210"/>
      <c r="J241" s="210" t="s">
        <v>471</v>
      </c>
      <c r="K241" s="211" t="s">
        <v>471</v>
      </c>
    </row>
    <row r="242" spans="1:11" ht="21" customHeight="1" thickBot="1">
      <c r="A242" s="208"/>
      <c r="B242" s="208"/>
      <c r="C242" s="208"/>
      <c r="D242" s="208"/>
      <c r="E242" s="212"/>
      <c r="F242" s="213"/>
      <c r="G242" s="213"/>
      <c r="H242" s="213"/>
      <c r="I242" s="213"/>
      <c r="J242" s="213" t="s">
        <v>471</v>
      </c>
      <c r="K242" s="214" t="s">
        <v>471</v>
      </c>
    </row>
    <row r="243" spans="1:11" ht="30" customHeight="1">
      <c r="A243" s="215"/>
      <c r="B243" s="216"/>
      <c r="C243" s="216"/>
      <c r="D243" s="216"/>
      <c r="E243" s="217" t="s">
        <v>836</v>
      </c>
      <c r="F243" s="218"/>
      <c r="G243" s="218"/>
      <c r="H243" s="218"/>
      <c r="I243" s="218"/>
      <c r="J243" s="218" t="s">
        <v>471</v>
      </c>
      <c r="K243" s="219" t="s">
        <v>471</v>
      </c>
    </row>
    <row r="244" spans="1:11" ht="18" customHeight="1">
      <c r="A244" s="1651" t="s">
        <v>776</v>
      </c>
      <c r="B244" s="1652"/>
      <c r="C244" s="1652"/>
      <c r="D244" s="1653"/>
      <c r="E244" s="220" t="s">
        <v>837</v>
      </c>
      <c r="F244" s="221">
        <v>0</v>
      </c>
      <c r="G244" s="221">
        <v>0</v>
      </c>
      <c r="H244" s="221">
        <v>0</v>
      </c>
      <c r="I244" s="221">
        <v>0</v>
      </c>
      <c r="J244" s="221" t="s">
        <v>471</v>
      </c>
      <c r="K244" s="222" t="s">
        <v>471</v>
      </c>
    </row>
    <row r="245" spans="1:11" ht="18" customHeight="1">
      <c r="A245" s="1654" t="s">
        <v>777</v>
      </c>
      <c r="B245" s="1655"/>
      <c r="C245" s="1655"/>
      <c r="D245" s="1655"/>
      <c r="E245" s="223" t="s">
        <v>778</v>
      </c>
      <c r="F245" s="66">
        <v>0</v>
      </c>
      <c r="G245" s="62">
        <v>0</v>
      </c>
      <c r="H245" s="62">
        <v>0</v>
      </c>
      <c r="I245" s="62">
        <v>0</v>
      </c>
      <c r="J245" s="62" t="s">
        <v>471</v>
      </c>
      <c r="K245" s="63" t="s">
        <v>471</v>
      </c>
    </row>
    <row r="246" spans="1:11" ht="18" customHeight="1">
      <c r="A246" s="1656" t="s">
        <v>779</v>
      </c>
      <c r="B246" s="1657"/>
      <c r="C246" s="1657"/>
      <c r="D246" s="1658"/>
      <c r="E246" s="223" t="s">
        <v>780</v>
      </c>
      <c r="F246" s="224">
        <v>0</v>
      </c>
      <c r="G246" s="224">
        <v>0</v>
      </c>
      <c r="H246" s="224">
        <v>0</v>
      </c>
      <c r="I246" s="224">
        <v>0</v>
      </c>
      <c r="J246" s="224" t="s">
        <v>471</v>
      </c>
      <c r="K246" s="225" t="s">
        <v>471</v>
      </c>
    </row>
    <row r="247" spans="1:11" ht="18" customHeight="1">
      <c r="A247" s="226" t="s">
        <v>781</v>
      </c>
      <c r="B247" s="227"/>
      <c r="C247" s="227"/>
      <c r="D247" s="227"/>
      <c r="E247" s="228" t="s">
        <v>782</v>
      </c>
      <c r="F247" s="62">
        <v>0</v>
      </c>
      <c r="G247" s="62">
        <v>0</v>
      </c>
      <c r="H247" s="62">
        <v>0</v>
      </c>
      <c r="I247" s="62">
        <v>0</v>
      </c>
      <c r="J247" s="62" t="s">
        <v>471</v>
      </c>
      <c r="K247" s="63" t="s">
        <v>471</v>
      </c>
    </row>
    <row r="248" spans="1:11" ht="18" customHeight="1">
      <c r="A248" s="226" t="s">
        <v>783</v>
      </c>
      <c r="B248" s="227"/>
      <c r="C248" s="227"/>
      <c r="D248" s="227"/>
      <c r="E248" s="228" t="s">
        <v>784</v>
      </c>
      <c r="F248" s="62">
        <v>0</v>
      </c>
      <c r="G248" s="62">
        <v>0</v>
      </c>
      <c r="H248" s="62">
        <v>0</v>
      </c>
      <c r="I248" s="62">
        <v>0</v>
      </c>
      <c r="J248" s="62" t="s">
        <v>471</v>
      </c>
      <c r="K248" s="63" t="s">
        <v>471</v>
      </c>
    </row>
    <row r="249" spans="1:11" ht="21.75" customHeight="1">
      <c r="A249" s="188" t="s">
        <v>785</v>
      </c>
      <c r="B249" s="229"/>
      <c r="C249" s="230"/>
      <c r="D249" s="230"/>
      <c r="E249" s="231" t="s">
        <v>838</v>
      </c>
      <c r="F249" s="72">
        <v>0</v>
      </c>
      <c r="G249" s="72">
        <v>0</v>
      </c>
      <c r="H249" s="72">
        <v>0</v>
      </c>
      <c r="I249" s="72">
        <v>0</v>
      </c>
      <c r="J249" s="72" t="s">
        <v>471</v>
      </c>
      <c r="K249" s="73" t="s">
        <v>471</v>
      </c>
    </row>
    <row r="250" spans="1:11" ht="27" customHeight="1">
      <c r="A250" s="1659" t="s">
        <v>786</v>
      </c>
      <c r="B250" s="1660"/>
      <c r="C250" s="1660"/>
      <c r="D250" s="1660"/>
      <c r="E250" s="231" t="s">
        <v>787</v>
      </c>
      <c r="F250" s="232">
        <v>0</v>
      </c>
      <c r="G250" s="233">
        <v>0</v>
      </c>
      <c r="H250" s="234">
        <v>0</v>
      </c>
      <c r="I250" s="234">
        <v>0</v>
      </c>
      <c r="J250" s="234" t="s">
        <v>471</v>
      </c>
      <c r="K250" s="235" t="s">
        <v>471</v>
      </c>
    </row>
    <row r="251" spans="1:11" ht="21.75" customHeight="1">
      <c r="A251" s="236" t="s">
        <v>788</v>
      </c>
      <c r="B251" s="230"/>
      <c r="C251" s="230"/>
      <c r="D251" s="230"/>
      <c r="E251" s="237" t="s">
        <v>789</v>
      </c>
      <c r="F251" s="238">
        <v>0</v>
      </c>
      <c r="G251" s="239">
        <v>0</v>
      </c>
      <c r="H251" s="240">
        <v>0</v>
      </c>
      <c r="I251" s="240">
        <v>0</v>
      </c>
      <c r="J251" s="240" t="s">
        <v>471</v>
      </c>
      <c r="K251" s="241" t="s">
        <v>471</v>
      </c>
    </row>
    <row r="252" spans="1:11" ht="27" customHeight="1">
      <c r="A252" s="242" t="s">
        <v>790</v>
      </c>
      <c r="B252" s="243"/>
      <c r="C252" s="243"/>
      <c r="D252" s="244"/>
      <c r="E252" s="245" t="s">
        <v>791</v>
      </c>
      <c r="F252" s="232">
        <v>0</v>
      </c>
      <c r="G252" s="233">
        <v>0</v>
      </c>
      <c r="H252" s="234">
        <v>0</v>
      </c>
      <c r="I252" s="234">
        <v>0</v>
      </c>
      <c r="J252" s="234" t="s">
        <v>471</v>
      </c>
      <c r="K252" s="235" t="s">
        <v>471</v>
      </c>
    </row>
    <row r="253" spans="1:11" ht="3" customHeight="1" thickBot="1">
      <c r="A253" s="246"/>
      <c r="B253" s="247"/>
      <c r="C253" s="247"/>
      <c r="D253" s="247"/>
      <c r="E253" s="248"/>
      <c r="F253" s="249"/>
      <c r="G253" s="250"/>
      <c r="H253" s="251"/>
      <c r="I253" s="251"/>
      <c r="J253" s="251"/>
      <c r="K253" s="252"/>
    </row>
    <row r="254" spans="1:11" ht="11.25" customHeight="1">
      <c r="A254" s="253"/>
      <c r="B254" s="253"/>
      <c r="C254" s="253"/>
      <c r="D254" s="253"/>
      <c r="E254" s="254"/>
      <c r="F254" s="255"/>
      <c r="G254" s="255"/>
      <c r="H254" s="255"/>
      <c r="I254" s="255"/>
      <c r="J254" s="255"/>
      <c r="K254" s="255"/>
    </row>
    <row r="255" spans="1:5" ht="12.75">
      <c r="A255" s="256"/>
      <c r="B255" s="256"/>
      <c r="C255" s="256"/>
      <c r="D255" s="256"/>
      <c r="E255" t="s">
        <v>792</v>
      </c>
    </row>
    <row r="256" spans="1:5" ht="12.75">
      <c r="A256" s="2" t="s">
        <v>793</v>
      </c>
      <c r="B256" s="256"/>
      <c r="C256" s="256"/>
      <c r="D256" s="256"/>
      <c r="E256" t="s">
        <v>794</v>
      </c>
    </row>
    <row r="257" spans="1:5" ht="12.75">
      <c r="A257" s="2"/>
      <c r="B257" s="257"/>
      <c r="C257" s="257"/>
      <c r="D257" s="257"/>
      <c r="E257" s="258" t="s">
        <v>795</v>
      </c>
    </row>
    <row r="258" spans="1:5" ht="12.75">
      <c r="A258" s="2" t="s">
        <v>796</v>
      </c>
      <c r="B258" s="257"/>
      <c r="C258" s="257"/>
      <c r="D258" s="257"/>
      <c r="E258" s="259" t="s">
        <v>797</v>
      </c>
    </row>
    <row r="259" spans="1:5" ht="12.75">
      <c r="A259" s="2" t="s">
        <v>798</v>
      </c>
      <c r="B259" s="2"/>
      <c r="C259" s="2"/>
      <c r="D259" s="2"/>
      <c r="E259" s="260" t="s">
        <v>839</v>
      </c>
    </row>
    <row r="260" spans="1:5" ht="12.75">
      <c r="A260" s="2" t="s">
        <v>799</v>
      </c>
      <c r="B260" s="2"/>
      <c r="C260" s="2"/>
      <c r="D260" s="2"/>
      <c r="E260" t="s">
        <v>800</v>
      </c>
    </row>
    <row r="261" spans="1:5" ht="12.75">
      <c r="A261" s="2" t="s">
        <v>801</v>
      </c>
      <c r="B261" s="2"/>
      <c r="C261" s="2"/>
      <c r="D261" s="2"/>
      <c r="E261" s="11" t="s">
        <v>802</v>
      </c>
    </row>
    <row r="262" spans="1:5" ht="12.75">
      <c r="A262" s="2" t="s">
        <v>803</v>
      </c>
      <c r="B262" s="2"/>
      <c r="C262" s="2"/>
      <c r="D262" s="2"/>
      <c r="E262" s="11" t="s">
        <v>804</v>
      </c>
    </row>
    <row r="263" spans="1:5" ht="12.75">
      <c r="A263" s="2"/>
      <c r="B263" s="2"/>
      <c r="C263" s="2"/>
      <c r="D263" s="2"/>
      <c r="E263" s="261" t="s">
        <v>805</v>
      </c>
    </row>
    <row r="264" spans="1:5" ht="12.75">
      <c r="A264" s="262"/>
      <c r="B264" s="2"/>
      <c r="C264" s="2"/>
      <c r="D264" s="2"/>
      <c r="E264"/>
    </row>
    <row r="265" spans="1:5" ht="12.75">
      <c r="A265" s="263"/>
      <c r="B265" s="2"/>
      <c r="C265" s="2"/>
      <c r="D265" s="2"/>
      <c r="E265" s="261"/>
    </row>
    <row r="266" spans="1:5" ht="12.75">
      <c r="A266" s="2"/>
      <c r="B266" s="2"/>
      <c r="C266" s="2"/>
      <c r="D266" s="2"/>
      <c r="E266" s="261"/>
    </row>
    <row r="267" spans="1:5" ht="12.75">
      <c r="A267" s="2"/>
      <c r="B267" s="2"/>
      <c r="C267" s="2"/>
      <c r="D267" s="2"/>
      <c r="E267" s="264"/>
    </row>
    <row r="268" spans="1:5" ht="12.75">
      <c r="A268" s="2"/>
      <c r="B268" s="2"/>
      <c r="C268" s="2"/>
      <c r="D268" s="2"/>
      <c r="E268" s="264"/>
    </row>
    <row r="269" spans="1:5" ht="12.75">
      <c r="A269" s="2"/>
      <c r="B269" s="2"/>
      <c r="C269" s="2"/>
      <c r="D269" s="2"/>
      <c r="E269" s="264"/>
    </row>
    <row r="270" spans="1:5" ht="12.75">
      <c r="A270" s="2"/>
      <c r="B270" s="2"/>
      <c r="C270" s="2"/>
      <c r="D270" s="2"/>
      <c r="E270" s="264"/>
    </row>
    <row r="271" spans="1:5" ht="12.75">
      <c r="A271" s="2"/>
      <c r="B271" s="2"/>
      <c r="C271" s="2"/>
      <c r="D271" s="2"/>
      <c r="E271" s="264"/>
    </row>
    <row r="272" spans="1:5" ht="12.75">
      <c r="A272" s="2"/>
      <c r="B272" s="2"/>
      <c r="C272" s="2"/>
      <c r="D272" s="2"/>
      <c r="E272" s="265"/>
    </row>
    <row r="273" spans="1:5" ht="12.75">
      <c r="A273" s="2"/>
      <c r="B273" s="2"/>
      <c r="C273" s="2"/>
      <c r="D273" s="2"/>
      <c r="E273" s="264"/>
    </row>
    <row r="274" spans="1:5" ht="12.75">
      <c r="A274" s="2"/>
      <c r="B274" s="2"/>
      <c r="C274" s="2"/>
      <c r="D274" s="2"/>
      <c r="E274" s="264"/>
    </row>
    <row r="275" spans="1:5" ht="12.75">
      <c r="A275" s="2"/>
      <c r="B275" s="2"/>
      <c r="C275" s="2"/>
      <c r="D275" s="2"/>
      <c r="E275" s="264"/>
    </row>
    <row r="276" spans="1:5" ht="12.75">
      <c r="A276" s="263"/>
      <c r="B276" s="2"/>
      <c r="C276" s="2"/>
      <c r="D276" s="2"/>
      <c r="E276" s="264"/>
    </row>
    <row r="277" spans="1:5" ht="12.75">
      <c r="A277" s="266"/>
      <c r="E277" s="268"/>
    </row>
  </sheetData>
  <mergeCells count="4">
    <mergeCell ref="A244:D244"/>
    <mergeCell ref="A245:D245"/>
    <mergeCell ref="A246:D246"/>
    <mergeCell ref="A250:D250"/>
  </mergeCells>
  <printOptions horizontalCentered="1"/>
  <pageMargins left="0.5905511811023623" right="0.3937007874015748" top="0.3937007874015748" bottom="0.3937007874015748" header="0.1968503937007874" footer="0.1968503937007874"/>
  <pageSetup fitToHeight="4" horizontalDpi="600" verticalDpi="600" orientation="portrait" paperSize="9" scale="65" r:id="rId1"/>
  <headerFooter alignWithMargins="0">
    <oddHeader>&amp;R
Příloha  č. 1
Strana &amp;P</oddHeader>
  </headerFooter>
  <rowBreaks count="5" manualBreakCount="5">
    <brk id="42" min="4" max="10" man="1"/>
    <brk id="94" min="4" max="10" man="1"/>
    <brk id="146" min="4" max="10" man="1"/>
    <brk id="177" min="4" max="10" man="1"/>
    <brk id="222" min="4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5:I31"/>
  <sheetViews>
    <sheetView workbookViewId="0" topLeftCell="A1">
      <selection activeCell="F28" sqref="F28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19.25390625" style="0" customWidth="1"/>
    <col min="6" max="6" width="28.625" style="0" customWidth="1"/>
  </cols>
  <sheetData>
    <row r="5" spans="1:6" ht="12.75">
      <c r="A5" s="637" t="s">
        <v>657</v>
      </c>
      <c r="B5" s="637"/>
      <c r="C5" s="637"/>
      <c r="D5" s="637"/>
      <c r="E5" s="637"/>
      <c r="F5" s="637"/>
    </row>
    <row r="6" spans="1:6" s="1102" customFormat="1" ht="15.75">
      <c r="A6" s="1670" t="s">
        <v>658</v>
      </c>
      <c r="B6" s="1670"/>
      <c r="C6" s="1670"/>
      <c r="D6" s="1670"/>
      <c r="E6" s="1670"/>
      <c r="F6" s="1670"/>
    </row>
    <row r="7" spans="1:6" ht="12.75">
      <c r="A7" s="1096"/>
      <c r="B7" s="1026"/>
      <c r="C7" s="1026"/>
      <c r="D7" s="1026"/>
      <c r="E7" s="1026"/>
      <c r="F7" s="1026"/>
    </row>
    <row r="8" spans="1:6" ht="13.5" thickBot="1">
      <c r="A8" s="652"/>
      <c r="B8" s="637"/>
      <c r="C8" s="637"/>
      <c r="D8" s="637"/>
      <c r="E8" s="637"/>
      <c r="F8" s="784" t="s">
        <v>993</v>
      </c>
    </row>
    <row r="9" spans="1:6" ht="12.75">
      <c r="A9" s="1097"/>
      <c r="B9" s="1098" t="s">
        <v>1199</v>
      </c>
      <c r="C9" s="1028"/>
      <c r="D9" s="852" t="s">
        <v>845</v>
      </c>
      <c r="E9" s="852" t="s">
        <v>994</v>
      </c>
      <c r="F9" s="1025"/>
    </row>
    <row r="10" spans="1:6" ht="13.5" thickBot="1">
      <c r="A10" s="864" t="s">
        <v>995</v>
      </c>
      <c r="B10" s="1099" t="s">
        <v>465</v>
      </c>
      <c r="C10" s="1032" t="s">
        <v>466</v>
      </c>
      <c r="D10" s="795" t="s">
        <v>996</v>
      </c>
      <c r="E10" s="795" t="s">
        <v>997</v>
      </c>
      <c r="F10" s="1034" t="s">
        <v>998</v>
      </c>
    </row>
    <row r="11" spans="1:6" ht="12.75">
      <c r="A11" s="1068" t="s">
        <v>644</v>
      </c>
      <c r="B11" s="1042"/>
      <c r="C11" s="1042"/>
      <c r="D11" s="1042">
        <v>3810.65</v>
      </c>
      <c r="E11" s="1036"/>
      <c r="F11" s="804" t="s">
        <v>659</v>
      </c>
    </row>
    <row r="12" spans="1:6" ht="12.75">
      <c r="A12" s="1068" t="s">
        <v>645</v>
      </c>
      <c r="B12" s="1042"/>
      <c r="C12" s="1042"/>
      <c r="D12" s="1042">
        <v>3548.78</v>
      </c>
      <c r="E12" s="1036"/>
      <c r="F12" s="804" t="s">
        <v>659</v>
      </c>
    </row>
    <row r="13" spans="1:6" ht="12.75">
      <c r="A13" s="1068" t="s">
        <v>646</v>
      </c>
      <c r="B13" s="1042"/>
      <c r="C13" s="1042"/>
      <c r="D13" s="1042">
        <v>3227.63</v>
      </c>
      <c r="E13" s="1036"/>
      <c r="F13" s="804" t="s">
        <v>659</v>
      </c>
    </row>
    <row r="14" spans="1:6" ht="12.75">
      <c r="A14" s="1068" t="s">
        <v>647</v>
      </c>
      <c r="B14" s="1042"/>
      <c r="C14" s="1042"/>
      <c r="D14" s="1042">
        <v>2438.1</v>
      </c>
      <c r="E14" s="1036"/>
      <c r="F14" s="804" t="s">
        <v>659</v>
      </c>
    </row>
    <row r="15" spans="1:6" ht="12.75">
      <c r="A15" s="1068" t="s">
        <v>648</v>
      </c>
      <c r="B15" s="1042"/>
      <c r="C15" s="1042"/>
      <c r="D15" s="1042">
        <v>3511.82</v>
      </c>
      <c r="E15" s="1036"/>
      <c r="F15" s="804" t="s">
        <v>659</v>
      </c>
    </row>
    <row r="16" spans="1:6" ht="12.75">
      <c r="A16" s="1068" t="s">
        <v>649</v>
      </c>
      <c r="B16" s="1042"/>
      <c r="C16" s="1042"/>
      <c r="D16" s="1042">
        <v>2396.04</v>
      </c>
      <c r="E16" s="1036"/>
      <c r="F16" s="804" t="s">
        <v>659</v>
      </c>
    </row>
    <row r="17" spans="1:6" ht="12.75">
      <c r="A17" s="1068" t="s">
        <v>650</v>
      </c>
      <c r="B17" s="1042"/>
      <c r="C17" s="1042"/>
      <c r="D17" s="1042">
        <v>3038.71</v>
      </c>
      <c r="E17" s="1036"/>
      <c r="F17" s="804" t="s">
        <v>659</v>
      </c>
    </row>
    <row r="18" spans="1:6" ht="12.75">
      <c r="A18" s="1068" t="s">
        <v>651</v>
      </c>
      <c r="B18" s="1042"/>
      <c r="C18" s="1042"/>
      <c r="D18" s="1042">
        <v>2696.17</v>
      </c>
      <c r="E18" s="1036"/>
      <c r="F18" s="804" t="s">
        <v>660</v>
      </c>
    </row>
    <row r="19" spans="1:6" ht="12.75">
      <c r="A19" s="1068" t="s">
        <v>652</v>
      </c>
      <c r="B19" s="1042"/>
      <c r="C19" s="1042"/>
      <c r="D19" s="1042">
        <v>6562.01</v>
      </c>
      <c r="E19" s="1036"/>
      <c r="F19" s="804" t="s">
        <v>659</v>
      </c>
    </row>
    <row r="20" spans="1:6" ht="12.75">
      <c r="A20" s="1068" t="s">
        <v>653</v>
      </c>
      <c r="B20" s="1042"/>
      <c r="C20" s="1042"/>
      <c r="D20" s="1042">
        <v>10123.32</v>
      </c>
      <c r="E20" s="1036"/>
      <c r="F20" s="804" t="s">
        <v>659</v>
      </c>
    </row>
    <row r="21" spans="1:6" ht="12.75">
      <c r="A21" s="1068" t="s">
        <v>654</v>
      </c>
      <c r="B21" s="1042"/>
      <c r="C21" s="1042"/>
      <c r="D21" s="1042">
        <v>5176.03</v>
      </c>
      <c r="E21" s="1036"/>
      <c r="F21" s="804" t="s">
        <v>659</v>
      </c>
    </row>
    <row r="22" spans="1:6" ht="12.75">
      <c r="A22" s="1068" t="s">
        <v>655</v>
      </c>
      <c r="B22" s="1042"/>
      <c r="C22" s="1042"/>
      <c r="D22" s="1042">
        <v>3376.96</v>
      </c>
      <c r="E22" s="1036"/>
      <c r="F22" s="804" t="s">
        <v>659</v>
      </c>
    </row>
    <row r="23" spans="1:6" ht="13.5" thickBot="1">
      <c r="A23" s="1068" t="s">
        <v>656</v>
      </c>
      <c r="B23" s="1042"/>
      <c r="C23" s="1042"/>
      <c r="D23" s="1042">
        <v>8643.16</v>
      </c>
      <c r="E23" s="1036"/>
      <c r="F23" s="804" t="s">
        <v>659</v>
      </c>
    </row>
    <row r="24" spans="1:6" ht="13.5" thickBot="1">
      <c r="A24" s="1115" t="s">
        <v>999</v>
      </c>
      <c r="B24" s="1116">
        <v>0</v>
      </c>
      <c r="C24" s="1116">
        <v>58627.82</v>
      </c>
      <c r="D24" s="1116">
        <f>SUM(D11:D23)</f>
        <v>58549.380000000005</v>
      </c>
      <c r="E24" s="1113"/>
      <c r="F24" s="1114"/>
    </row>
    <row r="25" spans="1:6" ht="12.75">
      <c r="A25" s="1109"/>
      <c r="B25" s="1110"/>
      <c r="C25" s="1110"/>
      <c r="D25" s="1110"/>
      <c r="E25" s="1109"/>
      <c r="F25" s="1109"/>
    </row>
    <row r="26" spans="1:9" ht="12.75">
      <c r="A26" s="1111" t="s">
        <v>681</v>
      </c>
      <c r="B26" s="1112"/>
      <c r="C26" s="1112"/>
      <c r="D26" s="1112"/>
      <c r="E26" s="1109"/>
      <c r="F26" s="1109"/>
      <c r="G26" s="637"/>
      <c r="H26" s="637"/>
      <c r="I26" s="637"/>
    </row>
    <row r="27" spans="1:9" ht="12.75">
      <c r="A27" s="1111"/>
      <c r="B27" s="1112"/>
      <c r="C27" s="1112"/>
      <c r="D27" s="1112"/>
      <c r="E27" s="1109"/>
      <c r="F27" s="1109"/>
      <c r="G27" s="637"/>
      <c r="H27" s="637"/>
      <c r="I27" s="637"/>
    </row>
    <row r="28" spans="1:6" ht="12.75">
      <c r="A28" s="895" t="s">
        <v>1005</v>
      </c>
      <c r="B28" s="637"/>
      <c r="C28" s="637"/>
      <c r="D28" s="637"/>
      <c r="E28" s="849" t="s">
        <v>1006</v>
      </c>
      <c r="F28" s="1101" t="s">
        <v>678</v>
      </c>
    </row>
    <row r="29" spans="1:6" ht="12.75">
      <c r="A29" s="849" t="s">
        <v>1193</v>
      </c>
      <c r="B29" s="637"/>
      <c r="C29" s="637"/>
      <c r="D29" s="637"/>
      <c r="E29" s="849" t="s">
        <v>1000</v>
      </c>
      <c r="F29" s="839"/>
    </row>
    <row r="30" spans="1:6" ht="12.75">
      <c r="A30" s="839"/>
      <c r="B30" s="637"/>
      <c r="C30" s="637"/>
      <c r="D30" s="637"/>
      <c r="E30" s="637"/>
      <c r="F30" s="637"/>
    </row>
    <row r="31" ht="12.75">
      <c r="A31" s="302"/>
    </row>
  </sheetData>
  <mergeCells count="1">
    <mergeCell ref="A6:F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r:id="rId1"/>
  <headerFooter alignWithMargins="0">
    <oddHeader>&amp;R&amp;"Times New Roman CE,Tučné"&amp;12Příloha č. 6b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43"/>
  <sheetViews>
    <sheetView zoomScale="75" zoomScaleNormal="75" workbookViewId="0" topLeftCell="A1">
      <selection activeCell="A35" sqref="A35:D35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19.25390625" style="0" customWidth="1"/>
    <col min="6" max="6" width="28.625" style="0" customWidth="1"/>
  </cols>
  <sheetData>
    <row r="5" spans="1:7" ht="12.75">
      <c r="A5" s="637" t="s">
        <v>657</v>
      </c>
      <c r="B5" s="637"/>
      <c r="C5" s="637"/>
      <c r="D5" s="637"/>
      <c r="E5" s="637"/>
      <c r="F5" s="637"/>
      <c r="G5" s="637"/>
    </row>
    <row r="6" spans="1:7" ht="15.75">
      <c r="A6" s="1670" t="s">
        <v>436</v>
      </c>
      <c r="B6" s="1670"/>
      <c r="C6" s="1670"/>
      <c r="D6" s="1670"/>
      <c r="E6" s="1670"/>
      <c r="F6" s="1670"/>
      <c r="G6" s="637"/>
    </row>
    <row r="7" spans="1:7" ht="12.75">
      <c r="A7" s="1096"/>
      <c r="B7" s="1026"/>
      <c r="C7" s="1026"/>
      <c r="D7" s="1026"/>
      <c r="E7" s="1026"/>
      <c r="F7" s="1026"/>
      <c r="G7" s="637"/>
    </row>
    <row r="8" spans="1:7" ht="13.5" thickBot="1">
      <c r="A8" s="652"/>
      <c r="B8" s="637"/>
      <c r="C8" s="637"/>
      <c r="D8" s="637"/>
      <c r="E8" s="637"/>
      <c r="F8" s="784" t="s">
        <v>993</v>
      </c>
      <c r="G8" s="637"/>
    </row>
    <row r="9" spans="1:7" ht="12.75">
      <c r="A9" s="1097"/>
      <c r="B9" s="1098" t="s">
        <v>1199</v>
      </c>
      <c r="C9" s="1028"/>
      <c r="D9" s="852" t="s">
        <v>845</v>
      </c>
      <c r="E9" s="852" t="s">
        <v>994</v>
      </c>
      <c r="F9" s="1025"/>
      <c r="G9" s="637"/>
    </row>
    <row r="10" spans="1:7" ht="13.5" thickBot="1">
      <c r="A10" s="864" t="s">
        <v>995</v>
      </c>
      <c r="B10" s="1099" t="s">
        <v>465</v>
      </c>
      <c r="C10" s="1032" t="s">
        <v>466</v>
      </c>
      <c r="D10" s="795" t="s">
        <v>996</v>
      </c>
      <c r="E10" s="795" t="s">
        <v>997</v>
      </c>
      <c r="F10" s="1034" t="s">
        <v>998</v>
      </c>
      <c r="G10" s="637"/>
    </row>
    <row r="11" spans="1:7" ht="15">
      <c r="A11" s="1117" t="s">
        <v>438</v>
      </c>
      <c r="B11" s="1042"/>
      <c r="C11" s="1042"/>
      <c r="D11" s="1120">
        <v>6724949</v>
      </c>
      <c r="E11" s="1037"/>
      <c r="F11" s="1121" t="s">
        <v>439</v>
      </c>
      <c r="G11" s="637"/>
    </row>
    <row r="12" spans="1:7" s="648" customFormat="1" ht="12.75">
      <c r="A12" s="1073"/>
      <c r="B12" s="1119"/>
      <c r="C12" s="1119"/>
      <c r="D12" s="1120">
        <v>847285</v>
      </c>
      <c r="E12" s="1118"/>
      <c r="F12" s="1122" t="s">
        <v>440</v>
      </c>
      <c r="G12" s="652"/>
    </row>
    <row r="13" spans="1:7" ht="12.75">
      <c r="A13" s="1068"/>
      <c r="B13" s="1042"/>
      <c r="C13" s="1042"/>
      <c r="D13" s="1120">
        <v>94834.03</v>
      </c>
      <c r="E13" s="1036"/>
      <c r="F13" s="1123" t="s">
        <v>441</v>
      </c>
      <c r="G13" s="637"/>
    </row>
    <row r="14" spans="1:7" ht="15">
      <c r="A14" s="1117"/>
      <c r="B14" s="1042"/>
      <c r="C14" s="1042"/>
      <c r="D14" s="1120"/>
      <c r="E14" s="1036"/>
      <c r="F14" s="1038"/>
      <c r="G14" s="637"/>
    </row>
    <row r="15" spans="1:7" ht="12.75">
      <c r="A15" s="1068"/>
      <c r="B15" s="1042"/>
      <c r="C15" s="1042"/>
      <c r="D15" s="1120"/>
      <c r="E15" s="1036"/>
      <c r="F15" s="1038"/>
      <c r="G15" s="637"/>
    </row>
    <row r="16" spans="1:7" ht="12.75">
      <c r="A16" s="1068"/>
      <c r="B16" s="1042"/>
      <c r="C16" s="1042"/>
      <c r="D16" s="1120"/>
      <c r="E16" s="1036"/>
      <c r="F16" s="1038"/>
      <c r="G16" s="637"/>
    </row>
    <row r="17" spans="1:7" ht="12.75">
      <c r="A17" s="1068"/>
      <c r="B17" s="1042"/>
      <c r="C17" s="1042"/>
      <c r="D17" s="1120"/>
      <c r="E17" s="1036"/>
      <c r="F17" s="1038"/>
      <c r="G17" s="637"/>
    </row>
    <row r="18" spans="1:7" ht="15">
      <c r="A18" s="1117"/>
      <c r="B18" s="1042"/>
      <c r="C18" s="1042"/>
      <c r="D18" s="1120"/>
      <c r="E18" s="1036"/>
      <c r="F18" s="1038"/>
      <c r="G18" s="637"/>
    </row>
    <row r="19" spans="1:7" ht="12.75">
      <c r="A19" s="1068"/>
      <c r="B19" s="1042"/>
      <c r="C19" s="1042"/>
      <c r="D19" s="1120"/>
      <c r="E19" s="1036"/>
      <c r="F19" s="1038"/>
      <c r="G19" s="637"/>
    </row>
    <row r="20" spans="1:7" ht="12.75">
      <c r="A20" s="1068"/>
      <c r="B20" s="1042"/>
      <c r="C20" s="1042"/>
      <c r="D20" s="1120"/>
      <c r="E20" s="1036"/>
      <c r="F20" s="1038"/>
      <c r="G20" s="637"/>
    </row>
    <row r="21" spans="1:7" ht="12.75">
      <c r="A21" s="1068"/>
      <c r="B21" s="1042"/>
      <c r="C21" s="1042"/>
      <c r="D21" s="1120"/>
      <c r="E21" s="1036"/>
      <c r="F21" s="1038"/>
      <c r="G21" s="637"/>
    </row>
    <row r="22" spans="1:7" ht="15">
      <c r="A22" s="1117"/>
      <c r="B22" s="1042"/>
      <c r="C22" s="1042"/>
      <c r="D22" s="1120"/>
      <c r="E22" s="1036"/>
      <c r="F22" s="1038"/>
      <c r="G22" s="637"/>
    </row>
    <row r="23" spans="1:7" ht="12.75">
      <c r="A23" s="1068"/>
      <c r="B23" s="1042"/>
      <c r="C23" s="1042"/>
      <c r="D23" s="1120"/>
      <c r="E23" s="1036"/>
      <c r="F23" s="1038"/>
      <c r="G23" s="637"/>
    </row>
    <row r="24" spans="1:7" ht="12.75">
      <c r="A24" s="1068"/>
      <c r="B24" s="1042"/>
      <c r="C24" s="1042"/>
      <c r="D24" s="1120"/>
      <c r="E24" s="1036"/>
      <c r="F24" s="1038"/>
      <c r="G24" s="637"/>
    </row>
    <row r="25" spans="1:7" ht="15">
      <c r="A25" s="1117"/>
      <c r="B25" s="1042"/>
      <c r="C25" s="1042"/>
      <c r="D25" s="1120"/>
      <c r="E25" s="1036"/>
      <c r="F25" s="1038"/>
      <c r="G25" s="637"/>
    </row>
    <row r="26" spans="1:7" ht="12.75" customHeight="1">
      <c r="A26" s="1068"/>
      <c r="B26" s="1042"/>
      <c r="C26" s="1042"/>
      <c r="D26" s="1120"/>
      <c r="E26" s="1036"/>
      <c r="F26" s="1038"/>
      <c r="G26" s="637"/>
    </row>
    <row r="27" spans="1:7" ht="12.75">
      <c r="A27" s="1068"/>
      <c r="B27" s="1042"/>
      <c r="C27" s="1042"/>
      <c r="D27" s="1120"/>
      <c r="E27" s="1036"/>
      <c r="F27" s="1038"/>
      <c r="G27" s="637"/>
    </row>
    <row r="28" spans="1:7" ht="12.75">
      <c r="A28" s="1068"/>
      <c r="B28" s="1042"/>
      <c r="C28" s="1042"/>
      <c r="D28" s="1120"/>
      <c r="E28" s="1036"/>
      <c r="F28" s="1038"/>
      <c r="G28" s="637"/>
    </row>
    <row r="29" spans="1:7" ht="12.75">
      <c r="A29" s="1068"/>
      <c r="B29" s="1042"/>
      <c r="C29" s="1042"/>
      <c r="D29" s="1120"/>
      <c r="E29" s="1036"/>
      <c r="F29" s="1038"/>
      <c r="G29" s="637"/>
    </row>
    <row r="30" spans="1:7" ht="12.75">
      <c r="A30" s="1068"/>
      <c r="B30" s="1042"/>
      <c r="C30" s="1042"/>
      <c r="D30" s="1120"/>
      <c r="E30" s="1036"/>
      <c r="F30" s="1038"/>
      <c r="G30" s="637"/>
    </row>
    <row r="31" spans="1:7" ht="12.75">
      <c r="A31" s="1068"/>
      <c r="B31" s="1042"/>
      <c r="C31" s="1042"/>
      <c r="D31" s="1120"/>
      <c r="E31" s="1036"/>
      <c r="F31" s="1038"/>
      <c r="G31" s="637"/>
    </row>
    <row r="32" spans="1:7" ht="13.5" thickBot="1">
      <c r="A32" s="1068"/>
      <c r="B32" s="1042"/>
      <c r="C32" s="1042"/>
      <c r="D32" s="1120"/>
      <c r="E32" s="1036"/>
      <c r="F32" s="1038"/>
      <c r="G32" s="637"/>
    </row>
    <row r="33" spans="1:7" ht="15" thickBot="1">
      <c r="A33" s="1124" t="s">
        <v>999</v>
      </c>
      <c r="B33" s="1116">
        <v>7589084</v>
      </c>
      <c r="C33" s="1116">
        <v>7667543.19</v>
      </c>
      <c r="D33" s="1116">
        <f>SUM(D11:D32)</f>
        <v>7667068.03</v>
      </c>
      <c r="E33" s="1113"/>
      <c r="F33" s="1114"/>
      <c r="G33" s="637"/>
    </row>
    <row r="34" spans="1:7" ht="15">
      <c r="A34" s="1100"/>
      <c r="B34" s="839"/>
      <c r="C34" s="839"/>
      <c r="D34" s="839"/>
      <c r="E34" s="839"/>
      <c r="F34" s="839"/>
      <c r="G34" s="637"/>
    </row>
    <row r="35" spans="1:9" ht="12.75">
      <c r="A35" s="1111" t="s">
        <v>437</v>
      </c>
      <c r="B35" s="1112"/>
      <c r="C35" s="1112"/>
      <c r="D35" s="1112"/>
      <c r="E35" s="1109"/>
      <c r="F35" s="1109"/>
      <c r="G35" s="637"/>
      <c r="H35" s="637"/>
      <c r="I35" s="637"/>
    </row>
    <row r="36" spans="1:7" ht="15">
      <c r="A36" s="1100"/>
      <c r="B36" s="839"/>
      <c r="C36" s="839"/>
      <c r="D36" s="839"/>
      <c r="E36" s="839"/>
      <c r="F36" s="839"/>
      <c r="G36" s="637"/>
    </row>
    <row r="37" spans="1:7" ht="12.75">
      <c r="A37" s="895" t="s">
        <v>1005</v>
      </c>
      <c r="B37" s="637"/>
      <c r="C37" s="637"/>
      <c r="D37" s="637"/>
      <c r="E37" s="849" t="s">
        <v>1006</v>
      </c>
      <c r="F37" s="1101" t="s">
        <v>678</v>
      </c>
      <c r="G37" s="637"/>
    </row>
    <row r="38" spans="1:7" ht="12.75">
      <c r="A38" s="849" t="s">
        <v>1193</v>
      </c>
      <c r="B38" s="637"/>
      <c r="C38" s="637"/>
      <c r="D38" s="637"/>
      <c r="E38" s="849" t="s">
        <v>1000</v>
      </c>
      <c r="F38" s="839"/>
      <c r="G38" s="637"/>
    </row>
    <row r="39" spans="1:7" ht="12.75">
      <c r="A39" s="839"/>
      <c r="B39" s="637"/>
      <c r="C39" s="637"/>
      <c r="D39" s="637"/>
      <c r="E39" s="637"/>
      <c r="F39" s="637"/>
      <c r="G39" s="637"/>
    </row>
    <row r="40" spans="1:7" ht="12.75">
      <c r="A40" s="839"/>
      <c r="B40" s="637"/>
      <c r="C40" s="637"/>
      <c r="D40" s="637"/>
      <c r="E40" s="637"/>
      <c r="F40" s="637"/>
      <c r="G40" s="637"/>
    </row>
    <row r="41" spans="1:7" ht="12.75">
      <c r="A41" s="637"/>
      <c r="B41" s="637"/>
      <c r="C41" s="637"/>
      <c r="D41" s="637"/>
      <c r="E41" s="637"/>
      <c r="F41" s="637"/>
      <c r="G41" s="637"/>
    </row>
    <row r="42" spans="1:7" ht="12.75">
      <c r="A42" s="637"/>
      <c r="B42" s="637"/>
      <c r="C42" s="637"/>
      <c r="D42" s="637"/>
      <c r="E42" s="637"/>
      <c r="F42" s="637"/>
      <c r="G42" s="637"/>
    </row>
    <row r="43" spans="1:7" ht="12.75">
      <c r="A43" s="637"/>
      <c r="B43" s="637"/>
      <c r="C43" s="637"/>
      <c r="D43" s="637"/>
      <c r="E43" s="637"/>
      <c r="F43" s="637"/>
      <c r="G43" s="637"/>
    </row>
  </sheetData>
  <mergeCells count="1">
    <mergeCell ref="A6:F6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scale="98" r:id="rId1"/>
  <headerFooter alignWithMargins="0">
    <oddHeader>&amp;R&amp;"Times New Roman CE,Tučné"&amp;12Příloha č. 6e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6:F31"/>
  <sheetViews>
    <sheetView workbookViewId="0" topLeftCell="A1">
      <selection activeCell="B4" sqref="B4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19.25390625" style="0" customWidth="1"/>
    <col min="6" max="6" width="28.625" style="0" customWidth="1"/>
    <col min="112" max="112" width="8.00390625" style="0" customWidth="1"/>
  </cols>
  <sheetData>
    <row r="6" spans="1:6" ht="12.75">
      <c r="A6" s="637" t="s">
        <v>657</v>
      </c>
      <c r="B6" s="637"/>
      <c r="C6" s="637"/>
      <c r="D6" s="637"/>
      <c r="E6" s="637"/>
      <c r="F6" s="637"/>
    </row>
    <row r="7" spans="1:6" ht="15.75">
      <c r="A7" s="1670" t="s">
        <v>661</v>
      </c>
      <c r="B7" s="1670"/>
      <c r="C7" s="1670"/>
      <c r="D7" s="1670"/>
      <c r="E7" s="1670"/>
      <c r="F7" s="1670"/>
    </row>
    <row r="8" spans="1:6" ht="12.75">
      <c r="A8" s="1096"/>
      <c r="B8" s="1026"/>
      <c r="C8" s="1026"/>
      <c r="D8" s="1026"/>
      <c r="E8" s="1026"/>
      <c r="F8" s="1026"/>
    </row>
    <row r="9" spans="1:6" ht="13.5" thickBot="1">
      <c r="A9" s="652"/>
      <c r="B9" s="637"/>
      <c r="C9" s="637"/>
      <c r="D9" s="637"/>
      <c r="E9" s="637"/>
      <c r="F9" s="784" t="s">
        <v>993</v>
      </c>
    </row>
    <row r="10" spans="1:6" ht="12.75">
      <c r="A10" s="1097"/>
      <c r="B10" s="1027" t="s">
        <v>1199</v>
      </c>
      <c r="C10" s="1129"/>
      <c r="D10" s="793" t="s">
        <v>845</v>
      </c>
      <c r="E10" s="896" t="s">
        <v>662</v>
      </c>
      <c r="F10" s="1136"/>
    </row>
    <row r="11" spans="1:6" ht="13.5" thickBot="1">
      <c r="A11" s="864" t="s">
        <v>995</v>
      </c>
      <c r="B11" s="1031" t="s">
        <v>465</v>
      </c>
      <c r="C11" s="1063" t="s">
        <v>466</v>
      </c>
      <c r="D11" s="799" t="s">
        <v>996</v>
      </c>
      <c r="E11" s="798" t="s">
        <v>997</v>
      </c>
      <c r="F11" s="1137" t="s">
        <v>998</v>
      </c>
    </row>
    <row r="12" spans="1:6" ht="15" customHeight="1">
      <c r="A12" s="1126" t="s">
        <v>438</v>
      </c>
      <c r="B12" s="1130"/>
      <c r="C12" s="1131"/>
      <c r="D12" s="1139">
        <v>7520.74</v>
      </c>
      <c r="E12" s="1140"/>
      <c r="F12" s="1143" t="s">
        <v>442</v>
      </c>
    </row>
    <row r="13" spans="1:6" ht="15" customHeight="1">
      <c r="A13" s="1127" t="s">
        <v>663</v>
      </c>
      <c r="B13" s="873"/>
      <c r="C13" s="1132"/>
      <c r="D13" s="873">
        <v>3000</v>
      </c>
      <c r="E13" s="1141"/>
      <c r="F13" s="1144" t="s">
        <v>664</v>
      </c>
    </row>
    <row r="14" spans="1:6" ht="15" customHeight="1">
      <c r="A14" s="1127" t="s">
        <v>665</v>
      </c>
      <c r="B14" s="873"/>
      <c r="C14" s="1132"/>
      <c r="D14" s="873">
        <v>2500</v>
      </c>
      <c r="E14" s="822"/>
      <c r="F14" s="1144" t="s">
        <v>664</v>
      </c>
    </row>
    <row r="15" spans="1:6" ht="15" customHeight="1">
      <c r="A15" s="1127" t="s">
        <v>666</v>
      </c>
      <c r="B15" s="873"/>
      <c r="C15" s="1132"/>
      <c r="D15" s="873">
        <v>1250</v>
      </c>
      <c r="E15" s="822"/>
      <c r="F15" s="1144" t="s">
        <v>664</v>
      </c>
    </row>
    <row r="16" spans="1:6" ht="15" customHeight="1">
      <c r="A16" s="1127" t="s">
        <v>667</v>
      </c>
      <c r="B16" s="873"/>
      <c r="C16" s="1132"/>
      <c r="D16" s="873">
        <v>900</v>
      </c>
      <c r="E16" s="822"/>
      <c r="F16" s="1144" t="s">
        <v>664</v>
      </c>
    </row>
    <row r="17" spans="1:6" ht="15" customHeight="1">
      <c r="A17" s="1127" t="s">
        <v>668</v>
      </c>
      <c r="B17" s="873"/>
      <c r="C17" s="1132"/>
      <c r="D17" s="873">
        <v>2500</v>
      </c>
      <c r="E17" s="822"/>
      <c r="F17" s="1144" t="s">
        <v>664</v>
      </c>
    </row>
    <row r="18" spans="1:6" ht="15" customHeight="1">
      <c r="A18" s="1127" t="s">
        <v>669</v>
      </c>
      <c r="B18" s="873"/>
      <c r="C18" s="1132"/>
      <c r="D18" s="873">
        <v>61364</v>
      </c>
      <c r="E18" s="822"/>
      <c r="F18" s="1144" t="s">
        <v>664</v>
      </c>
    </row>
    <row r="19" spans="1:6" ht="15" customHeight="1">
      <c r="A19" s="1127" t="s">
        <v>670</v>
      </c>
      <c r="B19" s="873"/>
      <c r="C19" s="1132"/>
      <c r="D19" s="873">
        <v>3000</v>
      </c>
      <c r="E19" s="822"/>
      <c r="F19" s="1144" t="s">
        <v>664</v>
      </c>
    </row>
    <row r="20" spans="1:6" ht="15" customHeight="1">
      <c r="A20" s="1127" t="s">
        <v>671</v>
      </c>
      <c r="B20" s="873"/>
      <c r="C20" s="1132"/>
      <c r="D20" s="873">
        <v>997</v>
      </c>
      <c r="E20" s="822"/>
      <c r="F20" s="1144" t="s">
        <v>672</v>
      </c>
    </row>
    <row r="21" spans="1:6" ht="15" customHeight="1">
      <c r="A21" s="1127" t="s">
        <v>673</v>
      </c>
      <c r="B21" s="873"/>
      <c r="C21" s="1132"/>
      <c r="D21" s="873">
        <v>4173</v>
      </c>
      <c r="E21" s="822"/>
      <c r="F21" s="1144" t="s">
        <v>674</v>
      </c>
    </row>
    <row r="22" spans="1:6" ht="15" customHeight="1">
      <c r="A22" s="1127" t="s">
        <v>675</v>
      </c>
      <c r="B22" s="873"/>
      <c r="C22" s="1132"/>
      <c r="D22" s="873">
        <v>311</v>
      </c>
      <c r="E22" s="822"/>
      <c r="F22" s="1144" t="s">
        <v>672</v>
      </c>
    </row>
    <row r="23" spans="1:6" ht="15" customHeight="1" thickBot="1">
      <c r="A23" s="1128" t="s">
        <v>676</v>
      </c>
      <c r="B23" s="1133"/>
      <c r="C23" s="1134"/>
      <c r="D23" s="1133">
        <v>2000</v>
      </c>
      <c r="E23" s="1142"/>
      <c r="F23" s="1145" t="s">
        <v>664</v>
      </c>
    </row>
    <row r="24" spans="1:6" ht="13.5" thickBot="1">
      <c r="A24" s="1115" t="s">
        <v>999</v>
      </c>
      <c r="B24" s="1107">
        <v>0</v>
      </c>
      <c r="C24" s="1135">
        <v>234882.24</v>
      </c>
      <c r="D24" s="1107">
        <f>SUM(D12:D23)</f>
        <v>89515.73999999999</v>
      </c>
      <c r="E24" s="1138"/>
      <c r="F24" s="1146"/>
    </row>
    <row r="25" spans="1:6" ht="15">
      <c r="A25" s="1100"/>
      <c r="B25" s="1100"/>
      <c r="C25" s="1100"/>
      <c r="D25" s="1125"/>
      <c r="E25" s="839"/>
      <c r="F25" s="839"/>
    </row>
    <row r="26" spans="1:6" ht="15">
      <c r="A26" s="1147" t="s">
        <v>1008</v>
      </c>
      <c r="B26" s="1100"/>
      <c r="C26" s="1100"/>
      <c r="D26" s="1125"/>
      <c r="E26" s="839"/>
      <c r="F26" s="839"/>
    </row>
    <row r="27" spans="1:6" ht="15">
      <c r="A27" s="1100"/>
      <c r="B27" s="839"/>
      <c r="C27" s="839"/>
      <c r="D27" s="839"/>
      <c r="E27" s="839"/>
      <c r="F27" s="839"/>
    </row>
    <row r="28" spans="1:6" ht="12.75">
      <c r="A28" s="895" t="s">
        <v>1015</v>
      </c>
      <c r="B28" s="637"/>
      <c r="C28" s="637"/>
      <c r="D28" s="637"/>
      <c r="E28" s="849" t="s">
        <v>1006</v>
      </c>
      <c r="F28" s="1101" t="s">
        <v>678</v>
      </c>
    </row>
    <row r="29" spans="1:6" ht="12.75">
      <c r="A29" s="849" t="s">
        <v>1193</v>
      </c>
      <c r="B29" s="637"/>
      <c r="C29" s="637"/>
      <c r="D29" s="637"/>
      <c r="E29" s="849" t="s">
        <v>1000</v>
      </c>
      <c r="F29" s="839"/>
    </row>
    <row r="30" spans="1:6" ht="12.75">
      <c r="A30" s="839"/>
      <c r="B30" s="637"/>
      <c r="C30" s="637"/>
      <c r="D30" s="637"/>
      <c r="E30" s="637"/>
      <c r="F30" s="637"/>
    </row>
    <row r="31" spans="1:6" ht="12.75" customHeight="1">
      <c r="A31" s="839"/>
      <c r="B31" s="637"/>
      <c r="C31" s="637"/>
      <c r="D31" s="637"/>
      <c r="E31" s="637"/>
      <c r="F31" s="637"/>
    </row>
  </sheetData>
  <mergeCells count="1">
    <mergeCell ref="A7:F7"/>
  </mergeCells>
  <printOptions horizontalCentered="1"/>
  <pageMargins left="0.53" right="0.5118110236220472" top="0.6692913385826772" bottom="0.8661417322834646" header="0.5118110236220472" footer="0.5118110236220472"/>
  <pageSetup horizontalDpi="180" verticalDpi="180" orientation="landscape" paperSize="9" r:id="rId1"/>
  <headerFooter alignWithMargins="0">
    <oddHeader>&amp;R&amp;"Times New Roman CE,Tučné"&amp;12Příloha č. 6f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X30"/>
  <sheetViews>
    <sheetView tabSelected="1" zoomScale="75" zoomScaleNormal="75" workbookViewId="0" topLeftCell="J7">
      <selection activeCell="O38" sqref="O38"/>
    </sheetView>
  </sheetViews>
  <sheetFormatPr defaultColWidth="9.00390625" defaultRowHeight="12.75"/>
  <cols>
    <col min="1" max="1" width="14.375" style="1734" customWidth="1"/>
    <col min="2" max="2" width="4.25390625" style="1734" customWidth="1"/>
    <col min="3" max="3" width="9.625" style="1734" customWidth="1"/>
    <col min="4" max="4" width="9.00390625" style="1734" customWidth="1"/>
    <col min="5" max="5" width="9.75390625" style="1734" customWidth="1"/>
    <col min="6" max="6" width="14.875" style="1734" customWidth="1"/>
    <col min="7" max="7" width="11.75390625" style="1734" customWidth="1"/>
    <col min="8" max="8" width="13.125" style="1734" bestFit="1" customWidth="1"/>
    <col min="9" max="9" width="15.75390625" style="1734" customWidth="1"/>
    <col min="10" max="10" width="10.125" style="1734" customWidth="1"/>
    <col min="11" max="11" width="11.00390625" style="1734" bestFit="1" customWidth="1"/>
    <col min="12" max="12" width="13.125" style="1734" bestFit="1" customWidth="1"/>
    <col min="13" max="13" width="12.00390625" style="1734" bestFit="1" customWidth="1"/>
    <col min="14" max="14" width="8.75390625" style="1734" customWidth="1"/>
    <col min="15" max="15" width="11.00390625" style="1734" customWidth="1"/>
    <col min="16" max="16" width="14.00390625" style="1734" customWidth="1"/>
    <col min="17" max="17" width="13.25390625" style="1734" customWidth="1"/>
    <col min="18" max="18" width="8.75390625" style="1734" bestFit="1" customWidth="1"/>
    <col min="19" max="19" width="12.875" style="0" customWidth="1"/>
    <col min="20" max="20" width="13.875" style="0" customWidth="1"/>
    <col min="21" max="21" width="14.75390625" style="0" customWidth="1"/>
    <col min="22" max="22" width="13.00390625" style="0" customWidth="1"/>
    <col min="23" max="23" width="15.00390625" style="0" customWidth="1"/>
    <col min="24" max="24" width="13.625" style="0" customWidth="1"/>
    <col min="25" max="16384" width="8.875" style="0" customWidth="1"/>
  </cols>
  <sheetData>
    <row r="2" spans="17:18" ht="20.25">
      <c r="Q2" s="1735"/>
      <c r="R2" s="1735"/>
    </row>
    <row r="3" spans="1:18" ht="22.5">
      <c r="A3" s="1736" t="s">
        <v>581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  <c r="N3" s="1736"/>
      <c r="O3" s="1736"/>
      <c r="P3" s="1736"/>
      <c r="Q3" s="1736"/>
      <c r="R3" s="1736"/>
    </row>
    <row r="4" spans="1:18" ht="20.25" customHeight="1">
      <c r="A4" s="781" t="s">
        <v>582</v>
      </c>
      <c r="B4" s="1737"/>
      <c r="C4" s="1737"/>
      <c r="D4" s="1737"/>
      <c r="E4" s="1737"/>
      <c r="F4" s="1738"/>
      <c r="G4" s="1738"/>
      <c r="H4" s="1738"/>
      <c r="I4" s="1737"/>
      <c r="J4" s="1737"/>
      <c r="K4" s="1737"/>
      <c r="L4" s="1737"/>
      <c r="Q4" s="1739"/>
      <c r="R4" s="1739"/>
    </row>
    <row r="5" spans="1:18" ht="20.25" customHeight="1">
      <c r="A5" s="781" t="s">
        <v>583</v>
      </c>
      <c r="D5" s="1737"/>
      <c r="E5" s="1737"/>
      <c r="F5" s="1738"/>
      <c r="G5" s="1738"/>
      <c r="H5" s="1738"/>
      <c r="I5" s="1737"/>
      <c r="J5" s="1737"/>
      <c r="K5" s="1737"/>
      <c r="L5" s="1737"/>
      <c r="Q5" s="1739"/>
      <c r="R5" s="1739"/>
    </row>
    <row r="6" spans="1:18" ht="19.5" customHeight="1" thickBot="1">
      <c r="A6" s="781"/>
      <c r="G6" s="1740"/>
      <c r="Q6" s="1741" t="s">
        <v>584</v>
      </c>
      <c r="R6" s="1735"/>
    </row>
    <row r="7" spans="1:18" ht="32.25" thickBot="1">
      <c r="A7" s="1742" t="s">
        <v>585</v>
      </c>
      <c r="B7" s="1743"/>
      <c r="C7" s="1744"/>
      <c r="D7" s="1744"/>
      <c r="E7" s="1745"/>
      <c r="F7" s="1746"/>
      <c r="G7" s="1747" t="s">
        <v>586</v>
      </c>
      <c r="H7" s="1747"/>
      <c r="I7" s="1743"/>
      <c r="J7" s="1748"/>
      <c r="K7" s="1749" t="s">
        <v>587</v>
      </c>
      <c r="L7" s="1743"/>
      <c r="M7" s="1743"/>
      <c r="N7" s="1748"/>
      <c r="O7" s="1749" t="s">
        <v>588</v>
      </c>
      <c r="P7" s="1743"/>
      <c r="Q7" s="1743"/>
      <c r="R7" s="1748"/>
    </row>
    <row r="8" spans="1:18" ht="16.5" customHeight="1" thickBot="1">
      <c r="A8" s="1750" t="s">
        <v>589</v>
      </c>
      <c r="B8" s="1751"/>
      <c r="C8" s="1750" t="s">
        <v>590</v>
      </c>
      <c r="D8" s="1750"/>
      <c r="E8" s="1751"/>
      <c r="F8" s="1752"/>
      <c r="G8" s="1753" t="s">
        <v>591</v>
      </c>
      <c r="H8" s="1754"/>
      <c r="I8" s="1755" t="s">
        <v>592</v>
      </c>
      <c r="J8" s="1756" t="s">
        <v>457</v>
      </c>
      <c r="K8" s="1753" t="s">
        <v>591</v>
      </c>
      <c r="L8" s="1754"/>
      <c r="M8" s="1755" t="s">
        <v>592</v>
      </c>
      <c r="N8" s="1756" t="s">
        <v>457</v>
      </c>
      <c r="O8" s="1753" t="s">
        <v>591</v>
      </c>
      <c r="P8" s="1754"/>
      <c r="Q8" s="1755" t="s">
        <v>592</v>
      </c>
      <c r="R8" s="1756" t="s">
        <v>457</v>
      </c>
    </row>
    <row r="9" spans="1:18" ht="16.5" thickBot="1">
      <c r="A9" s="1757" t="s">
        <v>593</v>
      </c>
      <c r="B9" s="1758"/>
      <c r="C9" s="1759"/>
      <c r="D9" s="1759"/>
      <c r="E9" s="1760"/>
      <c r="F9" s="1761"/>
      <c r="G9" s="1762" t="s">
        <v>465</v>
      </c>
      <c r="H9" s="1763" t="s">
        <v>466</v>
      </c>
      <c r="I9" s="1764"/>
      <c r="J9" s="1765" t="s">
        <v>468</v>
      </c>
      <c r="K9" s="1762" t="s">
        <v>465</v>
      </c>
      <c r="L9" s="1763" t="s">
        <v>466</v>
      </c>
      <c r="M9" s="1764"/>
      <c r="N9" s="1765" t="s">
        <v>468</v>
      </c>
      <c r="O9" s="1762" t="s">
        <v>465</v>
      </c>
      <c r="P9" s="1763" t="s">
        <v>466</v>
      </c>
      <c r="Q9" s="1764"/>
      <c r="R9" s="1765" t="s">
        <v>468</v>
      </c>
    </row>
    <row r="10" spans="1:18" ht="15.75">
      <c r="A10" s="1766"/>
      <c r="B10" s="1767"/>
      <c r="C10" s="1768"/>
      <c r="D10" s="1768"/>
      <c r="E10" s="1769"/>
      <c r="F10" s="1770"/>
      <c r="G10" s="1771"/>
      <c r="H10" s="1771"/>
      <c r="I10" s="1771"/>
      <c r="J10" s="1769"/>
      <c r="K10" s="1772"/>
      <c r="L10" s="1771"/>
      <c r="M10" s="1771"/>
      <c r="N10" s="1770"/>
      <c r="O10" s="1772"/>
      <c r="P10" s="1771"/>
      <c r="Q10" s="1771"/>
      <c r="R10" s="1770"/>
    </row>
    <row r="11" spans="1:24" ht="15.75">
      <c r="A11" s="1773">
        <v>233010</v>
      </c>
      <c r="B11" s="1774"/>
      <c r="C11" s="1775" t="s">
        <v>594</v>
      </c>
      <c r="D11" s="1775"/>
      <c r="E11" s="1776"/>
      <c r="F11" s="1777"/>
      <c r="G11" s="1771">
        <v>141977</v>
      </c>
      <c r="H11" s="1771">
        <v>143027</v>
      </c>
      <c r="I11" s="1778">
        <v>251477.31</v>
      </c>
      <c r="J11" s="1779">
        <f>I11*100/H11</f>
        <v>175.82506100246806</v>
      </c>
      <c r="K11" s="1780">
        <v>13200</v>
      </c>
      <c r="L11" s="1781">
        <v>45525</v>
      </c>
      <c r="M11" s="1778">
        <v>37571.26</v>
      </c>
      <c r="N11" s="1782">
        <f>M11*100/L11</f>
        <v>82.5288522789676</v>
      </c>
      <c r="O11" s="1780">
        <f>G11+K11</f>
        <v>155177</v>
      </c>
      <c r="P11" s="1781">
        <f>H11+L11</f>
        <v>188552</v>
      </c>
      <c r="Q11" s="1778">
        <f>I11+M11</f>
        <v>289048.57</v>
      </c>
      <c r="R11" s="1783">
        <f>Q11*100/P11</f>
        <v>153.29912703126988</v>
      </c>
      <c r="S11" s="656"/>
      <c r="T11" s="656"/>
      <c r="U11" s="656"/>
      <c r="V11" s="656"/>
      <c r="W11" s="656"/>
      <c r="X11" s="656"/>
    </row>
    <row r="12" spans="1:24" ht="15.75">
      <c r="A12" s="1773"/>
      <c r="B12" s="1774"/>
      <c r="C12" s="1775"/>
      <c r="D12" s="1775"/>
      <c r="E12" s="1776"/>
      <c r="F12" s="1777"/>
      <c r="G12" s="1771"/>
      <c r="H12" s="1771"/>
      <c r="I12" s="1781"/>
      <c r="J12" s="1779"/>
      <c r="K12" s="1780"/>
      <c r="L12" s="1781"/>
      <c r="M12" s="1781"/>
      <c r="N12" s="1782"/>
      <c r="O12" s="1780"/>
      <c r="P12" s="1781"/>
      <c r="Q12" s="1778"/>
      <c r="R12" s="1783"/>
      <c r="U12" s="656"/>
      <c r="V12" s="656"/>
      <c r="W12" s="656"/>
      <c r="X12" s="656"/>
    </row>
    <row r="13" spans="1:24" ht="15.75">
      <c r="A13" s="1773">
        <v>233110</v>
      </c>
      <c r="B13" s="1774"/>
      <c r="C13" s="1775" t="s">
        <v>595</v>
      </c>
      <c r="D13" s="1775"/>
      <c r="E13" s="1776"/>
      <c r="F13" s="1777"/>
      <c r="G13" s="1771">
        <v>556002</v>
      </c>
      <c r="H13" s="1771">
        <v>502875</v>
      </c>
      <c r="I13" s="1778">
        <v>454425.64</v>
      </c>
      <c r="J13" s="1779">
        <f>I13*100/H13</f>
        <v>90.36552622421078</v>
      </c>
      <c r="K13" s="1780">
        <v>39389</v>
      </c>
      <c r="L13" s="1781">
        <v>41891</v>
      </c>
      <c r="M13" s="1778">
        <v>38919.72</v>
      </c>
      <c r="N13" s="1782">
        <f>M13*100/L13</f>
        <v>92.90711608698766</v>
      </c>
      <c r="O13" s="1780">
        <f>G13+K13</f>
        <v>595391</v>
      </c>
      <c r="P13" s="1781">
        <f>H13+L13</f>
        <v>544766</v>
      </c>
      <c r="Q13" s="1778">
        <f>I13+M13</f>
        <v>493345.36</v>
      </c>
      <c r="R13" s="1783">
        <f>Q13*100/P13</f>
        <v>90.5609674612586</v>
      </c>
      <c r="U13" s="656"/>
      <c r="V13" s="656"/>
      <c r="W13" s="656"/>
      <c r="X13" s="656"/>
    </row>
    <row r="14" spans="1:24" ht="15.75">
      <c r="A14" s="1773"/>
      <c r="B14" s="1774"/>
      <c r="C14" s="1775"/>
      <c r="D14" s="1775"/>
      <c r="E14" s="1776"/>
      <c r="F14" s="1777"/>
      <c r="G14" s="1771"/>
      <c r="H14" s="1771"/>
      <c r="I14" s="1784"/>
      <c r="J14" s="1785"/>
      <c r="K14" s="1772"/>
      <c r="L14" s="1771"/>
      <c r="M14" s="1771"/>
      <c r="N14" s="1783"/>
      <c r="O14" s="1772"/>
      <c r="P14" s="1771"/>
      <c r="Q14" s="1784"/>
      <c r="R14" s="1783"/>
      <c r="U14" s="656"/>
      <c r="V14" s="656"/>
      <c r="W14" s="656"/>
      <c r="X14" s="656"/>
    </row>
    <row r="15" spans="1:24" ht="15.75">
      <c r="A15" s="1773">
        <v>233310</v>
      </c>
      <c r="B15" s="1774"/>
      <c r="C15" s="1775" t="s">
        <v>596</v>
      </c>
      <c r="D15" s="1775"/>
      <c r="E15" s="1776"/>
      <c r="F15" s="1777"/>
      <c r="G15" s="1771">
        <v>477663</v>
      </c>
      <c r="H15" s="1771">
        <v>418992</v>
      </c>
      <c r="I15" s="1784">
        <v>272769.16</v>
      </c>
      <c r="J15" s="1785">
        <f>I15*100/H15</f>
        <v>65.10128117004619</v>
      </c>
      <c r="K15" s="1772">
        <v>50429</v>
      </c>
      <c r="L15" s="1771">
        <v>81100</v>
      </c>
      <c r="M15" s="1784">
        <v>81097.53</v>
      </c>
      <c r="N15" s="1783">
        <f>M15*100/L15</f>
        <v>99.99695437731197</v>
      </c>
      <c r="O15" s="1772">
        <f>G15+K15</f>
        <v>528092</v>
      </c>
      <c r="P15" s="1771">
        <f>H15+L15</f>
        <v>500092</v>
      </c>
      <c r="Q15" s="1784">
        <f>I15+M15</f>
        <v>353866.68999999994</v>
      </c>
      <c r="R15" s="1783">
        <f>Q15*100/P15</f>
        <v>70.76031810146931</v>
      </c>
      <c r="U15" s="656"/>
      <c r="V15" s="656"/>
      <c r="W15" s="656"/>
      <c r="X15" s="656"/>
    </row>
    <row r="16" spans="1:24" ht="15.75">
      <c r="A16" s="1773"/>
      <c r="B16" s="1774"/>
      <c r="C16" s="1775"/>
      <c r="D16" s="1775"/>
      <c r="E16" s="1776"/>
      <c r="F16" s="1777"/>
      <c r="G16" s="1771"/>
      <c r="H16" s="1771"/>
      <c r="I16" s="1784"/>
      <c r="J16" s="1785"/>
      <c r="K16" s="1772"/>
      <c r="L16" s="1771"/>
      <c r="M16" s="1771"/>
      <c r="N16" s="1783"/>
      <c r="O16" s="1772"/>
      <c r="P16" s="1771"/>
      <c r="Q16" s="1784"/>
      <c r="R16" s="1783"/>
      <c r="U16" s="656"/>
      <c r="V16" s="656"/>
      <c r="W16" s="656"/>
      <c r="X16" s="656"/>
    </row>
    <row r="17" spans="1:24" ht="15.75">
      <c r="A17" s="1773">
        <v>233320</v>
      </c>
      <c r="B17" s="1774"/>
      <c r="C17" s="1775" t="s">
        <v>597</v>
      </c>
      <c r="D17" s="1775"/>
      <c r="E17" s="1776"/>
      <c r="F17" s="1777"/>
      <c r="G17" s="1771">
        <v>257624</v>
      </c>
      <c r="H17" s="1771">
        <v>220110</v>
      </c>
      <c r="I17" s="1784">
        <v>198067.46</v>
      </c>
      <c r="J17" s="1785">
        <f>I17*100/H17</f>
        <v>89.98567080096315</v>
      </c>
      <c r="K17" s="1772">
        <v>0</v>
      </c>
      <c r="L17" s="1771">
        <v>27514</v>
      </c>
      <c r="M17" s="1784">
        <v>27510.43</v>
      </c>
      <c r="N17" s="1783">
        <f>M17*100/L17</f>
        <v>99.98702478738097</v>
      </c>
      <c r="O17" s="1772">
        <f>G17+K17</f>
        <v>257624</v>
      </c>
      <c r="P17" s="1771">
        <f>H17+L17</f>
        <v>247624</v>
      </c>
      <c r="Q17" s="1784">
        <f>I17+M17</f>
        <v>225577.88999999998</v>
      </c>
      <c r="R17" s="1783">
        <f>Q17*100/P17</f>
        <v>91.09694133040416</v>
      </c>
      <c r="U17" s="656"/>
      <c r="V17" s="656"/>
      <c r="W17" s="656"/>
      <c r="X17" s="656"/>
    </row>
    <row r="18" spans="1:24" ht="15.75">
      <c r="A18" s="1773"/>
      <c r="B18" s="1774"/>
      <c r="C18" s="1775"/>
      <c r="D18" s="1775"/>
      <c r="E18" s="1776"/>
      <c r="F18" s="1777"/>
      <c r="G18" s="1771"/>
      <c r="H18" s="1771"/>
      <c r="I18" s="1784"/>
      <c r="J18" s="1785"/>
      <c r="K18" s="1772"/>
      <c r="L18" s="1771"/>
      <c r="M18" s="1771"/>
      <c r="N18" s="1783"/>
      <c r="O18" s="1772"/>
      <c r="P18" s="1771"/>
      <c r="Q18" s="1784"/>
      <c r="R18" s="1783"/>
      <c r="U18" s="656"/>
      <c r="V18" s="656"/>
      <c r="W18" s="656"/>
      <c r="X18" s="656"/>
    </row>
    <row r="19" spans="1:24" ht="15.75">
      <c r="A19" s="1773">
        <v>233330</v>
      </c>
      <c r="B19" s="1774"/>
      <c r="C19" s="1775" t="s">
        <v>598</v>
      </c>
      <c r="D19" s="1775"/>
      <c r="E19" s="1776"/>
      <c r="F19" s="1777"/>
      <c r="G19" s="1771">
        <v>347000</v>
      </c>
      <c r="H19" s="1771">
        <v>968605</v>
      </c>
      <c r="I19" s="1784">
        <v>944223.09</v>
      </c>
      <c r="J19" s="1785">
        <f>I19*100/H19</f>
        <v>97.4827809065615</v>
      </c>
      <c r="K19" s="1772">
        <v>0</v>
      </c>
      <c r="L19" s="1784">
        <v>0</v>
      </c>
      <c r="M19" s="1771">
        <v>0</v>
      </c>
      <c r="N19" s="1783">
        <v>0</v>
      </c>
      <c r="O19" s="1772">
        <f>G19+K19</f>
        <v>347000</v>
      </c>
      <c r="P19" s="1771">
        <f>H19+L19</f>
        <v>968605</v>
      </c>
      <c r="Q19" s="1784">
        <f>I19+M19</f>
        <v>944223.09</v>
      </c>
      <c r="R19" s="1783">
        <f>Q19*100/P19</f>
        <v>97.4827809065615</v>
      </c>
      <c r="U19" s="656"/>
      <c r="V19" s="656"/>
      <c r="W19" s="656"/>
      <c r="X19" s="656"/>
    </row>
    <row r="20" spans="1:24" ht="15.75">
      <c r="A20" s="1773"/>
      <c r="B20" s="1774"/>
      <c r="C20" s="1775"/>
      <c r="D20" s="1775"/>
      <c r="E20" s="1776"/>
      <c r="F20" s="1777"/>
      <c r="G20" s="1771"/>
      <c r="H20" s="1771"/>
      <c r="I20" s="1784"/>
      <c r="J20" s="1785"/>
      <c r="K20" s="1772"/>
      <c r="L20" s="1771"/>
      <c r="M20" s="1771"/>
      <c r="N20" s="1783"/>
      <c r="O20" s="1772"/>
      <c r="P20" s="1771"/>
      <c r="Q20" s="1784"/>
      <c r="R20" s="1783"/>
      <c r="U20" s="656"/>
      <c r="V20" s="656"/>
      <c r="W20" s="656"/>
      <c r="X20" s="656"/>
    </row>
    <row r="21" spans="1:24" ht="15.75">
      <c r="A21" s="1773">
        <v>233340</v>
      </c>
      <c r="B21" s="1774"/>
      <c r="C21" s="1775" t="s">
        <v>599</v>
      </c>
      <c r="D21" s="1775"/>
      <c r="E21" s="1776"/>
      <c r="F21" s="1777"/>
      <c r="G21" s="1771">
        <v>1797301</v>
      </c>
      <c r="H21" s="1771">
        <v>1824246</v>
      </c>
      <c r="I21" s="1784">
        <v>1799304.28</v>
      </c>
      <c r="J21" s="1785">
        <f>I21*100/H21</f>
        <v>98.63276553710409</v>
      </c>
      <c r="K21" s="1772">
        <v>218395</v>
      </c>
      <c r="L21" s="1771">
        <v>178000</v>
      </c>
      <c r="M21" s="1784">
        <v>149763.84</v>
      </c>
      <c r="N21" s="1783">
        <f>M21*100/L21</f>
        <v>84.13698876404494</v>
      </c>
      <c r="O21" s="1772">
        <f>G21+K21</f>
        <v>2015696</v>
      </c>
      <c r="P21" s="1771">
        <f>H21+L21</f>
        <v>2002246</v>
      </c>
      <c r="Q21" s="1784">
        <f>I21+M21</f>
        <v>1949068.12</v>
      </c>
      <c r="R21" s="1783">
        <f>Q21*100/P21</f>
        <v>97.34408858851509</v>
      </c>
      <c r="S21" s="656"/>
      <c r="T21" s="656"/>
      <c r="U21" s="656"/>
      <c r="V21" s="656"/>
      <c r="W21" s="656"/>
      <c r="X21" s="656"/>
    </row>
    <row r="22" spans="1:24" ht="15.75">
      <c r="A22" s="1773"/>
      <c r="B22" s="1774"/>
      <c r="C22" s="1775"/>
      <c r="D22" s="1775"/>
      <c r="E22" s="1776"/>
      <c r="F22" s="1777"/>
      <c r="G22" s="1771"/>
      <c r="H22" s="1771"/>
      <c r="I22" s="1784"/>
      <c r="J22" s="1785"/>
      <c r="K22" s="1772"/>
      <c r="L22" s="1771"/>
      <c r="M22" s="1771"/>
      <c r="N22" s="1783"/>
      <c r="O22" s="1772"/>
      <c r="P22" s="1771"/>
      <c r="Q22" s="1784"/>
      <c r="R22" s="1783"/>
      <c r="U22" s="656"/>
      <c r="V22" s="656"/>
      <c r="W22" s="656"/>
      <c r="X22" s="656"/>
    </row>
    <row r="23" spans="1:24" ht="15.75">
      <c r="A23" s="1773">
        <v>233510</v>
      </c>
      <c r="B23" s="1774"/>
      <c r="C23" s="1775" t="s">
        <v>600</v>
      </c>
      <c r="D23" s="1775"/>
      <c r="E23" s="1776"/>
      <c r="F23" s="1777"/>
      <c r="G23" s="1771">
        <v>548100</v>
      </c>
      <c r="H23" s="1771">
        <v>725629</v>
      </c>
      <c r="I23" s="1778">
        <v>580261.46</v>
      </c>
      <c r="J23" s="1785">
        <f>I23*100/H23</f>
        <v>79.9666854549639</v>
      </c>
      <c r="K23" s="1772">
        <v>0</v>
      </c>
      <c r="L23" s="1771">
        <v>23700</v>
      </c>
      <c r="M23" s="1784">
        <v>300</v>
      </c>
      <c r="N23" s="1783">
        <f>M23*100/L23</f>
        <v>1.2658227848101267</v>
      </c>
      <c r="O23" s="1772">
        <f>G23+K23</f>
        <v>548100</v>
      </c>
      <c r="P23" s="1771">
        <f>H23+L23</f>
        <v>749329</v>
      </c>
      <c r="Q23" s="1784">
        <f>I23+M23</f>
        <v>580561.46</v>
      </c>
      <c r="R23" s="1783">
        <f>Q23*100/P23</f>
        <v>77.47751121336556</v>
      </c>
      <c r="U23" s="656"/>
      <c r="V23" s="656"/>
      <c r="W23" s="656"/>
      <c r="X23" s="656"/>
    </row>
    <row r="24" spans="1:24" ht="15.75">
      <c r="A24" s="1773"/>
      <c r="B24" s="1774"/>
      <c r="C24" s="1775"/>
      <c r="D24" s="1775"/>
      <c r="E24" s="1776"/>
      <c r="F24" s="1777"/>
      <c r="G24" s="1771"/>
      <c r="H24" s="1771"/>
      <c r="I24" s="1784"/>
      <c r="J24" s="1785"/>
      <c r="K24" s="1772"/>
      <c r="L24" s="1771"/>
      <c r="M24" s="1771"/>
      <c r="N24" s="1783"/>
      <c r="O24" s="1772"/>
      <c r="P24" s="1771"/>
      <c r="Q24" s="1784"/>
      <c r="R24" s="1783"/>
      <c r="U24" s="656"/>
      <c r="W24" s="656"/>
      <c r="X24" s="656"/>
    </row>
    <row r="25" spans="1:24" ht="15.75">
      <c r="A25" s="1773">
        <v>333310</v>
      </c>
      <c r="B25" s="1774"/>
      <c r="C25" s="1775" t="s">
        <v>601</v>
      </c>
      <c r="D25" s="1775"/>
      <c r="E25" s="1776"/>
      <c r="F25" s="1777"/>
      <c r="G25" s="1771">
        <v>0</v>
      </c>
      <c r="H25" s="1771">
        <v>12962</v>
      </c>
      <c r="I25" s="1784">
        <v>12962</v>
      </c>
      <c r="J25" s="1785">
        <f>I25*100/H25</f>
        <v>100</v>
      </c>
      <c r="K25" s="1772">
        <v>0</v>
      </c>
      <c r="L25" s="1771">
        <v>0</v>
      </c>
      <c r="M25" s="1771">
        <v>0</v>
      </c>
      <c r="N25" s="1770">
        <v>0</v>
      </c>
      <c r="O25" s="1772">
        <f>G25+K25</f>
        <v>0</v>
      </c>
      <c r="P25" s="1771">
        <f>H25+L25</f>
        <v>12962</v>
      </c>
      <c r="Q25" s="1784">
        <f>I25+M25</f>
        <v>12962</v>
      </c>
      <c r="R25" s="1783">
        <f>Q25*100/P25</f>
        <v>100</v>
      </c>
      <c r="U25" s="656"/>
      <c r="W25" s="656"/>
      <c r="X25" s="656"/>
    </row>
    <row r="26" spans="1:21" ht="16.5" thickBot="1">
      <c r="A26" s="1786"/>
      <c r="B26" s="1740"/>
      <c r="C26" s="1787"/>
      <c r="D26" s="1787"/>
      <c r="E26" s="1788"/>
      <c r="F26" s="1789"/>
      <c r="G26" s="1790"/>
      <c r="H26" s="1790"/>
      <c r="I26" s="1790"/>
      <c r="J26" s="1788"/>
      <c r="K26" s="1791"/>
      <c r="L26" s="1790"/>
      <c r="M26" s="1790"/>
      <c r="N26" s="1789"/>
      <c r="O26" s="1791"/>
      <c r="P26" s="1790"/>
      <c r="Q26" s="1790"/>
      <c r="R26" s="1789"/>
      <c r="U26" s="656"/>
    </row>
    <row r="27" spans="1:18" ht="16.5" thickBot="1">
      <c r="A27" s="1792" t="s">
        <v>602</v>
      </c>
      <c r="B27" s="1740"/>
      <c r="C27" s="1787"/>
      <c r="D27" s="1787"/>
      <c r="E27" s="1788"/>
      <c r="F27" s="1789"/>
      <c r="G27" s="1790">
        <f>SUM(G10:G26)</f>
        <v>4125667</v>
      </c>
      <c r="H27" s="1790">
        <f>SUM(H10:H26)</f>
        <v>4816446</v>
      </c>
      <c r="I27" s="1793">
        <f>SUM(I10:I26)</f>
        <v>4513490.399999999</v>
      </c>
      <c r="J27" s="1793">
        <f>I27*100/H27</f>
        <v>93.70997619406508</v>
      </c>
      <c r="K27" s="1790">
        <f>SUM(K10:K26)</f>
        <v>321413</v>
      </c>
      <c r="L27" s="1790">
        <f>SUM(L10:L26)</f>
        <v>397730</v>
      </c>
      <c r="M27" s="1793">
        <f>SUM(M10:M26)</f>
        <v>335162.78</v>
      </c>
      <c r="N27" s="1793">
        <f>M27*100/L27</f>
        <v>84.26892112739799</v>
      </c>
      <c r="O27" s="1790">
        <f>SUM(O10:O26)</f>
        <v>4447080</v>
      </c>
      <c r="P27" s="1790">
        <f>SUM(P10:P26)</f>
        <v>5214176</v>
      </c>
      <c r="Q27" s="1793">
        <f>SUM(Q10:Q26)</f>
        <v>4848653.18</v>
      </c>
      <c r="R27" s="1794">
        <f>Q27*100/P27</f>
        <v>92.98982581332122</v>
      </c>
    </row>
    <row r="28" spans="1:18" ht="15.75">
      <c r="A28" s="1795"/>
      <c r="B28" s="1767"/>
      <c r="C28" s="1769"/>
      <c r="D28" s="1769"/>
      <c r="E28" s="1769"/>
      <c r="F28" s="1769"/>
      <c r="G28" s="1769"/>
      <c r="H28" s="1769"/>
      <c r="I28" s="1769"/>
      <c r="J28" s="1769"/>
      <c r="K28" s="1769"/>
      <c r="L28" s="1769"/>
      <c r="M28" s="1769"/>
      <c r="N28" s="1769"/>
      <c r="O28" s="1769"/>
      <c r="P28" s="1769"/>
      <c r="Q28" s="1769"/>
      <c r="R28" s="1769"/>
    </row>
    <row r="29" spans="1:18" ht="15.75">
      <c r="A29" s="1734" t="s">
        <v>603</v>
      </c>
      <c r="G29" s="1734" t="s">
        <v>1258</v>
      </c>
      <c r="H29" s="1734" t="s">
        <v>604</v>
      </c>
      <c r="P29" s="637"/>
      <c r="R29" s="1796" t="s">
        <v>763</v>
      </c>
    </row>
    <row r="30" spans="1:7" ht="15.75">
      <c r="A30" s="1734" t="s">
        <v>1193</v>
      </c>
      <c r="G30" s="1734" t="s">
        <v>1193</v>
      </c>
    </row>
  </sheetData>
  <mergeCells count="4">
    <mergeCell ref="A3:R3"/>
    <mergeCell ref="I8:I9"/>
    <mergeCell ref="M8:M9"/>
    <mergeCell ref="Q8:Q9"/>
  </mergeCells>
  <printOptions horizontalCentered="1" verticalCentered="1"/>
  <pageMargins left="0" right="0.3937007874015748" top="0.8661417322834646" bottom="0.8661417322834646" header="0.5118110236220472" footer="0.5118110236220472"/>
  <pageSetup horizontalDpi="300" verticalDpi="300" orientation="landscape" paperSize="9" scale="65" r:id="rId1"/>
  <headerFooter alignWithMargins="0">
    <oddHeader>&amp;L&amp;"Times New Roman CE,Tučné"&amp;16Příloha k části III, bod č. 1.8
Odpovídá: ŘO 18
&amp;R&amp;"Times New Roman CE,Tučné"&amp;16Příloha č. 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zoomScale="75" zoomScaleNormal="75" workbookViewId="0" topLeftCell="B1">
      <selection activeCell="A27" sqref="A27"/>
    </sheetView>
  </sheetViews>
  <sheetFormatPr defaultColWidth="9.00390625" defaultRowHeight="12.75"/>
  <cols>
    <col min="1" max="1" width="85.375" style="0" customWidth="1"/>
    <col min="2" max="4" width="15.00390625" style="0" customWidth="1"/>
    <col min="5" max="8" width="15.25390625" style="0" customWidth="1"/>
    <col min="9" max="9" width="12.75390625" style="0" customWidth="1"/>
  </cols>
  <sheetData>
    <row r="3" spans="1:8" ht="12.75">
      <c r="A3" s="1715"/>
      <c r="B3" s="1715"/>
      <c r="C3" s="1715"/>
      <c r="D3" s="1715"/>
      <c r="E3" s="1715"/>
      <c r="F3" s="1715"/>
      <c r="G3" s="1715"/>
      <c r="H3" s="1715"/>
    </row>
    <row r="4" spans="1:8" ht="18.75">
      <c r="A4" s="1716" t="s">
        <v>1237</v>
      </c>
      <c r="B4" s="1716"/>
      <c r="C4" s="1716"/>
      <c r="D4" s="1716"/>
      <c r="E4" s="1716"/>
      <c r="F4" s="1716"/>
      <c r="G4" s="1716"/>
      <c r="H4" s="1716"/>
    </row>
    <row r="5" spans="1:7" ht="12.75">
      <c r="A5" s="1717" t="s">
        <v>1238</v>
      </c>
      <c r="B5" s="1717"/>
      <c r="C5" s="1717"/>
      <c r="D5" s="1717"/>
      <c r="E5" s="1717"/>
      <c r="F5" s="1717"/>
      <c r="G5" s="1717"/>
    </row>
    <row r="6" spans="1:7" ht="12.75">
      <c r="A6" s="803"/>
      <c r="B6" s="803"/>
      <c r="C6" s="803"/>
      <c r="D6" s="803"/>
      <c r="E6" s="803"/>
      <c r="F6" s="803"/>
      <c r="G6" s="803"/>
    </row>
    <row r="7" spans="1:8" ht="13.5" thickBot="1">
      <c r="A7" s="803"/>
      <c r="B7" s="803"/>
      <c r="C7" s="898"/>
      <c r="D7" s="803"/>
      <c r="E7" s="803"/>
      <c r="F7" s="803"/>
      <c r="G7" s="803"/>
      <c r="H7" s="784" t="s">
        <v>455</v>
      </c>
    </row>
    <row r="8" spans="1:8" ht="12.75">
      <c r="A8" s="899"/>
      <c r="B8" s="899"/>
      <c r="C8" s="899"/>
      <c r="D8" s="900"/>
      <c r="E8" s="785"/>
      <c r="F8" s="901"/>
      <c r="G8" s="902"/>
      <c r="H8" s="903"/>
    </row>
    <row r="9" spans="1:8" ht="90" customHeight="1">
      <c r="A9" s="904" t="s">
        <v>1239</v>
      </c>
      <c r="B9" s="905" t="s">
        <v>1240</v>
      </c>
      <c r="C9" s="905" t="s">
        <v>1241</v>
      </c>
      <c r="D9" s="905" t="s">
        <v>1242</v>
      </c>
      <c r="E9" s="906" t="s">
        <v>1243</v>
      </c>
      <c r="F9" s="906" t="s">
        <v>1244</v>
      </c>
      <c r="G9" s="906" t="s">
        <v>1245</v>
      </c>
      <c r="H9" s="906" t="s">
        <v>1246</v>
      </c>
    </row>
    <row r="10" spans="1:8" ht="18.75" customHeight="1" thickBot="1">
      <c r="A10" s="907"/>
      <c r="B10" s="908">
        <v>1</v>
      </c>
      <c r="C10" s="908" t="s">
        <v>1247</v>
      </c>
      <c r="D10" s="908">
        <v>2</v>
      </c>
      <c r="E10" s="908">
        <v>3</v>
      </c>
      <c r="F10" s="908">
        <v>4</v>
      </c>
      <c r="G10" s="908">
        <v>5</v>
      </c>
      <c r="H10" s="908">
        <v>6</v>
      </c>
    </row>
    <row r="11" spans="1:8" ht="34.5" customHeight="1">
      <c r="A11" s="909" t="s">
        <v>1248</v>
      </c>
      <c r="B11" s="910">
        <v>2302107</v>
      </c>
      <c r="C11" s="910"/>
      <c r="D11" s="910">
        <v>418</v>
      </c>
      <c r="E11" s="911">
        <v>742352</v>
      </c>
      <c r="F11" s="912">
        <v>719550</v>
      </c>
      <c r="G11" s="913">
        <v>1477990</v>
      </c>
      <c r="H11" s="913">
        <f>+B11+D11-E11+G11</f>
        <v>3038163</v>
      </c>
    </row>
    <row r="12" spans="1:8" ht="20.25" customHeight="1">
      <c r="A12" s="914" t="s">
        <v>1249</v>
      </c>
      <c r="B12" s="915"/>
      <c r="C12" s="915"/>
      <c r="D12" s="915"/>
      <c r="E12" s="916"/>
      <c r="F12" s="917"/>
      <c r="G12" s="916"/>
      <c r="H12" s="913"/>
    </row>
    <row r="13" spans="1:8" ht="34.5" customHeight="1">
      <c r="A13" s="918" t="s">
        <v>1250</v>
      </c>
      <c r="B13" s="919">
        <v>1605684</v>
      </c>
      <c r="C13" s="919"/>
      <c r="D13" s="919">
        <v>0</v>
      </c>
      <c r="E13" s="916">
        <v>185916</v>
      </c>
      <c r="F13" s="917">
        <v>185916</v>
      </c>
      <c r="G13" s="916">
        <v>551865</v>
      </c>
      <c r="H13" s="913">
        <f>+B13+D13-E13+G13</f>
        <v>1971633</v>
      </c>
    </row>
    <row r="14" spans="1:8" ht="34.5" customHeight="1">
      <c r="A14" s="918" t="s">
        <v>1251</v>
      </c>
      <c r="B14" s="919">
        <f>+B11-B13</f>
        <v>696423</v>
      </c>
      <c r="C14" s="919"/>
      <c r="D14" s="919">
        <f>+D11-D13</f>
        <v>418</v>
      </c>
      <c r="E14" s="916">
        <f>+E11-E13</f>
        <v>556436</v>
      </c>
      <c r="F14" s="917">
        <v>533634</v>
      </c>
      <c r="G14" s="916">
        <f>+G11-G13</f>
        <v>926125</v>
      </c>
      <c r="H14" s="913">
        <f>+H11-H13</f>
        <v>1066530</v>
      </c>
    </row>
    <row r="15" spans="1:8" ht="20.25" customHeight="1">
      <c r="A15" s="914" t="s">
        <v>1252</v>
      </c>
      <c r="B15" s="915"/>
      <c r="C15" s="915"/>
      <c r="D15" s="915"/>
      <c r="E15" s="916"/>
      <c r="F15" s="917"/>
      <c r="G15" s="916"/>
      <c r="H15" s="913"/>
    </row>
    <row r="16" spans="1:8" ht="34.5" customHeight="1" thickBot="1">
      <c r="A16" s="920" t="s">
        <v>1253</v>
      </c>
      <c r="B16" s="921"/>
      <c r="C16" s="921"/>
      <c r="D16" s="921"/>
      <c r="E16" s="922">
        <v>0</v>
      </c>
      <c r="F16" s="923">
        <v>0</v>
      </c>
      <c r="G16" s="922"/>
      <c r="H16" s="922"/>
    </row>
    <row r="17" spans="1:8" ht="21" customHeight="1">
      <c r="A17" s="924" t="s">
        <v>1254</v>
      </c>
      <c r="B17" s="925"/>
      <c r="C17" s="925"/>
      <c r="D17" s="925"/>
      <c r="E17" s="926"/>
      <c r="F17" s="927"/>
      <c r="G17" s="926"/>
      <c r="H17" s="913"/>
    </row>
    <row r="18" spans="1:8" ht="34.5" customHeight="1">
      <c r="A18" s="914" t="s">
        <v>1255</v>
      </c>
      <c r="B18" s="915">
        <v>105030</v>
      </c>
      <c r="C18" s="915">
        <v>104562</v>
      </c>
      <c r="D18" s="915"/>
      <c r="E18" s="916">
        <v>209592</v>
      </c>
      <c r="F18" s="917">
        <v>199827.42</v>
      </c>
      <c r="G18" s="916">
        <f>671163+7809</f>
        <v>678972</v>
      </c>
      <c r="H18" s="913">
        <f>+B18+D18-E18+G18+C18</f>
        <v>678972</v>
      </c>
    </row>
    <row r="19" spans="1:8" ht="21" customHeight="1">
      <c r="A19" s="914" t="s">
        <v>1256</v>
      </c>
      <c r="B19" s="915"/>
      <c r="C19" s="915"/>
      <c r="D19" s="915"/>
      <c r="E19" s="916"/>
      <c r="F19" s="917"/>
      <c r="G19" s="916"/>
      <c r="H19" s="913">
        <f>+B19+D19-E19+G19+C19</f>
        <v>0</v>
      </c>
    </row>
    <row r="20" spans="1:8" ht="34.5" customHeight="1" thickBot="1">
      <c r="A20" s="920" t="s">
        <v>1257</v>
      </c>
      <c r="B20" s="928">
        <v>78773</v>
      </c>
      <c r="C20" s="928">
        <f>0.75*C18</f>
        <v>78421.5</v>
      </c>
      <c r="D20" s="921"/>
      <c r="E20" s="929">
        <f>SUM(B20:C20)</f>
        <v>157194.5</v>
      </c>
      <c r="F20" s="923">
        <v>149870.565</v>
      </c>
      <c r="G20" s="930">
        <f>434734+5857</f>
        <v>440591</v>
      </c>
      <c r="H20" s="913">
        <f>+B20+D20-E20+G20+C20</f>
        <v>440591</v>
      </c>
    </row>
    <row r="21" spans="1:8" ht="15.75">
      <c r="A21" s="931"/>
      <c r="B21" s="932"/>
      <c r="C21" s="932"/>
      <c r="D21" s="932"/>
      <c r="E21" s="933"/>
      <c r="F21" s="934"/>
      <c r="G21" s="935"/>
      <c r="H21" s="933"/>
    </row>
    <row r="22" spans="1:8" ht="15.75">
      <c r="A22" s="839" t="s">
        <v>1161</v>
      </c>
      <c r="B22" s="932"/>
      <c r="C22" s="932"/>
      <c r="D22" s="932"/>
      <c r="E22" s="933"/>
      <c r="F22" s="934"/>
      <c r="G22" s="935"/>
      <c r="H22" s="933"/>
    </row>
    <row r="23" spans="1:16" ht="12.75">
      <c r="A23" s="839" t="s">
        <v>1162</v>
      </c>
      <c r="B23" s="839"/>
      <c r="C23" s="839"/>
      <c r="D23" s="839"/>
      <c r="E23" s="839"/>
      <c r="F23" s="839"/>
      <c r="G23" s="839"/>
      <c r="H23" s="839"/>
      <c r="I23" s="302"/>
      <c r="J23" s="302"/>
      <c r="K23" s="302"/>
      <c r="L23" s="302"/>
      <c r="M23" s="302"/>
      <c r="N23" s="302"/>
      <c r="O23" s="302"/>
      <c r="P23" s="302"/>
    </row>
    <row r="24" spans="1:16" ht="12.75">
      <c r="A24" s="839"/>
      <c r="B24" s="839"/>
      <c r="C24" s="839"/>
      <c r="D24" s="839"/>
      <c r="E24" s="839"/>
      <c r="F24" s="839"/>
      <c r="G24" s="839"/>
      <c r="H24" s="839"/>
      <c r="I24" s="302"/>
      <c r="J24" s="302"/>
      <c r="K24" s="302"/>
      <c r="L24" s="302"/>
      <c r="M24" s="302"/>
      <c r="N24" s="302"/>
      <c r="O24" s="302"/>
      <c r="P24" s="302"/>
    </row>
    <row r="25" spans="1:16" ht="12.75">
      <c r="A25" s="839"/>
      <c r="B25" s="839"/>
      <c r="C25" s="839"/>
      <c r="D25" s="839"/>
      <c r="E25" s="839"/>
      <c r="F25" s="839"/>
      <c r="G25" s="839"/>
      <c r="H25" s="839"/>
      <c r="I25" s="302"/>
      <c r="J25" s="302"/>
      <c r="K25" s="302"/>
      <c r="L25" s="302"/>
      <c r="M25" s="302"/>
      <c r="N25" s="302"/>
      <c r="O25" s="302"/>
      <c r="P25" s="302"/>
    </row>
    <row r="26" spans="1:16" ht="12.75">
      <c r="A26" s="895" t="s">
        <v>1159</v>
      </c>
      <c r="B26" s="895"/>
      <c r="C26" s="895"/>
      <c r="D26" s="895"/>
      <c r="E26" s="895" t="s">
        <v>1160</v>
      </c>
      <c r="F26" s="839"/>
      <c r="G26" s="839"/>
      <c r="H26" s="895" t="s">
        <v>1232</v>
      </c>
      <c r="I26" s="302"/>
      <c r="J26" s="302"/>
      <c r="K26" s="302"/>
      <c r="L26" s="302"/>
      <c r="M26" s="302"/>
      <c r="N26" s="302"/>
      <c r="O26" s="302"/>
      <c r="P26" s="302"/>
    </row>
    <row r="27" spans="1:16" ht="12.75">
      <c r="A27" s="895" t="s">
        <v>1193</v>
      </c>
      <c r="B27" s="895"/>
      <c r="C27" s="895"/>
      <c r="D27" s="895"/>
      <c r="E27" s="895" t="s">
        <v>1193</v>
      </c>
      <c r="F27" s="839"/>
      <c r="G27" s="839"/>
      <c r="H27" s="839"/>
      <c r="I27" s="302"/>
      <c r="J27" s="302"/>
      <c r="K27" s="302"/>
      <c r="L27" s="302"/>
      <c r="M27" s="302"/>
      <c r="N27" s="302"/>
      <c r="O27" s="302"/>
      <c r="P27" s="302"/>
    </row>
    <row r="28" spans="1:16" ht="12.75">
      <c r="A28" s="839"/>
      <c r="B28" s="839"/>
      <c r="C28" s="839"/>
      <c r="D28" s="839"/>
      <c r="E28" s="839"/>
      <c r="F28" s="839"/>
      <c r="G28" s="839"/>
      <c r="H28" s="839"/>
      <c r="I28" s="302"/>
      <c r="J28" s="302"/>
      <c r="K28" s="302"/>
      <c r="L28" s="302"/>
      <c r="M28" s="302"/>
      <c r="N28" s="302"/>
      <c r="O28" s="302"/>
      <c r="P28" s="302"/>
    </row>
    <row r="29" spans="1:16" ht="12.75">
      <c r="A29" s="839"/>
      <c r="B29" s="839"/>
      <c r="C29" s="839"/>
      <c r="D29" s="839"/>
      <c r="E29" s="839"/>
      <c r="F29" s="839"/>
      <c r="G29" s="839"/>
      <c r="H29" s="839"/>
      <c r="I29" s="302"/>
      <c r="J29" s="302"/>
      <c r="K29" s="302"/>
      <c r="L29" s="302"/>
      <c r="M29" s="302"/>
      <c r="N29" s="302"/>
      <c r="O29" s="302"/>
      <c r="P29" s="302"/>
    </row>
    <row r="30" spans="1:16" ht="12.75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6" ht="12.75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6" ht="12.7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</row>
    <row r="33" spans="1:16" ht="12.7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</row>
    <row r="34" spans="1:16" ht="12.75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</row>
    <row r="35" spans="1:16" ht="12.75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</row>
    <row r="36" spans="1:16" ht="12.75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</row>
  </sheetData>
  <mergeCells count="3">
    <mergeCell ref="A3:H3"/>
    <mergeCell ref="A4:H4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68" r:id="rId1"/>
  <headerFooter alignWithMargins="0">
    <oddHeader>&amp;R&amp;"Times New Roman CE,Tučné"&amp;12Příloha č. 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G313"/>
  <sheetViews>
    <sheetView workbookViewId="0" topLeftCell="A1">
      <selection activeCell="C304" sqref="C304"/>
    </sheetView>
  </sheetViews>
  <sheetFormatPr defaultColWidth="9.00390625" defaultRowHeight="12.75"/>
  <cols>
    <col min="1" max="1" width="53.25390625" style="972" customWidth="1"/>
    <col min="2" max="2" width="12.375" style="972" bestFit="1" customWidth="1"/>
    <col min="3" max="3" width="15.125" style="972" bestFit="1" customWidth="1"/>
    <col min="4" max="5" width="15.75390625" style="972" customWidth="1"/>
    <col min="6" max="7" width="0" style="972" hidden="1" customWidth="1"/>
    <col min="8" max="8" width="11.00390625" style="972" bestFit="1" customWidth="1"/>
    <col min="9" max="16384" width="9.125" style="972" customWidth="1"/>
  </cols>
  <sheetData>
    <row r="3" spans="1:5" s="936" customFormat="1" ht="18.75">
      <c r="A3" s="1720" t="s">
        <v>1259</v>
      </c>
      <c r="B3" s="1720"/>
      <c r="C3" s="1720"/>
      <c r="D3" s="1720"/>
      <c r="E3" s="1720"/>
    </row>
    <row r="4" spans="1:5" s="936" customFormat="1" ht="15.75">
      <c r="A4" s="1721"/>
      <c r="B4" s="1721"/>
      <c r="C4" s="1721"/>
      <c r="D4" s="1721"/>
      <c r="E4" s="1721"/>
    </row>
    <row r="5" spans="1:7" s="939" customFormat="1" ht="13.5" thickBot="1">
      <c r="A5" s="938"/>
      <c r="B5" s="938"/>
      <c r="C5" s="938"/>
      <c r="D5" s="938"/>
      <c r="E5" s="938"/>
      <c r="G5" s="939" t="s">
        <v>1260</v>
      </c>
    </row>
    <row r="6" spans="1:7" s="943" customFormat="1" ht="51.75" thickBot="1">
      <c r="A6" s="940" t="s">
        <v>1261</v>
      </c>
      <c r="B6" s="941" t="s">
        <v>1262</v>
      </c>
      <c r="C6" s="941" t="s">
        <v>1263</v>
      </c>
      <c r="D6" s="942" t="s">
        <v>1264</v>
      </c>
      <c r="E6" s="941" t="s">
        <v>1265</v>
      </c>
      <c r="F6" s="1718" t="s">
        <v>1266</v>
      </c>
      <c r="G6" s="1719"/>
    </row>
    <row r="7" spans="1:7" s="949" customFormat="1" ht="12.75">
      <c r="A7" s="944" t="s">
        <v>1267</v>
      </c>
      <c r="B7" s="945">
        <v>3299</v>
      </c>
      <c r="C7" s="945">
        <v>5223</v>
      </c>
      <c r="D7" s="944"/>
      <c r="E7" s="946">
        <v>35000</v>
      </c>
      <c r="F7" s="947">
        <v>478</v>
      </c>
      <c r="G7" s="948">
        <v>2049</v>
      </c>
    </row>
    <row r="8" spans="1:7" s="939" customFormat="1" ht="12.75">
      <c r="A8" s="944"/>
      <c r="B8" s="945"/>
      <c r="C8" s="945">
        <v>5323</v>
      </c>
      <c r="D8" s="944"/>
      <c r="E8" s="946">
        <v>1653000</v>
      </c>
      <c r="F8" s="950">
        <v>275</v>
      </c>
      <c r="G8" s="951">
        <v>4028</v>
      </c>
    </row>
    <row r="9" spans="1:7" s="939" customFormat="1" ht="12.75">
      <c r="A9" s="944"/>
      <c r="B9" s="945"/>
      <c r="C9" s="945">
        <v>6342</v>
      </c>
      <c r="D9" s="944"/>
      <c r="E9" s="946">
        <v>18000</v>
      </c>
      <c r="F9" s="950">
        <v>40662</v>
      </c>
      <c r="G9" s="951">
        <v>0</v>
      </c>
    </row>
    <row r="10" spans="1:7" s="949" customFormat="1" ht="12.75">
      <c r="A10" s="944" t="s">
        <v>1268</v>
      </c>
      <c r="B10" s="945">
        <v>3299</v>
      </c>
      <c r="C10" s="945">
        <v>5169</v>
      </c>
      <c r="D10" s="944"/>
      <c r="E10" s="946">
        <v>1527000</v>
      </c>
      <c r="F10" s="952"/>
      <c r="G10" s="953"/>
    </row>
    <row r="11" spans="1:7" s="939" customFormat="1" ht="12.75">
      <c r="A11" s="944"/>
      <c r="B11" s="945"/>
      <c r="C11" s="945">
        <v>5173</v>
      </c>
      <c r="D11" s="944"/>
      <c r="E11" s="946">
        <v>40000</v>
      </c>
      <c r="F11" s="950">
        <v>1643</v>
      </c>
      <c r="G11" s="951">
        <v>4028</v>
      </c>
    </row>
    <row r="12" spans="1:7" s="939" customFormat="1" ht="12.75">
      <c r="A12" s="944" t="s">
        <v>1269</v>
      </c>
      <c r="B12" s="945">
        <v>3299</v>
      </c>
      <c r="C12" s="945">
        <v>5323</v>
      </c>
      <c r="D12" s="944"/>
      <c r="E12" s="946">
        <v>131000</v>
      </c>
      <c r="F12" s="950">
        <v>1987</v>
      </c>
      <c r="G12" s="951">
        <v>0</v>
      </c>
    </row>
    <row r="13" spans="1:7" s="939" customFormat="1" ht="12.75">
      <c r="A13" s="944" t="s">
        <v>1270</v>
      </c>
      <c r="B13" s="945">
        <v>3299</v>
      </c>
      <c r="C13" s="945">
        <v>5162</v>
      </c>
      <c r="D13" s="944"/>
      <c r="E13" s="946">
        <v>26912000</v>
      </c>
      <c r="F13" s="950">
        <v>1210</v>
      </c>
      <c r="G13" s="951">
        <v>0</v>
      </c>
    </row>
    <row r="14" spans="1:7" s="939" customFormat="1" ht="12.75">
      <c r="A14" s="944" t="s">
        <v>1271</v>
      </c>
      <c r="B14" s="945">
        <v>3299</v>
      </c>
      <c r="C14" s="945">
        <v>5021</v>
      </c>
      <c r="D14" s="944"/>
      <c r="E14" s="946">
        <v>344000</v>
      </c>
      <c r="F14" s="950">
        <v>265</v>
      </c>
      <c r="G14" s="951">
        <v>0</v>
      </c>
    </row>
    <row r="15" spans="1:7" s="939" customFormat="1" ht="12.75">
      <c r="A15" s="944"/>
      <c r="B15" s="945"/>
      <c r="C15" s="945">
        <v>5031</v>
      </c>
      <c r="D15" s="944"/>
      <c r="E15" s="946">
        <v>46000</v>
      </c>
      <c r="F15" s="950">
        <v>38</v>
      </c>
      <c r="G15" s="951">
        <v>0</v>
      </c>
    </row>
    <row r="16" spans="1:7" s="939" customFormat="1" ht="12.75">
      <c r="A16" s="944"/>
      <c r="B16" s="945"/>
      <c r="C16" s="945">
        <v>5032</v>
      </c>
      <c r="D16" s="944"/>
      <c r="E16" s="946">
        <v>16000</v>
      </c>
      <c r="F16" s="950">
        <v>9670</v>
      </c>
      <c r="G16" s="951">
        <v>0</v>
      </c>
    </row>
    <row r="17" spans="1:7" s="959" customFormat="1" ht="12.75">
      <c r="A17" s="954" t="s">
        <v>1272</v>
      </c>
      <c r="B17" s="955"/>
      <c r="C17" s="955"/>
      <c r="D17" s="954"/>
      <c r="E17" s="956">
        <f>SUM(E7:E16)</f>
        <v>30722000</v>
      </c>
      <c r="F17" s="957">
        <v>48737</v>
      </c>
      <c r="G17" s="958">
        <v>3041</v>
      </c>
    </row>
    <row r="18" spans="1:7" s="949" customFormat="1" ht="12.75">
      <c r="A18" s="944" t="s">
        <v>1273</v>
      </c>
      <c r="B18" s="945">
        <v>3299</v>
      </c>
      <c r="C18" s="945">
        <v>5332</v>
      </c>
      <c r="D18" s="944"/>
      <c r="E18" s="946">
        <v>1429000</v>
      </c>
      <c r="F18" s="952"/>
      <c r="G18" s="953"/>
    </row>
    <row r="19" spans="1:7" s="962" customFormat="1" ht="12.75">
      <c r="A19" s="944" t="s">
        <v>1274</v>
      </c>
      <c r="B19" s="945">
        <v>6222</v>
      </c>
      <c r="C19" s="945">
        <v>5332</v>
      </c>
      <c r="D19" s="944"/>
      <c r="E19" s="946">
        <v>359000</v>
      </c>
      <c r="F19" s="960"/>
      <c r="G19" s="961"/>
    </row>
    <row r="20" spans="1:7" s="939" customFormat="1" ht="12.75">
      <c r="A20" s="944" t="s">
        <v>1275</v>
      </c>
      <c r="B20" s="945">
        <v>3299</v>
      </c>
      <c r="C20" s="945">
        <v>5021</v>
      </c>
      <c r="D20" s="944"/>
      <c r="E20" s="946">
        <v>100</v>
      </c>
      <c r="F20" s="950">
        <v>617</v>
      </c>
      <c r="G20" s="951">
        <v>4028</v>
      </c>
    </row>
    <row r="21" spans="1:7" s="939" customFormat="1" ht="12.75">
      <c r="A21" s="944"/>
      <c r="B21" s="945"/>
      <c r="C21" s="945">
        <v>5162</v>
      </c>
      <c r="D21" s="944"/>
      <c r="E21" s="946">
        <v>5000</v>
      </c>
      <c r="F21" s="950">
        <v>7</v>
      </c>
      <c r="G21" s="951">
        <v>4028</v>
      </c>
    </row>
    <row r="22" spans="1:7" s="939" customFormat="1" ht="12.75">
      <c r="A22" s="944"/>
      <c r="B22" s="945"/>
      <c r="C22" s="945">
        <v>5169</v>
      </c>
      <c r="D22" s="944"/>
      <c r="E22" s="946">
        <v>946</v>
      </c>
      <c r="F22" s="950">
        <v>3</v>
      </c>
      <c r="G22" s="951">
        <v>4028</v>
      </c>
    </row>
    <row r="23" spans="1:7" s="939" customFormat="1" ht="12.75">
      <c r="A23" s="944"/>
      <c r="B23" s="945"/>
      <c r="C23" s="945">
        <v>5173</v>
      </c>
      <c r="D23" s="944"/>
      <c r="E23" s="946">
        <v>41840</v>
      </c>
      <c r="F23" s="950">
        <v>6</v>
      </c>
      <c r="G23" s="951">
        <v>0</v>
      </c>
    </row>
    <row r="24" spans="1:7" s="939" customFormat="1" ht="12.75">
      <c r="A24" s="944"/>
      <c r="B24" s="945"/>
      <c r="C24" s="945">
        <v>5163</v>
      </c>
      <c r="D24" s="944"/>
      <c r="E24" s="946">
        <v>41</v>
      </c>
      <c r="F24" s="950">
        <v>122</v>
      </c>
      <c r="G24" s="951">
        <v>0</v>
      </c>
    </row>
    <row r="25" spans="1:7" s="939" customFormat="1" ht="12.75">
      <c r="A25" s="944"/>
      <c r="B25" s="945"/>
      <c r="C25" s="945">
        <v>5164</v>
      </c>
      <c r="D25" s="944"/>
      <c r="E25" s="946">
        <v>31340</v>
      </c>
      <c r="F25" s="950">
        <v>1086</v>
      </c>
      <c r="G25" s="951">
        <v>4028</v>
      </c>
    </row>
    <row r="26" spans="1:7" s="939" customFormat="1" ht="12.75">
      <c r="A26" s="944"/>
      <c r="B26" s="945"/>
      <c r="C26" s="945">
        <v>5175</v>
      </c>
      <c r="D26" s="944"/>
      <c r="E26" s="946">
        <v>833</v>
      </c>
      <c r="F26" s="950">
        <v>180</v>
      </c>
      <c r="G26" s="951">
        <v>0</v>
      </c>
    </row>
    <row r="27" spans="1:7" s="959" customFormat="1" ht="12.75">
      <c r="A27" s="954" t="s">
        <v>1276</v>
      </c>
      <c r="B27" s="955"/>
      <c r="C27" s="955"/>
      <c r="D27" s="954"/>
      <c r="E27" s="956">
        <f>SUM(E18:E26)</f>
        <v>1868100</v>
      </c>
      <c r="F27" s="957">
        <v>25</v>
      </c>
      <c r="G27" s="958">
        <v>0</v>
      </c>
    </row>
    <row r="28" spans="1:7" s="939" customFormat="1" ht="12.75">
      <c r="A28" s="944" t="s">
        <v>1277</v>
      </c>
      <c r="B28" s="945">
        <v>3291</v>
      </c>
      <c r="C28" s="945">
        <v>5332</v>
      </c>
      <c r="D28" s="944"/>
      <c r="E28" s="946">
        <v>28204785</v>
      </c>
      <c r="F28" s="950">
        <v>200</v>
      </c>
      <c r="G28" s="951">
        <v>0</v>
      </c>
    </row>
    <row r="29" spans="1:7" s="939" customFormat="1" ht="12.75">
      <c r="A29" s="944"/>
      <c r="B29" s="945"/>
      <c r="C29" s="945">
        <v>5213</v>
      </c>
      <c r="D29" s="944"/>
      <c r="E29" s="946">
        <v>250000</v>
      </c>
      <c r="F29" s="950">
        <v>710</v>
      </c>
      <c r="G29" s="951">
        <v>0</v>
      </c>
    </row>
    <row r="30" spans="1:7" s="939" customFormat="1" ht="12.75">
      <c r="A30" s="944"/>
      <c r="B30" s="945"/>
      <c r="C30" s="945">
        <v>5222</v>
      </c>
      <c r="D30" s="944"/>
      <c r="E30" s="946">
        <v>257475</v>
      </c>
      <c r="F30" s="950">
        <v>60</v>
      </c>
      <c r="G30" s="951">
        <v>0</v>
      </c>
    </row>
    <row r="31" spans="1:7" s="939" customFormat="1" ht="12.75">
      <c r="A31" s="944"/>
      <c r="B31" s="945"/>
      <c r="C31" s="945">
        <v>5229</v>
      </c>
      <c r="D31" s="944"/>
      <c r="E31" s="946">
        <v>51659</v>
      </c>
      <c r="F31" s="950">
        <v>60</v>
      </c>
      <c r="G31" s="951">
        <v>0</v>
      </c>
    </row>
    <row r="32" spans="1:7" s="939" customFormat="1" ht="12.75">
      <c r="A32" s="944" t="s">
        <v>1278</v>
      </c>
      <c r="B32" s="945">
        <v>3291</v>
      </c>
      <c r="C32" s="945">
        <v>5332</v>
      </c>
      <c r="D32" s="944"/>
      <c r="E32" s="946">
        <v>84613375</v>
      </c>
      <c r="F32" s="950">
        <v>135</v>
      </c>
      <c r="G32" s="951">
        <v>0</v>
      </c>
    </row>
    <row r="33" spans="1:7" s="939" customFormat="1" ht="12.75">
      <c r="A33" s="944"/>
      <c r="B33" s="945"/>
      <c r="C33" s="945">
        <v>5213</v>
      </c>
      <c r="D33" s="944"/>
      <c r="E33" s="946">
        <v>750000</v>
      </c>
      <c r="F33" s="950">
        <v>441</v>
      </c>
      <c r="G33" s="951">
        <v>0</v>
      </c>
    </row>
    <row r="34" spans="1:7" s="939" customFormat="1" ht="12.75">
      <c r="A34" s="944"/>
      <c r="B34" s="945"/>
      <c r="C34" s="945">
        <v>5222</v>
      </c>
      <c r="D34" s="944"/>
      <c r="E34" s="946">
        <v>772433</v>
      </c>
      <c r="F34" s="950">
        <v>6167</v>
      </c>
      <c r="G34" s="951">
        <v>0</v>
      </c>
    </row>
    <row r="35" spans="1:7" s="939" customFormat="1" ht="12.75">
      <c r="A35" s="944"/>
      <c r="B35" s="945"/>
      <c r="C35" s="945">
        <v>5229</v>
      </c>
      <c r="D35" s="944"/>
      <c r="E35" s="946">
        <v>154978</v>
      </c>
      <c r="F35" s="950">
        <v>11777</v>
      </c>
      <c r="G35" s="951">
        <v>0</v>
      </c>
    </row>
    <row r="36" spans="1:7" s="959" customFormat="1" ht="12.75">
      <c r="A36" s="954" t="s">
        <v>1279</v>
      </c>
      <c r="B36" s="955"/>
      <c r="C36" s="955"/>
      <c r="D36" s="954"/>
      <c r="E36" s="956">
        <f>SUM(E28:E35)</f>
        <v>115054705</v>
      </c>
      <c r="F36" s="957">
        <v>2180</v>
      </c>
      <c r="G36" s="958">
        <v>4028</v>
      </c>
    </row>
    <row r="37" spans="1:7" s="939" customFormat="1" ht="12.75">
      <c r="A37" s="944" t="s">
        <v>1280</v>
      </c>
      <c r="B37" s="945">
        <v>3809</v>
      </c>
      <c r="C37" s="945">
        <v>5021</v>
      </c>
      <c r="D37" s="944"/>
      <c r="E37" s="946">
        <v>1027900</v>
      </c>
      <c r="F37" s="950">
        <v>539</v>
      </c>
      <c r="G37" s="951">
        <v>4028</v>
      </c>
    </row>
    <row r="38" spans="1:7" s="939" customFormat="1" ht="12.75">
      <c r="A38" s="944" t="s">
        <v>1281</v>
      </c>
      <c r="B38" s="945">
        <v>3809</v>
      </c>
      <c r="C38" s="945">
        <v>5169</v>
      </c>
      <c r="D38" s="944"/>
      <c r="E38" s="946">
        <v>9902370</v>
      </c>
      <c r="F38" s="950">
        <v>187</v>
      </c>
      <c r="G38" s="951">
        <v>4028</v>
      </c>
    </row>
    <row r="39" spans="1:7" s="939" customFormat="1" ht="12.75">
      <c r="A39" s="944" t="s">
        <v>1282</v>
      </c>
      <c r="B39" s="945">
        <v>3809</v>
      </c>
      <c r="C39" s="945">
        <v>5173</v>
      </c>
      <c r="D39" s="944"/>
      <c r="E39" s="946">
        <v>205805</v>
      </c>
      <c r="F39" s="950">
        <v>1490</v>
      </c>
      <c r="G39" s="951">
        <v>0</v>
      </c>
    </row>
    <row r="40" spans="1:7" s="939" customFormat="1" ht="12.75">
      <c r="A40" s="944" t="s">
        <v>1283</v>
      </c>
      <c r="B40" s="945">
        <v>3809</v>
      </c>
      <c r="C40" s="945">
        <v>5331</v>
      </c>
      <c r="D40" s="944"/>
      <c r="E40" s="946">
        <v>858000</v>
      </c>
      <c r="F40" s="950">
        <v>1845</v>
      </c>
      <c r="G40" s="951">
        <v>0</v>
      </c>
    </row>
    <row r="41" spans="1:7" s="939" customFormat="1" ht="12.75">
      <c r="A41" s="944" t="s">
        <v>1284</v>
      </c>
      <c r="B41" s="945">
        <v>3809</v>
      </c>
      <c r="C41" s="945">
        <v>5331</v>
      </c>
      <c r="D41" s="944"/>
      <c r="E41" s="946">
        <v>127000</v>
      </c>
      <c r="F41" s="950">
        <v>342</v>
      </c>
      <c r="G41" s="951">
        <v>0</v>
      </c>
    </row>
    <row r="42" spans="1:7" s="939" customFormat="1" ht="12.75">
      <c r="A42" s="944" t="s">
        <v>1285</v>
      </c>
      <c r="B42" s="945">
        <v>3809</v>
      </c>
      <c r="C42" s="945">
        <v>5331</v>
      </c>
      <c r="D42" s="944"/>
      <c r="E42" s="946">
        <v>21000</v>
      </c>
      <c r="F42" s="950">
        <v>22</v>
      </c>
      <c r="G42" s="951">
        <v>0</v>
      </c>
    </row>
    <row r="43" spans="1:7" s="939" customFormat="1" ht="12.75">
      <c r="A43" s="944" t="s">
        <v>1286</v>
      </c>
      <c r="B43" s="945">
        <v>3809</v>
      </c>
      <c r="C43" s="945">
        <v>5331</v>
      </c>
      <c r="D43" s="944"/>
      <c r="E43" s="946">
        <v>46000</v>
      </c>
      <c r="F43" s="950">
        <v>17050</v>
      </c>
      <c r="G43" s="951">
        <v>0</v>
      </c>
    </row>
    <row r="44" spans="1:7" s="939" customFormat="1" ht="12.75">
      <c r="A44" s="944" t="s">
        <v>1287</v>
      </c>
      <c r="B44" s="945">
        <v>3809</v>
      </c>
      <c r="C44" s="945">
        <v>5331</v>
      </c>
      <c r="D44" s="944"/>
      <c r="E44" s="946">
        <v>10300000</v>
      </c>
      <c r="F44" s="963">
        <v>467</v>
      </c>
      <c r="G44" s="951">
        <v>0</v>
      </c>
    </row>
    <row r="45" spans="1:7" s="939" customFormat="1" ht="12.75">
      <c r="A45" s="944" t="s">
        <v>1288</v>
      </c>
      <c r="B45" s="945">
        <v>3809</v>
      </c>
      <c r="C45" s="945">
        <v>5331</v>
      </c>
      <c r="D45" s="944"/>
      <c r="E45" s="946">
        <v>3917000</v>
      </c>
      <c r="F45" s="950"/>
      <c r="G45" s="951">
        <v>0</v>
      </c>
    </row>
    <row r="46" spans="1:7" s="939" customFormat="1" ht="12.75">
      <c r="A46" s="944" t="s">
        <v>1289</v>
      </c>
      <c r="B46" s="945">
        <v>3809</v>
      </c>
      <c r="C46" s="945">
        <v>5331</v>
      </c>
      <c r="D46" s="944"/>
      <c r="E46" s="946">
        <v>36646000</v>
      </c>
      <c r="F46" s="963">
        <v>1149</v>
      </c>
      <c r="G46" s="951">
        <v>0</v>
      </c>
    </row>
    <row r="47" spans="1:7" s="939" customFormat="1" ht="12.75">
      <c r="A47" s="944"/>
      <c r="B47" s="945"/>
      <c r="C47" s="945">
        <v>6351</v>
      </c>
      <c r="D47" s="944"/>
      <c r="E47" s="946">
        <v>5653000</v>
      </c>
      <c r="F47" s="963">
        <v>1679</v>
      </c>
      <c r="G47" s="951">
        <v>0</v>
      </c>
    </row>
    <row r="48" spans="1:7" s="939" customFormat="1" ht="12.75">
      <c r="A48" s="944" t="s">
        <v>1290</v>
      </c>
      <c r="B48" s="945">
        <v>3809</v>
      </c>
      <c r="C48" s="945">
        <v>5331</v>
      </c>
      <c r="D48" s="944"/>
      <c r="E48" s="946">
        <v>2963000</v>
      </c>
      <c r="F48" s="963">
        <v>1368</v>
      </c>
      <c r="G48" s="951">
        <v>0</v>
      </c>
    </row>
    <row r="49" spans="1:7" s="939" customFormat="1" ht="12.75">
      <c r="A49" s="944" t="s">
        <v>1291</v>
      </c>
      <c r="B49" s="945">
        <v>3809</v>
      </c>
      <c r="C49" s="945">
        <v>5512</v>
      </c>
      <c r="D49" s="944"/>
      <c r="E49" s="946">
        <v>10350845</v>
      </c>
      <c r="F49" s="950">
        <v>5</v>
      </c>
      <c r="G49" s="951">
        <v>0</v>
      </c>
    </row>
    <row r="50" spans="1:7" s="959" customFormat="1" ht="12.75">
      <c r="A50" s="954" t="s">
        <v>1292</v>
      </c>
      <c r="B50" s="955"/>
      <c r="C50" s="955"/>
      <c r="D50" s="954"/>
      <c r="E50" s="956">
        <f>SUM(E37:E49)</f>
        <v>82017920</v>
      </c>
      <c r="F50" s="957">
        <v>130</v>
      </c>
      <c r="G50" s="958">
        <v>0</v>
      </c>
    </row>
    <row r="51" spans="1:7" s="939" customFormat="1" ht="12.75">
      <c r="A51" s="944" t="s">
        <v>1293</v>
      </c>
      <c r="B51" s="945">
        <v>3411</v>
      </c>
      <c r="C51" s="945">
        <v>5222</v>
      </c>
      <c r="D51" s="944"/>
      <c r="E51" s="946">
        <v>2012700</v>
      </c>
      <c r="F51" s="950">
        <v>10</v>
      </c>
      <c r="G51" s="951">
        <v>0</v>
      </c>
    </row>
    <row r="52" spans="1:7" s="939" customFormat="1" ht="12.75">
      <c r="A52" s="944" t="s">
        <v>1294</v>
      </c>
      <c r="B52" s="945">
        <v>3419</v>
      </c>
      <c r="C52" s="945">
        <v>5222</v>
      </c>
      <c r="D52" s="944"/>
      <c r="E52" s="946">
        <v>759192</v>
      </c>
      <c r="F52" s="950">
        <v>170</v>
      </c>
      <c r="G52" s="951">
        <v>0</v>
      </c>
    </row>
    <row r="53" spans="1:7" s="939" customFormat="1" ht="12.75">
      <c r="A53" s="944" t="s">
        <v>1295</v>
      </c>
      <c r="B53" s="945">
        <v>3299</v>
      </c>
      <c r="C53" s="945">
        <v>5169</v>
      </c>
      <c r="D53" s="944"/>
      <c r="E53" s="946">
        <v>670000</v>
      </c>
      <c r="F53" s="950">
        <v>640</v>
      </c>
      <c r="G53" s="951">
        <v>0</v>
      </c>
    </row>
    <row r="54" spans="1:7" s="939" customFormat="1" ht="12.75">
      <c r="A54" s="944" t="s">
        <v>1296</v>
      </c>
      <c r="B54" s="945">
        <v>3299</v>
      </c>
      <c r="C54" s="945">
        <v>5021</v>
      </c>
      <c r="D54" s="944"/>
      <c r="E54" s="946">
        <v>312000</v>
      </c>
      <c r="F54" s="963">
        <v>198</v>
      </c>
      <c r="G54" s="951">
        <v>0</v>
      </c>
    </row>
    <row r="55" spans="1:7" s="939" customFormat="1" ht="12.75">
      <c r="A55" s="944"/>
      <c r="B55" s="945"/>
      <c r="C55" s="945">
        <v>5031</v>
      </c>
      <c r="D55" s="944"/>
      <c r="E55" s="946">
        <v>94000</v>
      </c>
      <c r="F55" s="950">
        <v>4</v>
      </c>
      <c r="G55" s="951">
        <v>0</v>
      </c>
    </row>
    <row r="56" spans="1:7" s="939" customFormat="1" ht="12.75">
      <c r="A56" s="944"/>
      <c r="B56" s="945"/>
      <c r="C56" s="945">
        <v>5032</v>
      </c>
      <c r="D56" s="944"/>
      <c r="E56" s="946">
        <v>32000</v>
      </c>
      <c r="F56" s="950">
        <v>109</v>
      </c>
      <c r="G56" s="951">
        <v>0</v>
      </c>
    </row>
    <row r="57" spans="1:7" s="939" customFormat="1" ht="12.75">
      <c r="A57" s="944"/>
      <c r="B57" s="945"/>
      <c r="C57" s="945">
        <v>5173</v>
      </c>
      <c r="D57" s="944"/>
      <c r="E57" s="946">
        <v>190000</v>
      </c>
      <c r="F57" s="950">
        <v>10</v>
      </c>
      <c r="G57" s="951">
        <v>0</v>
      </c>
    </row>
    <row r="58" spans="1:7" s="939" customFormat="1" ht="12.75">
      <c r="A58" s="944"/>
      <c r="B58" s="945"/>
      <c r="C58" s="945">
        <v>5164</v>
      </c>
      <c r="D58" s="944"/>
      <c r="E58" s="946">
        <v>25000</v>
      </c>
      <c r="F58" s="950">
        <v>8</v>
      </c>
      <c r="G58" s="951">
        <v>0</v>
      </c>
    </row>
    <row r="59" spans="1:7" s="959" customFormat="1" ht="12.75">
      <c r="A59" s="954" t="s">
        <v>1297</v>
      </c>
      <c r="B59" s="955"/>
      <c r="C59" s="955"/>
      <c r="D59" s="954"/>
      <c r="E59" s="956">
        <f>SUM(E51:E58)</f>
        <v>4094892</v>
      </c>
      <c r="F59" s="957">
        <v>1</v>
      </c>
      <c r="G59" s="958">
        <v>0</v>
      </c>
    </row>
    <row r="60" spans="1:7" s="939" customFormat="1" ht="12.75">
      <c r="A60" s="944" t="s">
        <v>1298</v>
      </c>
      <c r="B60" s="945">
        <v>3299</v>
      </c>
      <c r="C60" s="945">
        <v>5323</v>
      </c>
      <c r="D60" s="944"/>
      <c r="E60" s="946">
        <v>3068000</v>
      </c>
      <c r="F60" s="950">
        <v>84</v>
      </c>
      <c r="G60" s="951">
        <v>4028</v>
      </c>
    </row>
    <row r="61" spans="1:7" s="939" customFormat="1" ht="12.75">
      <c r="A61" s="944" t="s">
        <v>1299</v>
      </c>
      <c r="B61" s="945"/>
      <c r="C61" s="945">
        <v>5323</v>
      </c>
      <c r="D61" s="944"/>
      <c r="E61" s="946">
        <v>1247000</v>
      </c>
      <c r="F61" s="950">
        <v>130</v>
      </c>
      <c r="G61" s="951">
        <v>0</v>
      </c>
    </row>
    <row r="62" spans="1:7" s="939" customFormat="1" ht="12.75">
      <c r="A62" s="944" t="s">
        <v>1300</v>
      </c>
      <c r="B62" s="945"/>
      <c r="C62" s="945">
        <v>5323</v>
      </c>
      <c r="D62" s="944"/>
      <c r="E62" s="946">
        <v>967000</v>
      </c>
      <c r="F62" s="950">
        <v>5</v>
      </c>
      <c r="G62" s="951">
        <v>0</v>
      </c>
    </row>
    <row r="63" spans="1:7" s="939" customFormat="1" ht="12.75">
      <c r="A63" s="944" t="s">
        <v>1301</v>
      </c>
      <c r="B63" s="945"/>
      <c r="C63" s="945">
        <v>5323</v>
      </c>
      <c r="D63" s="944"/>
      <c r="E63" s="946">
        <v>61000</v>
      </c>
      <c r="F63" s="950">
        <v>10</v>
      </c>
      <c r="G63" s="951">
        <v>0</v>
      </c>
    </row>
    <row r="64" spans="1:7" s="939" customFormat="1" ht="12.75">
      <c r="A64" s="944" t="s">
        <v>1302</v>
      </c>
      <c r="B64" s="945"/>
      <c r="C64" s="945">
        <v>5323</v>
      </c>
      <c r="D64" s="944"/>
      <c r="E64" s="946">
        <v>6511000</v>
      </c>
      <c r="F64" s="950">
        <v>127</v>
      </c>
      <c r="G64" s="951">
        <v>0</v>
      </c>
    </row>
    <row r="65" spans="1:7" s="959" customFormat="1" ht="12.75">
      <c r="A65" s="954" t="s">
        <v>1303</v>
      </c>
      <c r="B65" s="955"/>
      <c r="C65" s="955"/>
      <c r="D65" s="954"/>
      <c r="E65" s="956">
        <v>11854000</v>
      </c>
      <c r="F65" s="957">
        <v>28</v>
      </c>
      <c r="G65" s="958">
        <v>0</v>
      </c>
    </row>
    <row r="66" spans="1:7" s="939" customFormat="1" ht="12.75">
      <c r="A66" s="944" t="s">
        <v>1304</v>
      </c>
      <c r="B66" s="945">
        <v>3299</v>
      </c>
      <c r="C66" s="945" t="s">
        <v>1305</v>
      </c>
      <c r="D66" s="944"/>
      <c r="E66" s="946">
        <v>90000</v>
      </c>
      <c r="F66" s="950">
        <v>6</v>
      </c>
      <c r="G66" s="951">
        <v>0</v>
      </c>
    </row>
    <row r="67" spans="1:7" s="939" customFormat="1" ht="12.75">
      <c r="A67" s="944"/>
      <c r="B67" s="945" t="s">
        <v>1306</v>
      </c>
      <c r="C67" s="945" t="s">
        <v>1305</v>
      </c>
      <c r="D67" s="944"/>
      <c r="E67" s="946">
        <v>4315500</v>
      </c>
      <c r="F67" s="950">
        <v>8</v>
      </c>
      <c r="G67" s="951">
        <v>0</v>
      </c>
    </row>
    <row r="68" spans="1:7" s="939" customFormat="1" ht="12.75">
      <c r="A68" s="944"/>
      <c r="B68" s="945"/>
      <c r="C68" s="945" t="s">
        <v>1307</v>
      </c>
      <c r="D68" s="944"/>
      <c r="E68" s="946">
        <v>630</v>
      </c>
      <c r="F68" s="950">
        <v>102</v>
      </c>
      <c r="G68" s="951">
        <v>0</v>
      </c>
    </row>
    <row r="69" spans="1:7" s="939" customFormat="1" ht="12.75">
      <c r="A69" s="944"/>
      <c r="B69" s="945"/>
      <c r="C69" s="945" t="s">
        <v>1308</v>
      </c>
      <c r="D69" s="944"/>
      <c r="E69" s="946">
        <v>970</v>
      </c>
      <c r="F69" s="950">
        <v>1</v>
      </c>
      <c r="G69" s="951">
        <v>0</v>
      </c>
    </row>
    <row r="70" spans="1:7" s="939" customFormat="1" ht="12.75">
      <c r="A70" s="944"/>
      <c r="B70" s="945"/>
      <c r="C70" s="945" t="s">
        <v>1309</v>
      </c>
      <c r="D70" s="944"/>
      <c r="E70" s="946">
        <v>545</v>
      </c>
      <c r="F70" s="950">
        <v>3</v>
      </c>
      <c r="G70" s="951">
        <v>4028</v>
      </c>
    </row>
    <row r="71" spans="1:7" s="939" customFormat="1" ht="12.75">
      <c r="A71" s="944"/>
      <c r="B71" s="945"/>
      <c r="C71" s="945" t="s">
        <v>1310</v>
      </c>
      <c r="D71" s="944"/>
      <c r="E71" s="946">
        <v>2526</v>
      </c>
      <c r="F71" s="950">
        <v>70</v>
      </c>
      <c r="G71" s="951">
        <v>0</v>
      </c>
    </row>
    <row r="72" spans="1:7" s="939" customFormat="1" ht="12.75">
      <c r="A72" s="944"/>
      <c r="B72" s="945"/>
      <c r="C72" s="945" t="s">
        <v>1311</v>
      </c>
      <c r="D72" s="944"/>
      <c r="E72" s="946">
        <v>850</v>
      </c>
      <c r="F72" s="950">
        <v>6</v>
      </c>
      <c r="G72" s="951">
        <v>0</v>
      </c>
    </row>
    <row r="73" spans="1:7" s="939" customFormat="1" ht="12.75">
      <c r="A73" s="944" t="s">
        <v>1312</v>
      </c>
      <c r="B73" s="945" t="s">
        <v>1306</v>
      </c>
      <c r="C73" s="945" t="s">
        <v>1305</v>
      </c>
      <c r="D73" s="944"/>
      <c r="E73" s="946">
        <v>1008100</v>
      </c>
      <c r="F73" s="950">
        <v>34</v>
      </c>
      <c r="G73" s="951">
        <v>4028</v>
      </c>
    </row>
    <row r="74" spans="1:7" s="939" customFormat="1" ht="12.75">
      <c r="A74" s="944"/>
      <c r="B74" s="945"/>
      <c r="C74" s="945" t="s">
        <v>1307</v>
      </c>
      <c r="D74" s="944"/>
      <c r="E74" s="946">
        <v>900</v>
      </c>
      <c r="F74" s="950">
        <v>40</v>
      </c>
      <c r="G74" s="951">
        <v>0</v>
      </c>
    </row>
    <row r="75" spans="1:7" s="939" customFormat="1" ht="12.75">
      <c r="A75" s="944"/>
      <c r="B75" s="945"/>
      <c r="C75" s="945" t="s">
        <v>1308</v>
      </c>
      <c r="D75" s="944"/>
      <c r="E75" s="946">
        <v>10270</v>
      </c>
      <c r="F75" s="950">
        <v>74</v>
      </c>
      <c r="G75" s="951">
        <v>0</v>
      </c>
    </row>
    <row r="76" spans="1:7" s="939" customFormat="1" ht="12.75">
      <c r="A76" s="944"/>
      <c r="B76" s="945"/>
      <c r="C76" s="945" t="s">
        <v>1309</v>
      </c>
      <c r="D76" s="944"/>
      <c r="E76" s="946">
        <v>520</v>
      </c>
      <c r="F76" s="950">
        <v>62</v>
      </c>
      <c r="G76" s="951">
        <v>0</v>
      </c>
    </row>
    <row r="77" spans="1:7" s="939" customFormat="1" ht="12.75">
      <c r="A77" s="944"/>
      <c r="B77" s="945"/>
      <c r="C77" s="945" t="s">
        <v>1310</v>
      </c>
      <c r="D77" s="944"/>
      <c r="E77" s="946">
        <v>268488</v>
      </c>
      <c r="F77" s="950">
        <v>34</v>
      </c>
      <c r="G77" s="951">
        <v>0</v>
      </c>
    </row>
    <row r="78" spans="1:7" s="939" customFormat="1" ht="12.75">
      <c r="A78" s="944"/>
      <c r="B78" s="945"/>
      <c r="C78" s="945" t="s">
        <v>1313</v>
      </c>
      <c r="D78" s="944"/>
      <c r="E78" s="946">
        <v>1662000</v>
      </c>
      <c r="F78" s="950">
        <v>6</v>
      </c>
      <c r="G78" s="951">
        <v>0</v>
      </c>
    </row>
    <row r="79" spans="1:7" s="939" customFormat="1" ht="12.75">
      <c r="A79" s="944"/>
      <c r="B79" s="945"/>
      <c r="C79" s="945" t="s">
        <v>1314</v>
      </c>
      <c r="D79" s="944"/>
      <c r="E79" s="946">
        <v>2714</v>
      </c>
      <c r="F79" s="950">
        <v>17</v>
      </c>
      <c r="G79" s="951">
        <v>0</v>
      </c>
    </row>
    <row r="80" spans="1:7" s="949" customFormat="1" ht="12.75">
      <c r="A80" s="944" t="s">
        <v>1315</v>
      </c>
      <c r="B80" s="945" t="s">
        <v>1306</v>
      </c>
      <c r="C80" s="945" t="s">
        <v>1305</v>
      </c>
      <c r="D80" s="944"/>
      <c r="E80" s="946">
        <v>3977000</v>
      </c>
      <c r="F80" s="952"/>
      <c r="G80" s="953"/>
    </row>
    <row r="81" spans="1:7" s="939" customFormat="1" ht="12.75">
      <c r="A81" s="944"/>
      <c r="B81" s="945"/>
      <c r="C81" s="945" t="s">
        <v>1310</v>
      </c>
      <c r="D81" s="944"/>
      <c r="E81" s="946">
        <v>1215698</v>
      </c>
      <c r="F81" s="963">
        <v>144</v>
      </c>
      <c r="G81" s="951">
        <v>2823</v>
      </c>
    </row>
    <row r="82" spans="1:7" s="939" customFormat="1" ht="12.75">
      <c r="A82" s="944"/>
      <c r="B82" s="945"/>
      <c r="C82" s="945" t="s">
        <v>1314</v>
      </c>
      <c r="D82" s="944"/>
      <c r="E82" s="946">
        <v>1400</v>
      </c>
      <c r="F82" s="950">
        <v>2000</v>
      </c>
      <c r="G82" s="951">
        <v>6912</v>
      </c>
    </row>
    <row r="83" spans="1:7" s="959" customFormat="1" ht="12.75">
      <c r="A83" s="954" t="s">
        <v>1316</v>
      </c>
      <c r="B83" s="955"/>
      <c r="C83" s="955"/>
      <c r="D83" s="954"/>
      <c r="E83" s="956">
        <f>SUM(E66:E82)</f>
        <v>12558111</v>
      </c>
      <c r="F83" s="957">
        <v>337</v>
      </c>
      <c r="G83" s="958">
        <v>0</v>
      </c>
    </row>
    <row r="84" spans="1:7" s="949" customFormat="1" ht="12.75">
      <c r="A84" s="944" t="s">
        <v>1317</v>
      </c>
      <c r="B84" s="945">
        <v>3299</v>
      </c>
      <c r="C84" s="945">
        <v>5223</v>
      </c>
      <c r="D84" s="944"/>
      <c r="E84" s="946">
        <v>2716000</v>
      </c>
      <c r="F84" s="952"/>
      <c r="G84" s="953"/>
    </row>
    <row r="85" spans="1:7" s="949" customFormat="1" ht="12.75">
      <c r="A85" s="944" t="s">
        <v>1318</v>
      </c>
      <c r="B85" s="945">
        <v>3113</v>
      </c>
      <c r="C85" s="945">
        <v>5223</v>
      </c>
      <c r="D85" s="944"/>
      <c r="E85" s="946">
        <v>1440</v>
      </c>
      <c r="F85" s="952">
        <v>5080</v>
      </c>
      <c r="G85" s="953">
        <v>6912</v>
      </c>
    </row>
    <row r="86" spans="1:7" s="939" customFormat="1" ht="12.75">
      <c r="A86" s="944"/>
      <c r="B86" s="945">
        <v>3114</v>
      </c>
      <c r="C86" s="945">
        <v>5223</v>
      </c>
      <c r="D86" s="944"/>
      <c r="E86" s="946">
        <v>1320</v>
      </c>
      <c r="F86" s="963">
        <v>130181</v>
      </c>
      <c r="G86" s="951">
        <v>916</v>
      </c>
    </row>
    <row r="87" spans="1:7" s="939" customFormat="1" ht="12.75">
      <c r="A87" s="944" t="s">
        <v>1319</v>
      </c>
      <c r="B87" s="945">
        <v>3114</v>
      </c>
      <c r="C87" s="945">
        <v>5331</v>
      </c>
      <c r="D87" s="944"/>
      <c r="E87" s="946">
        <v>1346110</v>
      </c>
      <c r="F87" s="963">
        <v>53888</v>
      </c>
      <c r="G87" s="951">
        <v>916</v>
      </c>
    </row>
    <row r="88" spans="1:7" s="939" customFormat="1" ht="12.75">
      <c r="A88" s="944"/>
      <c r="B88" s="945">
        <v>3116</v>
      </c>
      <c r="C88" s="945">
        <v>5331</v>
      </c>
      <c r="D88" s="944"/>
      <c r="E88" s="946">
        <v>1900</v>
      </c>
      <c r="F88" s="963">
        <v>41904</v>
      </c>
      <c r="G88" s="951">
        <v>916</v>
      </c>
    </row>
    <row r="89" spans="1:7" s="939" customFormat="1" ht="12.75">
      <c r="A89" s="944" t="s">
        <v>1320</v>
      </c>
      <c r="B89" s="945">
        <v>3299</v>
      </c>
      <c r="C89" s="945">
        <v>5331</v>
      </c>
      <c r="D89" s="944"/>
      <c r="E89" s="946">
        <v>99000</v>
      </c>
      <c r="F89" s="963">
        <v>31758</v>
      </c>
      <c r="G89" s="951">
        <v>916</v>
      </c>
    </row>
    <row r="90" spans="1:7" s="959" customFormat="1" ht="12.75">
      <c r="A90" s="954" t="s">
        <v>1321</v>
      </c>
      <c r="B90" s="955"/>
      <c r="C90" s="955"/>
      <c r="D90" s="954"/>
      <c r="E90" s="956">
        <f>SUM(E84:E89)</f>
        <v>4165770</v>
      </c>
      <c r="F90" s="964">
        <v>28457</v>
      </c>
      <c r="G90" s="958">
        <v>6998</v>
      </c>
    </row>
    <row r="91" spans="1:7" s="939" customFormat="1" ht="12.75">
      <c r="A91" s="944" t="s">
        <v>1322</v>
      </c>
      <c r="B91" s="945">
        <v>3299</v>
      </c>
      <c r="C91" s="945">
        <v>5169</v>
      </c>
      <c r="D91" s="944"/>
      <c r="E91" s="946">
        <v>6600</v>
      </c>
      <c r="F91" s="963">
        <v>16155</v>
      </c>
      <c r="G91" s="951">
        <v>5936</v>
      </c>
    </row>
    <row r="92" spans="1:7" s="939" customFormat="1" ht="12.75">
      <c r="A92" s="944" t="s">
        <v>1323</v>
      </c>
      <c r="B92" s="945">
        <v>3299</v>
      </c>
      <c r="C92" s="945">
        <v>5173</v>
      </c>
      <c r="D92" s="944"/>
      <c r="E92" s="946">
        <v>1300</v>
      </c>
      <c r="F92" s="963">
        <v>411</v>
      </c>
      <c r="G92" s="951">
        <v>5936</v>
      </c>
    </row>
    <row r="93" spans="1:7" s="939" customFormat="1" ht="12.75">
      <c r="A93" s="944" t="s">
        <v>1324</v>
      </c>
      <c r="B93" s="945">
        <v>3299</v>
      </c>
      <c r="C93" s="945">
        <v>5021</v>
      </c>
      <c r="D93" s="944"/>
      <c r="E93" s="946">
        <v>3800</v>
      </c>
      <c r="F93" s="963">
        <v>175162</v>
      </c>
      <c r="G93" s="951">
        <v>5936</v>
      </c>
    </row>
    <row r="94" spans="1:7" s="939" customFormat="1" ht="12.75">
      <c r="A94" s="944" t="s">
        <v>1325</v>
      </c>
      <c r="B94" s="945">
        <v>3299</v>
      </c>
      <c r="C94" s="945">
        <v>5332</v>
      </c>
      <c r="D94" s="944"/>
      <c r="E94" s="946">
        <v>600</v>
      </c>
      <c r="F94" s="963">
        <v>5892</v>
      </c>
      <c r="G94" s="951">
        <v>5936</v>
      </c>
    </row>
    <row r="95" spans="1:7" s="939" customFormat="1" ht="12.75">
      <c r="A95" s="944" t="s">
        <v>1326</v>
      </c>
      <c r="B95" s="945">
        <v>3261</v>
      </c>
      <c r="C95" s="945">
        <v>5175</v>
      </c>
      <c r="D95" s="944"/>
      <c r="E95" s="946">
        <v>7700</v>
      </c>
      <c r="F95" s="963">
        <v>334985</v>
      </c>
      <c r="G95" s="951">
        <v>5936</v>
      </c>
    </row>
    <row r="96" spans="1:7" s="939" customFormat="1" ht="12.75">
      <c r="A96" s="944" t="s">
        <v>1327</v>
      </c>
      <c r="B96" s="945">
        <v>3261</v>
      </c>
      <c r="C96" s="945">
        <v>5194</v>
      </c>
      <c r="D96" s="944"/>
      <c r="E96" s="946">
        <v>7800</v>
      </c>
      <c r="F96" s="963">
        <v>997</v>
      </c>
      <c r="G96" s="951">
        <v>5936</v>
      </c>
    </row>
    <row r="97" spans="1:7" s="939" customFormat="1" ht="12.75">
      <c r="A97" s="944" t="s">
        <v>1328</v>
      </c>
      <c r="B97" s="945">
        <v>3299</v>
      </c>
      <c r="C97" s="945">
        <v>5323</v>
      </c>
      <c r="D97" s="944"/>
      <c r="E97" s="946">
        <v>51100</v>
      </c>
      <c r="F97" s="963">
        <v>135931</v>
      </c>
      <c r="G97" s="951">
        <v>5936</v>
      </c>
    </row>
    <row r="98" spans="1:7" s="939" customFormat="1" ht="12.75">
      <c r="A98" s="944" t="s">
        <v>1329</v>
      </c>
      <c r="B98" s="945">
        <v>3299</v>
      </c>
      <c r="C98" s="945">
        <v>5223</v>
      </c>
      <c r="D98" s="944"/>
      <c r="E98" s="946">
        <v>15400</v>
      </c>
      <c r="F98" s="963">
        <v>10666</v>
      </c>
      <c r="G98" s="951">
        <v>5936</v>
      </c>
    </row>
    <row r="99" spans="1:7" s="949" customFormat="1" ht="12.75">
      <c r="A99" s="944" t="s">
        <v>306</v>
      </c>
      <c r="B99" s="945">
        <v>3299</v>
      </c>
      <c r="C99" s="945">
        <v>5331</v>
      </c>
      <c r="D99" s="944"/>
      <c r="E99" s="946">
        <v>275000</v>
      </c>
      <c r="F99" s="965"/>
      <c r="G99" s="953"/>
    </row>
    <row r="100" spans="1:7" s="939" customFormat="1" ht="12.75">
      <c r="A100" s="944" t="s">
        <v>307</v>
      </c>
      <c r="B100" s="945">
        <v>3261</v>
      </c>
      <c r="C100" s="945">
        <v>5194</v>
      </c>
      <c r="D100" s="944"/>
      <c r="E100" s="946">
        <v>218000</v>
      </c>
      <c r="F100" s="950">
        <v>1593</v>
      </c>
      <c r="G100" s="951">
        <v>0</v>
      </c>
    </row>
    <row r="101" spans="1:7" s="939" customFormat="1" ht="12.75">
      <c r="A101" s="944" t="s">
        <v>308</v>
      </c>
      <c r="B101" s="945">
        <v>3261</v>
      </c>
      <c r="C101" s="945">
        <v>5139</v>
      </c>
      <c r="D101" s="944"/>
      <c r="E101" s="946">
        <v>1500</v>
      </c>
      <c r="F101" s="950">
        <v>548</v>
      </c>
      <c r="G101" s="951">
        <v>0</v>
      </c>
    </row>
    <row r="102" spans="1:7" s="939" customFormat="1" ht="12.75">
      <c r="A102" s="944" t="s">
        <v>309</v>
      </c>
      <c r="B102" s="945">
        <v>3261</v>
      </c>
      <c r="C102" s="945">
        <v>5173</v>
      </c>
      <c r="D102" s="944"/>
      <c r="E102" s="946">
        <v>1700000</v>
      </c>
      <c r="F102" s="950">
        <v>23</v>
      </c>
      <c r="G102" s="951">
        <v>0</v>
      </c>
    </row>
    <row r="103" spans="1:7" s="939" customFormat="1" ht="12.75">
      <c r="A103" s="944" t="s">
        <v>310</v>
      </c>
      <c r="B103" s="945">
        <v>3299</v>
      </c>
      <c r="C103" s="945">
        <v>5169</v>
      </c>
      <c r="D103" s="944"/>
      <c r="E103" s="946">
        <v>55577</v>
      </c>
      <c r="F103" s="950">
        <v>200</v>
      </c>
      <c r="G103" s="951">
        <v>0</v>
      </c>
    </row>
    <row r="104" spans="1:7" s="939" customFormat="1" ht="12.75">
      <c r="A104" s="944" t="s">
        <v>311</v>
      </c>
      <c r="B104" s="945">
        <v>3299</v>
      </c>
      <c r="C104" s="945">
        <v>5163</v>
      </c>
      <c r="D104" s="944"/>
      <c r="E104" s="946">
        <v>17700</v>
      </c>
      <c r="F104" s="950">
        <v>8053</v>
      </c>
      <c r="G104" s="951">
        <v>0</v>
      </c>
    </row>
    <row r="105" spans="1:7" s="939" customFormat="1" ht="12.75">
      <c r="A105" s="944"/>
      <c r="B105" s="945"/>
      <c r="C105" s="945">
        <v>5511</v>
      </c>
      <c r="D105" s="944"/>
      <c r="E105" s="946">
        <v>378500</v>
      </c>
      <c r="F105" s="950">
        <v>634</v>
      </c>
      <c r="G105" s="951">
        <v>0</v>
      </c>
    </row>
    <row r="106" spans="1:7" s="959" customFormat="1" ht="12.75">
      <c r="A106" s="954" t="s">
        <v>312</v>
      </c>
      <c r="B106" s="955"/>
      <c r="C106" s="955"/>
      <c r="D106" s="954"/>
      <c r="E106" s="956">
        <f>SUM(E91:E105)</f>
        <v>2740577</v>
      </c>
      <c r="F106" s="957">
        <v>2987</v>
      </c>
      <c r="G106" s="958">
        <v>0</v>
      </c>
    </row>
    <row r="107" spans="1:7" s="939" customFormat="1" ht="12.75">
      <c r="A107" s="944" t="s">
        <v>313</v>
      </c>
      <c r="B107" s="945">
        <v>3299</v>
      </c>
      <c r="C107" s="945">
        <v>5021</v>
      </c>
      <c r="D107" s="944"/>
      <c r="E107" s="946">
        <v>50000</v>
      </c>
      <c r="F107" s="950">
        <v>174</v>
      </c>
      <c r="G107" s="951">
        <v>0</v>
      </c>
    </row>
    <row r="108" spans="1:7" s="939" customFormat="1" ht="12.75">
      <c r="A108" s="944"/>
      <c r="B108" s="945"/>
      <c r="C108" s="945">
        <v>5136</v>
      </c>
      <c r="D108" s="944"/>
      <c r="E108" s="946">
        <v>9000</v>
      </c>
      <c r="F108" s="950">
        <v>81</v>
      </c>
      <c r="G108" s="951">
        <v>0</v>
      </c>
    </row>
    <row r="109" spans="1:7" s="949" customFormat="1" ht="12.75">
      <c r="A109" s="944"/>
      <c r="B109" s="945"/>
      <c r="C109" s="945">
        <v>5139</v>
      </c>
      <c r="D109" s="944"/>
      <c r="E109" s="946">
        <v>3000</v>
      </c>
      <c r="F109" s="952"/>
      <c r="G109" s="953"/>
    </row>
    <row r="110" spans="1:7" s="939" customFormat="1" ht="12.75">
      <c r="A110" s="944"/>
      <c r="B110" s="945"/>
      <c r="C110" s="945">
        <v>5173</v>
      </c>
      <c r="D110" s="944"/>
      <c r="E110" s="946">
        <v>44000</v>
      </c>
      <c r="F110" s="950">
        <v>7</v>
      </c>
      <c r="G110" s="951">
        <v>0</v>
      </c>
    </row>
    <row r="111" spans="1:7" s="939" customFormat="1" ht="12.75">
      <c r="A111" s="944"/>
      <c r="B111" s="945"/>
      <c r="C111" s="945">
        <v>5169</v>
      </c>
      <c r="D111" s="944"/>
      <c r="E111" s="946">
        <v>75000</v>
      </c>
      <c r="F111" s="950">
        <v>22</v>
      </c>
      <c r="G111" s="951">
        <v>0</v>
      </c>
    </row>
    <row r="112" spans="1:7" s="939" customFormat="1" ht="12.75">
      <c r="A112" s="944"/>
      <c r="B112" s="945"/>
      <c r="C112" s="945">
        <v>5175</v>
      </c>
      <c r="D112" s="944"/>
      <c r="E112" s="946">
        <v>17000</v>
      </c>
      <c r="F112" s="950">
        <v>8</v>
      </c>
      <c r="G112" s="951">
        <v>0</v>
      </c>
    </row>
    <row r="113" spans="1:7" s="939" customFormat="1" ht="12.75">
      <c r="A113" s="944" t="s">
        <v>314</v>
      </c>
      <c r="B113" s="945">
        <v>3421</v>
      </c>
      <c r="C113" s="945">
        <v>5222</v>
      </c>
      <c r="D113" s="944"/>
      <c r="E113" s="946">
        <v>79000</v>
      </c>
      <c r="F113" s="950">
        <v>2</v>
      </c>
      <c r="G113" s="951">
        <v>0</v>
      </c>
    </row>
    <row r="114" spans="1:7" s="959" customFormat="1" ht="12.75">
      <c r="A114" s="954" t="s">
        <v>315</v>
      </c>
      <c r="B114" s="955"/>
      <c r="C114" s="955"/>
      <c r="D114" s="954"/>
      <c r="E114" s="956">
        <f>SUM(E107:E113)</f>
        <v>277000</v>
      </c>
      <c r="F114" s="957">
        <v>24</v>
      </c>
      <c r="G114" s="958">
        <v>0</v>
      </c>
    </row>
    <row r="115" spans="1:7" s="939" customFormat="1" ht="12.75">
      <c r="A115" s="944" t="s">
        <v>316</v>
      </c>
      <c r="B115" s="945">
        <v>5299</v>
      </c>
      <c r="C115" s="945">
        <v>5169</v>
      </c>
      <c r="D115" s="944"/>
      <c r="E115" s="946">
        <v>170000</v>
      </c>
      <c r="F115" s="950">
        <v>31897</v>
      </c>
      <c r="G115" s="951">
        <v>0</v>
      </c>
    </row>
    <row r="116" spans="1:7" s="959" customFormat="1" ht="12.75">
      <c r="A116" s="954" t="s">
        <v>317</v>
      </c>
      <c r="B116" s="955"/>
      <c r="C116" s="955"/>
      <c r="D116" s="954"/>
      <c r="E116" s="956">
        <f>SUM(E115)</f>
        <v>170000</v>
      </c>
      <c r="F116" s="957">
        <v>31939</v>
      </c>
      <c r="G116" s="958">
        <v>0</v>
      </c>
    </row>
    <row r="117" spans="1:7" s="939" customFormat="1" ht="12.75">
      <c r="A117" s="944" t="s">
        <v>318</v>
      </c>
      <c r="B117" s="945">
        <v>3299</v>
      </c>
      <c r="C117" s="945">
        <v>5021</v>
      </c>
      <c r="D117" s="944"/>
      <c r="E117" s="946">
        <v>89600</v>
      </c>
      <c r="F117" s="950">
        <v>9206</v>
      </c>
      <c r="G117" s="951">
        <v>0</v>
      </c>
    </row>
    <row r="118" spans="1:7" s="949" customFormat="1" ht="12.75">
      <c r="A118" s="944"/>
      <c r="B118" s="945"/>
      <c r="C118" s="945">
        <v>5031</v>
      </c>
      <c r="D118" s="944"/>
      <c r="E118" s="946">
        <v>25040</v>
      </c>
      <c r="F118" s="952"/>
      <c r="G118" s="953"/>
    </row>
    <row r="119" spans="1:7" s="949" customFormat="1" ht="12.75">
      <c r="A119" s="944"/>
      <c r="B119" s="945"/>
      <c r="C119" s="945">
        <v>5032</v>
      </c>
      <c r="D119" s="944"/>
      <c r="E119" s="946">
        <v>9224</v>
      </c>
      <c r="F119" s="952">
        <v>457</v>
      </c>
      <c r="G119" s="953">
        <v>0</v>
      </c>
    </row>
    <row r="120" spans="1:7" s="971" customFormat="1" ht="13.5" thickBot="1">
      <c r="A120" s="966"/>
      <c r="B120" s="967"/>
      <c r="C120" s="967">
        <v>5169</v>
      </c>
      <c r="D120" s="966"/>
      <c r="E120" s="968">
        <v>209711</v>
      </c>
      <c r="F120" s="969"/>
      <c r="G120" s="970"/>
    </row>
    <row r="121" spans="1:5" ht="12.75">
      <c r="A121" s="966"/>
      <c r="B121" s="967"/>
      <c r="C121" s="967">
        <v>5166</v>
      </c>
      <c r="D121" s="966"/>
      <c r="E121" s="968">
        <v>50000</v>
      </c>
    </row>
    <row r="122" spans="1:5" ht="12.75">
      <c r="A122" s="966" t="s">
        <v>319</v>
      </c>
      <c r="B122" s="967">
        <v>3261</v>
      </c>
      <c r="C122" s="967">
        <v>5175</v>
      </c>
      <c r="D122" s="966"/>
      <c r="E122" s="968">
        <v>32824</v>
      </c>
    </row>
    <row r="123" spans="1:5" ht="12.75">
      <c r="A123" s="966" t="s">
        <v>320</v>
      </c>
      <c r="B123" s="967">
        <v>3291</v>
      </c>
      <c r="C123" s="967">
        <v>5021</v>
      </c>
      <c r="D123" s="966"/>
      <c r="E123" s="968">
        <v>733752</v>
      </c>
    </row>
    <row r="124" spans="1:5" ht="12.75">
      <c r="A124" s="966"/>
      <c r="B124" s="967"/>
      <c r="C124" s="967">
        <v>5031</v>
      </c>
      <c r="D124" s="966"/>
      <c r="E124" s="968">
        <v>463275</v>
      </c>
    </row>
    <row r="125" spans="1:5" ht="12.75">
      <c r="A125" s="966"/>
      <c r="B125" s="967"/>
      <c r="C125" s="967">
        <v>5032</v>
      </c>
      <c r="D125" s="966"/>
      <c r="E125" s="968">
        <v>93844</v>
      </c>
    </row>
    <row r="126" spans="1:5" ht="12.75">
      <c r="A126" s="966"/>
      <c r="B126" s="967"/>
      <c r="C126" s="967">
        <v>5331</v>
      </c>
      <c r="D126" s="966"/>
      <c r="E126" s="968">
        <v>175851725</v>
      </c>
    </row>
    <row r="127" spans="1:5" ht="12.75">
      <c r="A127" s="966"/>
      <c r="B127" s="967"/>
      <c r="C127" s="967">
        <v>5011</v>
      </c>
      <c r="D127" s="966"/>
      <c r="E127" s="968">
        <v>1358750</v>
      </c>
    </row>
    <row r="128" spans="1:5" ht="12.75">
      <c r="A128" s="966"/>
      <c r="B128" s="967"/>
      <c r="C128" s="967">
        <v>5342</v>
      </c>
      <c r="D128" s="966"/>
      <c r="E128" s="968">
        <v>39150</v>
      </c>
    </row>
    <row r="129" spans="1:5" ht="12.75">
      <c r="A129" s="966" t="s">
        <v>321</v>
      </c>
      <c r="B129" s="967">
        <v>3291</v>
      </c>
      <c r="C129" s="967">
        <v>5021</v>
      </c>
      <c r="D129" s="966"/>
      <c r="E129" s="968">
        <v>2201339</v>
      </c>
    </row>
    <row r="130" spans="1:5" ht="12.75">
      <c r="A130" s="966"/>
      <c r="B130" s="967"/>
      <c r="C130" s="967">
        <v>5031</v>
      </c>
      <c r="D130" s="966"/>
      <c r="E130" s="968">
        <v>1389878</v>
      </c>
    </row>
    <row r="131" spans="1:5" ht="12.75">
      <c r="A131" s="966"/>
      <c r="B131" s="967"/>
      <c r="C131" s="967">
        <v>5032</v>
      </c>
      <c r="D131" s="966"/>
      <c r="E131" s="968">
        <v>281590</v>
      </c>
    </row>
    <row r="132" spans="1:5" s="973" customFormat="1" ht="12.75" customHeight="1">
      <c r="A132" s="966"/>
      <c r="B132" s="967"/>
      <c r="C132" s="967">
        <v>5331</v>
      </c>
      <c r="D132" s="966"/>
      <c r="E132" s="968">
        <v>253104144</v>
      </c>
    </row>
    <row r="133" spans="1:5" ht="12.75">
      <c r="A133" s="966"/>
      <c r="B133" s="967"/>
      <c r="C133" s="967">
        <v>5011</v>
      </c>
      <c r="D133" s="966"/>
      <c r="E133" s="968">
        <v>4076250</v>
      </c>
    </row>
    <row r="134" spans="1:5" ht="12.75">
      <c r="A134" s="966"/>
      <c r="B134" s="967"/>
      <c r="C134" s="967">
        <v>5342</v>
      </c>
      <c r="D134" s="966"/>
      <c r="E134" s="968">
        <v>117450</v>
      </c>
    </row>
    <row r="135" spans="1:5" s="977" customFormat="1" ht="12.75">
      <c r="A135" s="974" t="s">
        <v>322</v>
      </c>
      <c r="B135" s="975"/>
      <c r="C135" s="975"/>
      <c r="D135" s="974"/>
      <c r="E135" s="976">
        <f>SUM(E117:E134)</f>
        <v>440127546</v>
      </c>
    </row>
    <row r="136" spans="1:5" ht="12.75">
      <c r="A136" s="966" t="s">
        <v>323</v>
      </c>
      <c r="B136" s="967">
        <v>3262</v>
      </c>
      <c r="C136" s="967">
        <v>5011</v>
      </c>
      <c r="D136" s="966"/>
      <c r="E136" s="968">
        <v>92000</v>
      </c>
    </row>
    <row r="137" spans="1:5" ht="12.75">
      <c r="A137" s="966"/>
      <c r="B137" s="967"/>
      <c r="C137" s="967">
        <v>5031</v>
      </c>
      <c r="D137" s="966"/>
      <c r="E137" s="968">
        <v>234000</v>
      </c>
    </row>
    <row r="138" spans="1:5" ht="12.75">
      <c r="A138" s="966"/>
      <c r="B138" s="967"/>
      <c r="C138" s="967">
        <v>5032</v>
      </c>
      <c r="D138" s="966"/>
      <c r="E138" s="968">
        <v>83000</v>
      </c>
    </row>
    <row r="139" spans="1:5" ht="12.75">
      <c r="A139" s="966"/>
      <c r="B139" s="967"/>
      <c r="C139" s="967">
        <v>5137</v>
      </c>
      <c r="D139" s="966"/>
      <c r="E139" s="968">
        <v>994000</v>
      </c>
    </row>
    <row r="140" spans="1:5" ht="12.75">
      <c r="A140" s="966"/>
      <c r="B140" s="967"/>
      <c r="C140" s="967">
        <v>5179</v>
      </c>
      <c r="D140" s="966"/>
      <c r="E140" s="968">
        <v>1500000</v>
      </c>
    </row>
    <row r="141" spans="1:5" s="977" customFormat="1" ht="12.75">
      <c r="A141" s="974" t="s">
        <v>324</v>
      </c>
      <c r="B141" s="975"/>
      <c r="C141" s="975"/>
      <c r="D141" s="974"/>
      <c r="E141" s="976">
        <f>SUM(E136:E140)</f>
        <v>2903000</v>
      </c>
    </row>
    <row r="142" spans="1:5" ht="12.75">
      <c r="A142" s="966" t="s">
        <v>325</v>
      </c>
      <c r="B142" s="967">
        <v>3299</v>
      </c>
      <c r="C142" s="967">
        <v>5021</v>
      </c>
      <c r="D142" s="966"/>
      <c r="E142" s="968">
        <v>445000</v>
      </c>
    </row>
    <row r="143" spans="1:5" ht="12.75">
      <c r="A143" s="966"/>
      <c r="B143" s="967"/>
      <c r="C143" s="967">
        <v>5031</v>
      </c>
      <c r="D143" s="966"/>
      <c r="E143" s="968">
        <v>473000</v>
      </c>
    </row>
    <row r="144" spans="1:5" ht="12.75">
      <c r="A144" s="966"/>
      <c r="B144" s="967"/>
      <c r="C144" s="967">
        <v>5032</v>
      </c>
      <c r="D144" s="966"/>
      <c r="E144" s="968">
        <v>138000</v>
      </c>
    </row>
    <row r="145" spans="1:5" ht="12.75">
      <c r="A145" s="966"/>
      <c r="B145" s="967"/>
      <c r="C145" s="967">
        <v>5169</v>
      </c>
      <c r="D145" s="966"/>
      <c r="E145" s="968">
        <v>959000</v>
      </c>
    </row>
    <row r="146" spans="1:5" ht="12.75">
      <c r="A146" s="966"/>
      <c r="B146" s="967"/>
      <c r="C146" s="967">
        <v>5331</v>
      </c>
      <c r="D146" s="966"/>
      <c r="E146" s="968">
        <v>37520000</v>
      </c>
    </row>
    <row r="147" spans="1:5" ht="12.75">
      <c r="A147" s="966"/>
      <c r="B147" s="967"/>
      <c r="C147" s="967">
        <v>2031</v>
      </c>
      <c r="D147" s="966"/>
      <c r="E147" s="968">
        <v>237000</v>
      </c>
    </row>
    <row r="148" spans="1:5" ht="12.75">
      <c r="A148" s="966" t="s">
        <v>326</v>
      </c>
      <c r="B148" s="967">
        <v>3299</v>
      </c>
      <c r="C148" s="967">
        <v>5331</v>
      </c>
      <c r="D148" s="966"/>
      <c r="E148" s="968">
        <v>695000</v>
      </c>
    </row>
    <row r="149" spans="1:5" s="977" customFormat="1" ht="12.75">
      <c r="A149" s="974" t="s">
        <v>327</v>
      </c>
      <c r="B149" s="975"/>
      <c r="C149" s="975"/>
      <c r="D149" s="974"/>
      <c r="E149" s="976">
        <f>SUM(E142:E148)</f>
        <v>40467000</v>
      </c>
    </row>
    <row r="150" spans="1:5" ht="12.75">
      <c r="A150" s="966">
        <v>233010</v>
      </c>
      <c r="B150" s="967">
        <v>3299</v>
      </c>
      <c r="C150" s="967">
        <v>5331</v>
      </c>
      <c r="D150" s="967">
        <v>233010</v>
      </c>
      <c r="E150" s="968">
        <v>150000</v>
      </c>
    </row>
    <row r="151" spans="1:5" ht="12.75">
      <c r="A151" s="966"/>
      <c r="B151" s="967"/>
      <c r="C151" s="967">
        <v>6351</v>
      </c>
      <c r="D151" s="967">
        <v>233010</v>
      </c>
      <c r="E151" s="968">
        <v>3250000</v>
      </c>
    </row>
    <row r="152" spans="1:5" ht="12.75">
      <c r="A152" s="966"/>
      <c r="B152" s="967">
        <v>6222</v>
      </c>
      <c r="C152" s="967">
        <v>6352</v>
      </c>
      <c r="D152" s="967">
        <v>233010</v>
      </c>
      <c r="E152" s="968">
        <v>217000</v>
      </c>
    </row>
    <row r="153" spans="1:5" ht="12.75">
      <c r="A153" s="966"/>
      <c r="B153" s="967"/>
      <c r="C153" s="967">
        <v>6321</v>
      </c>
      <c r="D153" s="967">
        <v>233010</v>
      </c>
      <c r="E153" s="968">
        <v>2830000</v>
      </c>
    </row>
    <row r="154" spans="1:5" ht="12.75">
      <c r="A154" s="966"/>
      <c r="B154" s="967"/>
      <c r="C154" s="967">
        <v>5221</v>
      </c>
      <c r="D154" s="967">
        <v>233010</v>
      </c>
      <c r="E154" s="968">
        <v>758000</v>
      </c>
    </row>
    <row r="155" spans="1:5" ht="12.75">
      <c r="A155" s="966"/>
      <c r="B155" s="967">
        <v>3411</v>
      </c>
      <c r="C155" s="967">
        <v>6351</v>
      </c>
      <c r="D155" s="967">
        <v>233010</v>
      </c>
      <c r="E155" s="968">
        <v>1890000</v>
      </c>
    </row>
    <row r="156" spans="1:5" ht="12.75">
      <c r="A156" s="966"/>
      <c r="B156" s="967">
        <v>3261</v>
      </c>
      <c r="C156" s="967">
        <v>6111</v>
      </c>
      <c r="D156" s="967">
        <v>233010</v>
      </c>
      <c r="E156" s="968">
        <v>7563000</v>
      </c>
    </row>
    <row r="157" spans="1:5" ht="12.75">
      <c r="A157" s="966"/>
      <c r="B157" s="967"/>
      <c r="C157" s="967">
        <v>6121</v>
      </c>
      <c r="D157" s="967">
        <v>233010</v>
      </c>
      <c r="E157" s="968">
        <v>13118000</v>
      </c>
    </row>
    <row r="158" spans="1:5" ht="12.75">
      <c r="A158" s="966"/>
      <c r="B158" s="967"/>
      <c r="C158" s="967">
        <v>5137</v>
      </c>
      <c r="D158" s="967">
        <v>233010</v>
      </c>
      <c r="E158" s="968">
        <v>2651000</v>
      </c>
    </row>
    <row r="159" spans="1:5" ht="12.75">
      <c r="A159" s="966"/>
      <c r="B159" s="967"/>
      <c r="C159" s="967">
        <v>5171</v>
      </c>
      <c r="D159" s="967">
        <v>233010</v>
      </c>
      <c r="E159" s="968">
        <v>5866000</v>
      </c>
    </row>
    <row r="160" spans="1:5" ht="12.75">
      <c r="A160" s="966"/>
      <c r="B160" s="967">
        <v>3314</v>
      </c>
      <c r="C160" s="967">
        <v>6351</v>
      </c>
      <c r="D160" s="967">
        <v>233010</v>
      </c>
      <c r="E160" s="968">
        <v>1976000</v>
      </c>
    </row>
    <row r="161" spans="1:5" ht="12.75">
      <c r="A161" s="966"/>
      <c r="B161" s="967">
        <v>3421</v>
      </c>
      <c r="C161" s="967">
        <v>5331</v>
      </c>
      <c r="D161" s="967">
        <v>233010</v>
      </c>
      <c r="E161" s="968">
        <v>789000</v>
      </c>
    </row>
    <row r="162" spans="1:5" ht="12.75">
      <c r="A162" s="966"/>
      <c r="B162" s="967">
        <v>3146</v>
      </c>
      <c r="C162" s="967">
        <v>5331</v>
      </c>
      <c r="D162" s="967">
        <v>233010</v>
      </c>
      <c r="E162" s="968">
        <v>17000</v>
      </c>
    </row>
    <row r="163" spans="1:5" ht="12.75">
      <c r="A163" s="966">
        <v>233110</v>
      </c>
      <c r="B163" s="967">
        <v>3116</v>
      </c>
      <c r="C163" s="967">
        <v>5331</v>
      </c>
      <c r="D163" s="967">
        <v>233110</v>
      </c>
      <c r="E163" s="968">
        <v>832000</v>
      </c>
    </row>
    <row r="164" spans="1:5" ht="12.75">
      <c r="A164" s="966"/>
      <c r="B164" s="967"/>
      <c r="C164" s="967">
        <v>6351</v>
      </c>
      <c r="D164" s="967">
        <v>233110</v>
      </c>
      <c r="E164" s="968">
        <v>4000</v>
      </c>
    </row>
    <row r="165" spans="1:5" ht="12.75">
      <c r="A165" s="966"/>
      <c r="B165" s="967">
        <v>3146</v>
      </c>
      <c r="C165" s="967">
        <v>5331</v>
      </c>
      <c r="D165" s="967">
        <v>233110</v>
      </c>
      <c r="E165" s="968">
        <v>14074000</v>
      </c>
    </row>
    <row r="166" spans="1:5" ht="12.75">
      <c r="A166" s="966"/>
      <c r="B166" s="967">
        <v>3124</v>
      </c>
      <c r="C166" s="967">
        <v>5331</v>
      </c>
      <c r="D166" s="967">
        <v>233110</v>
      </c>
      <c r="E166" s="968">
        <v>2946000</v>
      </c>
    </row>
    <row r="167" spans="1:5" ht="12.75">
      <c r="A167" s="966"/>
      <c r="B167" s="967"/>
      <c r="C167" s="967">
        <v>6351</v>
      </c>
      <c r="D167" s="967">
        <v>233110</v>
      </c>
      <c r="E167" s="968">
        <v>300000</v>
      </c>
    </row>
    <row r="168" spans="1:5" ht="12.75">
      <c r="A168" s="966"/>
      <c r="B168" s="967">
        <v>3131</v>
      </c>
      <c r="C168" s="967">
        <v>5331</v>
      </c>
      <c r="D168" s="967">
        <v>233110</v>
      </c>
      <c r="E168" s="968">
        <v>25888000</v>
      </c>
    </row>
    <row r="169" spans="1:5" ht="12.75">
      <c r="A169" s="966"/>
      <c r="B169" s="967"/>
      <c r="C169" s="967">
        <v>6351</v>
      </c>
      <c r="D169" s="967">
        <v>233110</v>
      </c>
      <c r="E169" s="968">
        <v>500000</v>
      </c>
    </row>
    <row r="170" spans="1:5" ht="12.75">
      <c r="A170" s="966"/>
      <c r="B170" s="967">
        <v>3132</v>
      </c>
      <c r="C170" s="967">
        <v>5331</v>
      </c>
      <c r="D170" s="967">
        <v>233110</v>
      </c>
      <c r="E170" s="968">
        <v>1756000</v>
      </c>
    </row>
    <row r="171" spans="1:5" ht="12.75">
      <c r="A171" s="966"/>
      <c r="B171" s="967"/>
      <c r="C171" s="967">
        <v>6351</v>
      </c>
      <c r="D171" s="967">
        <v>233110</v>
      </c>
      <c r="E171" s="968">
        <v>2129000</v>
      </c>
    </row>
    <row r="172" spans="1:5" ht="12.75">
      <c r="A172" s="966"/>
      <c r="B172" s="967">
        <v>4322</v>
      </c>
      <c r="C172" s="967">
        <v>5331</v>
      </c>
      <c r="D172" s="967">
        <v>233110</v>
      </c>
      <c r="E172" s="968">
        <v>2912000</v>
      </c>
    </row>
    <row r="173" spans="1:5" ht="12.75">
      <c r="A173" s="966">
        <v>233310</v>
      </c>
      <c r="B173" s="967">
        <v>3211</v>
      </c>
      <c r="C173" s="967">
        <v>6352</v>
      </c>
      <c r="D173" s="967">
        <v>233310</v>
      </c>
      <c r="E173" s="968">
        <v>146214000</v>
      </c>
    </row>
    <row r="174" spans="1:5" ht="12.75">
      <c r="A174" s="966">
        <v>233320</v>
      </c>
      <c r="B174" s="967">
        <v>3211</v>
      </c>
      <c r="C174" s="967">
        <v>6352</v>
      </c>
      <c r="D174" s="967">
        <v>233320</v>
      </c>
      <c r="E174" s="968">
        <v>22032000</v>
      </c>
    </row>
    <row r="175" spans="1:5" ht="12.75">
      <c r="A175" s="966">
        <v>233330</v>
      </c>
      <c r="B175" s="967">
        <v>3211</v>
      </c>
      <c r="C175" s="967">
        <v>6352</v>
      </c>
      <c r="D175" s="967">
        <v>233330</v>
      </c>
      <c r="E175" s="968">
        <v>24111000</v>
      </c>
    </row>
    <row r="176" spans="1:5" ht="12.75">
      <c r="A176" s="966">
        <v>233340</v>
      </c>
      <c r="B176" s="967">
        <v>3211</v>
      </c>
      <c r="C176" s="967">
        <v>5332</v>
      </c>
      <c r="D176" s="967">
        <v>233340</v>
      </c>
      <c r="E176" s="968">
        <v>32777000</v>
      </c>
    </row>
    <row r="177" spans="1:5" ht="12.75">
      <c r="A177" s="966"/>
      <c r="B177" s="967"/>
      <c r="C177" s="967">
        <v>6352</v>
      </c>
      <c r="D177" s="967">
        <v>233340</v>
      </c>
      <c r="E177" s="968">
        <v>65559000</v>
      </c>
    </row>
    <row r="178" spans="1:5" ht="12.75">
      <c r="A178" s="966">
        <v>233510</v>
      </c>
      <c r="B178" s="967">
        <v>3419</v>
      </c>
      <c r="C178" s="967">
        <v>5222</v>
      </c>
      <c r="D178" s="967">
        <v>233510</v>
      </c>
      <c r="E178" s="968">
        <v>23400000</v>
      </c>
    </row>
    <row r="179" spans="1:5" ht="12.75">
      <c r="A179" s="966"/>
      <c r="B179" s="967"/>
      <c r="C179" s="967">
        <v>6341</v>
      </c>
      <c r="D179" s="967">
        <v>233510</v>
      </c>
      <c r="E179" s="968">
        <v>145356000</v>
      </c>
    </row>
    <row r="180" spans="1:5" s="977" customFormat="1" ht="12.75">
      <c r="A180" s="974" t="s">
        <v>328</v>
      </c>
      <c r="B180" s="975"/>
      <c r="C180" s="975"/>
      <c r="D180" s="974"/>
      <c r="E180" s="976">
        <f>SUM(E150:E179)</f>
        <v>551865000</v>
      </c>
    </row>
    <row r="181" spans="1:5" ht="12.75">
      <c r="A181" s="966" t="s">
        <v>329</v>
      </c>
      <c r="B181" s="967">
        <v>3291</v>
      </c>
      <c r="C181" s="967">
        <v>5021</v>
      </c>
      <c r="D181" s="966"/>
      <c r="E181" s="968">
        <v>37500</v>
      </c>
    </row>
    <row r="182" spans="1:5" ht="12.75">
      <c r="A182" s="966"/>
      <c r="B182" s="967"/>
      <c r="C182" s="967">
        <v>5162</v>
      </c>
      <c r="D182" s="966"/>
      <c r="E182" s="968">
        <v>10683</v>
      </c>
    </row>
    <row r="183" spans="1:5" ht="12.75">
      <c r="A183" s="966"/>
      <c r="B183" s="967"/>
      <c r="C183" s="967">
        <v>5169</v>
      </c>
      <c r="D183" s="966"/>
      <c r="E183" s="968">
        <v>141000</v>
      </c>
    </row>
    <row r="184" spans="1:5" ht="12.75">
      <c r="A184" s="966"/>
      <c r="B184" s="967"/>
      <c r="C184" s="967">
        <v>5137</v>
      </c>
      <c r="D184" s="966"/>
      <c r="E184" s="968">
        <v>982</v>
      </c>
    </row>
    <row r="185" spans="1:5" ht="12.75">
      <c r="A185" s="966"/>
      <c r="B185" s="967"/>
      <c r="C185" s="967" t="s">
        <v>330</v>
      </c>
      <c r="D185" s="966"/>
      <c r="E185" s="968">
        <v>850</v>
      </c>
    </row>
    <row r="186" spans="1:5" ht="12.75">
      <c r="A186" s="966" t="s">
        <v>331</v>
      </c>
      <c r="B186" s="967">
        <v>3291</v>
      </c>
      <c r="C186" s="967">
        <v>5021</v>
      </c>
      <c r="D186" s="966"/>
      <c r="E186" s="968">
        <v>112500</v>
      </c>
    </row>
    <row r="187" spans="1:5" ht="12.75">
      <c r="A187" s="966"/>
      <c r="B187" s="967"/>
      <c r="C187" s="967">
        <v>5162</v>
      </c>
      <c r="D187" s="966"/>
      <c r="E187" s="968">
        <v>31049</v>
      </c>
    </row>
    <row r="188" spans="1:5" ht="12.75">
      <c r="A188" s="966"/>
      <c r="B188" s="967"/>
      <c r="C188" s="967">
        <v>5169</v>
      </c>
      <c r="D188" s="966"/>
      <c r="E188" s="968">
        <v>425000</v>
      </c>
    </row>
    <row r="189" spans="1:5" ht="12.75">
      <c r="A189" s="966"/>
      <c r="B189" s="967"/>
      <c r="C189" s="967">
        <v>5137</v>
      </c>
      <c r="D189" s="966"/>
      <c r="E189" s="968">
        <v>948</v>
      </c>
    </row>
    <row r="190" spans="1:5" ht="12.75">
      <c r="A190" s="966"/>
      <c r="B190" s="967"/>
      <c r="C190" s="967" t="s">
        <v>330</v>
      </c>
      <c r="D190" s="966"/>
      <c r="E190" s="968">
        <v>549</v>
      </c>
    </row>
    <row r="191" spans="1:5" ht="12.75">
      <c r="A191" s="966" t="s">
        <v>332</v>
      </c>
      <c r="B191" s="967">
        <v>3291</v>
      </c>
      <c r="C191" s="967">
        <v>5162</v>
      </c>
      <c r="D191" s="966"/>
      <c r="E191" s="968">
        <v>7976</v>
      </c>
    </row>
    <row r="192" spans="1:5" ht="12.75">
      <c r="A192" s="966"/>
      <c r="B192" s="967"/>
      <c r="C192" s="967">
        <v>5169</v>
      </c>
      <c r="D192" s="966"/>
      <c r="E192" s="968">
        <v>106193</v>
      </c>
    </row>
    <row r="193" spans="1:5" ht="12.75">
      <c r="A193" s="966"/>
      <c r="B193" s="967"/>
      <c r="C193" s="967">
        <v>5175</v>
      </c>
      <c r="D193" s="966"/>
      <c r="E193" s="968">
        <v>2000</v>
      </c>
    </row>
    <row r="194" spans="1:5" ht="12.75">
      <c r="A194" s="966"/>
      <c r="B194" s="967"/>
      <c r="C194" s="967">
        <v>5137</v>
      </c>
      <c r="D194" s="966"/>
      <c r="E194" s="968">
        <v>153</v>
      </c>
    </row>
    <row r="195" spans="1:5" ht="12.75">
      <c r="A195" s="966" t="s">
        <v>333</v>
      </c>
      <c r="B195" s="967">
        <v>3291</v>
      </c>
      <c r="C195" s="967">
        <v>5162</v>
      </c>
      <c r="D195" s="966"/>
      <c r="E195" s="968">
        <v>23928</v>
      </c>
    </row>
    <row r="196" spans="1:5" ht="12.75">
      <c r="A196" s="966"/>
      <c r="B196" s="967"/>
      <c r="C196" s="967">
        <v>5169</v>
      </c>
      <c r="D196" s="966"/>
      <c r="E196" s="968">
        <v>317578</v>
      </c>
    </row>
    <row r="197" spans="1:5" ht="12.75">
      <c r="A197" s="966"/>
      <c r="B197" s="967"/>
      <c r="C197" s="967">
        <v>5175</v>
      </c>
      <c r="D197" s="966"/>
      <c r="E197" s="968">
        <v>6000</v>
      </c>
    </row>
    <row r="198" spans="1:5" ht="12.75">
      <c r="A198" s="966"/>
      <c r="B198" s="967"/>
      <c r="C198" s="967">
        <v>5137</v>
      </c>
      <c r="D198" s="966"/>
      <c r="E198" s="968">
        <v>461</v>
      </c>
    </row>
    <row r="199" spans="1:5" ht="12.75">
      <c r="A199" s="966" t="s">
        <v>334</v>
      </c>
      <c r="B199" s="967">
        <v>3291</v>
      </c>
      <c r="C199" s="967">
        <v>5169</v>
      </c>
      <c r="D199" s="966"/>
      <c r="E199" s="968">
        <v>118603</v>
      </c>
    </row>
    <row r="200" spans="1:5" ht="12.75">
      <c r="A200" s="966"/>
      <c r="B200" s="967"/>
      <c r="C200" s="967">
        <v>5331</v>
      </c>
      <c r="D200" s="966"/>
      <c r="E200" s="968">
        <v>1048750</v>
      </c>
    </row>
    <row r="201" spans="1:5" ht="12.75">
      <c r="A201" s="966" t="s">
        <v>335</v>
      </c>
      <c r="B201" s="967">
        <v>3291</v>
      </c>
      <c r="C201" s="967">
        <v>5169</v>
      </c>
      <c r="D201" s="966"/>
      <c r="E201" s="968">
        <v>355812</v>
      </c>
    </row>
    <row r="202" spans="1:5" ht="12.75">
      <c r="A202" s="966"/>
      <c r="B202" s="967"/>
      <c r="C202" s="967">
        <v>5331</v>
      </c>
      <c r="D202" s="966"/>
      <c r="E202" s="968">
        <v>3146250</v>
      </c>
    </row>
    <row r="203" spans="1:5" ht="12.75">
      <c r="A203" s="966" t="s">
        <v>336</v>
      </c>
      <c r="B203" s="967">
        <v>3291</v>
      </c>
      <c r="C203" s="967">
        <v>5169</v>
      </c>
      <c r="D203" s="966"/>
      <c r="E203" s="968">
        <v>37500</v>
      </c>
    </row>
    <row r="204" spans="1:5" ht="12.75">
      <c r="A204" s="966"/>
      <c r="B204" s="967"/>
      <c r="C204" s="967">
        <v>5167</v>
      </c>
      <c r="D204" s="966"/>
      <c r="E204" s="968">
        <v>4287</v>
      </c>
    </row>
    <row r="205" spans="1:5" ht="12.75">
      <c r="A205" s="966" t="s">
        <v>337</v>
      </c>
      <c r="B205" s="967">
        <v>3291</v>
      </c>
      <c r="C205" s="967">
        <v>5169</v>
      </c>
      <c r="D205" s="966"/>
      <c r="E205" s="968">
        <v>112500</v>
      </c>
    </row>
    <row r="206" spans="1:5" ht="12.75">
      <c r="A206" s="966"/>
      <c r="B206" s="967"/>
      <c r="C206" s="967">
        <v>5167</v>
      </c>
      <c r="D206" s="966"/>
      <c r="E206" s="968">
        <v>12861</v>
      </c>
    </row>
    <row r="207" spans="1:5" ht="12.75">
      <c r="A207" s="966" t="s">
        <v>338</v>
      </c>
      <c r="B207" s="967">
        <v>3291</v>
      </c>
      <c r="C207" s="967">
        <v>5167</v>
      </c>
      <c r="D207" s="966"/>
      <c r="E207" s="968">
        <v>50424</v>
      </c>
    </row>
    <row r="208" spans="1:5" ht="12.75">
      <c r="A208" s="966" t="s">
        <v>339</v>
      </c>
      <c r="B208" s="967">
        <v>3291</v>
      </c>
      <c r="C208" s="967">
        <v>5167</v>
      </c>
      <c r="D208" s="966"/>
      <c r="E208" s="968">
        <v>151270</v>
      </c>
    </row>
    <row r="209" spans="1:5" ht="12.75">
      <c r="A209" s="966" t="s">
        <v>340</v>
      </c>
      <c r="B209" s="967">
        <v>3291</v>
      </c>
      <c r="C209" s="967">
        <v>5169</v>
      </c>
      <c r="D209" s="966"/>
      <c r="E209" s="968">
        <v>193084</v>
      </c>
    </row>
    <row r="210" spans="1:5" ht="12.75">
      <c r="A210" s="966" t="s">
        <v>341</v>
      </c>
      <c r="B210" s="967">
        <v>3291</v>
      </c>
      <c r="C210" s="967">
        <v>5169</v>
      </c>
      <c r="D210" s="966"/>
      <c r="E210" s="968">
        <v>579249</v>
      </c>
    </row>
    <row r="211" spans="1:5" ht="12.75">
      <c r="A211" s="966" t="s">
        <v>342</v>
      </c>
      <c r="B211" s="967">
        <v>3291</v>
      </c>
      <c r="C211" s="967">
        <v>5142</v>
      </c>
      <c r="D211" s="966"/>
      <c r="E211" s="968">
        <v>2000</v>
      </c>
    </row>
    <row r="212" spans="1:5" ht="12.75">
      <c r="A212" s="966"/>
      <c r="B212" s="967"/>
      <c r="C212" s="967" t="s">
        <v>343</v>
      </c>
      <c r="D212" s="966"/>
      <c r="E212" s="968">
        <v>12500</v>
      </c>
    </row>
    <row r="213" spans="1:5" ht="12.75">
      <c r="A213" s="966" t="s">
        <v>344</v>
      </c>
      <c r="B213" s="967">
        <v>3291</v>
      </c>
      <c r="C213" s="967">
        <v>5142</v>
      </c>
      <c r="D213" s="966"/>
      <c r="E213" s="968">
        <v>6000</v>
      </c>
    </row>
    <row r="214" spans="1:5" ht="12.75">
      <c r="A214" s="966"/>
      <c r="B214" s="967"/>
      <c r="C214" s="967" t="s">
        <v>343</v>
      </c>
      <c r="D214" s="966"/>
      <c r="E214" s="968">
        <v>37500</v>
      </c>
    </row>
    <row r="215" spans="1:5" ht="12.75">
      <c r="A215" s="966" t="s">
        <v>345</v>
      </c>
      <c r="B215" s="967">
        <v>3291</v>
      </c>
      <c r="C215" s="967">
        <v>5169</v>
      </c>
      <c r="D215" s="966"/>
      <c r="E215" s="968">
        <v>22859</v>
      </c>
    </row>
    <row r="216" spans="1:5" ht="12.75">
      <c r="A216" s="966"/>
      <c r="B216" s="967"/>
      <c r="C216" s="967">
        <v>5173</v>
      </c>
      <c r="D216" s="966"/>
      <c r="E216" s="968">
        <v>14188</v>
      </c>
    </row>
    <row r="217" spans="1:5" ht="12.75">
      <c r="A217" s="966" t="s">
        <v>346</v>
      </c>
      <c r="B217" s="967">
        <v>3291</v>
      </c>
      <c r="C217" s="967">
        <v>5169</v>
      </c>
      <c r="D217" s="966"/>
      <c r="E217" s="968">
        <v>67579</v>
      </c>
    </row>
    <row r="218" spans="1:5" ht="12.75">
      <c r="A218" s="966"/>
      <c r="B218" s="967"/>
      <c r="C218" s="967">
        <v>5173</v>
      </c>
      <c r="D218" s="966"/>
      <c r="E218" s="968">
        <v>44556</v>
      </c>
    </row>
    <row r="219" spans="1:5" ht="12.75">
      <c r="A219" s="966" t="s">
        <v>347</v>
      </c>
      <c r="B219" s="967">
        <v>3291</v>
      </c>
      <c r="C219" s="967">
        <v>5169</v>
      </c>
      <c r="D219" s="966"/>
      <c r="E219" s="968">
        <v>36556</v>
      </c>
    </row>
    <row r="220" spans="1:5" ht="12.75">
      <c r="A220" s="966" t="s">
        <v>348</v>
      </c>
      <c r="B220" s="967">
        <v>3291</v>
      </c>
      <c r="C220" s="967">
        <v>5169</v>
      </c>
      <c r="D220" s="966"/>
      <c r="E220" s="968">
        <v>10968</v>
      </c>
    </row>
    <row r="221" spans="1:5" ht="12.75">
      <c r="A221" s="966" t="s">
        <v>349</v>
      </c>
      <c r="B221" s="967">
        <v>3291</v>
      </c>
      <c r="C221" s="967">
        <v>5169</v>
      </c>
      <c r="D221" s="966"/>
      <c r="E221" s="968">
        <v>136282</v>
      </c>
    </row>
    <row r="222" spans="1:5" ht="12.75">
      <c r="A222" s="966" t="s">
        <v>350</v>
      </c>
      <c r="B222" s="967">
        <v>3291</v>
      </c>
      <c r="C222" s="967">
        <v>5169</v>
      </c>
      <c r="D222" s="966"/>
      <c r="E222" s="968">
        <v>408846</v>
      </c>
    </row>
    <row r="223" spans="1:5" ht="12.75">
      <c r="A223" s="966" t="s">
        <v>351</v>
      </c>
      <c r="B223" s="967">
        <v>3291</v>
      </c>
      <c r="C223" s="967">
        <v>5169</v>
      </c>
      <c r="D223" s="966"/>
      <c r="E223" s="968">
        <v>104256</v>
      </c>
    </row>
    <row r="224" spans="1:5" ht="12.75">
      <c r="A224" s="966" t="s">
        <v>352</v>
      </c>
      <c r="B224" s="967">
        <v>3291</v>
      </c>
      <c r="C224" s="967">
        <v>5169</v>
      </c>
      <c r="D224" s="966"/>
      <c r="E224" s="968">
        <v>312768</v>
      </c>
    </row>
    <row r="225" spans="1:5" ht="12.75">
      <c r="A225" s="966" t="s">
        <v>353</v>
      </c>
      <c r="B225" s="967">
        <v>3291</v>
      </c>
      <c r="C225" s="967">
        <v>5169</v>
      </c>
      <c r="D225" s="966"/>
      <c r="E225" s="968">
        <v>340158</v>
      </c>
    </row>
    <row r="226" spans="1:5" ht="12.75">
      <c r="A226" s="966" t="s">
        <v>354</v>
      </c>
      <c r="B226" s="967">
        <v>3291</v>
      </c>
      <c r="C226" s="967">
        <v>5169</v>
      </c>
      <c r="D226" s="966"/>
      <c r="E226" s="968">
        <v>1020473</v>
      </c>
    </row>
    <row r="227" spans="1:5" ht="12.75">
      <c r="A227" s="966" t="s">
        <v>355</v>
      </c>
      <c r="B227" s="967">
        <v>3291</v>
      </c>
      <c r="C227" s="967">
        <v>5169</v>
      </c>
      <c r="D227" s="966"/>
      <c r="E227" s="968">
        <v>2782</v>
      </c>
    </row>
    <row r="228" spans="1:5" ht="12.75">
      <c r="A228" s="966"/>
      <c r="B228" s="967"/>
      <c r="C228" s="967">
        <v>5175</v>
      </c>
      <c r="D228" s="966"/>
      <c r="E228" s="968">
        <v>323</v>
      </c>
    </row>
    <row r="229" spans="1:5" ht="12.75">
      <c r="A229" s="966"/>
      <c r="B229" s="967"/>
      <c r="C229" s="967">
        <v>5331</v>
      </c>
      <c r="D229" s="966"/>
      <c r="E229" s="968">
        <v>8764</v>
      </c>
    </row>
    <row r="230" spans="1:5" ht="12.75">
      <c r="A230" s="966" t="s">
        <v>356</v>
      </c>
      <c r="B230" s="967">
        <v>3291</v>
      </c>
      <c r="C230" s="967">
        <v>5169</v>
      </c>
      <c r="D230" s="966"/>
      <c r="E230" s="968">
        <v>8344</v>
      </c>
    </row>
    <row r="231" spans="1:5" ht="12.75">
      <c r="A231" s="966"/>
      <c r="B231" s="967"/>
      <c r="C231" s="967">
        <v>5175</v>
      </c>
      <c r="D231" s="966"/>
      <c r="E231" s="968">
        <v>997</v>
      </c>
    </row>
    <row r="232" spans="1:5" ht="12.75">
      <c r="A232" s="966"/>
      <c r="B232" s="967"/>
      <c r="C232" s="967">
        <v>5331</v>
      </c>
      <c r="D232" s="966"/>
      <c r="E232" s="968">
        <v>26292</v>
      </c>
    </row>
    <row r="233" spans="1:5" ht="12.75">
      <c r="A233" s="966" t="s">
        <v>357</v>
      </c>
      <c r="B233" s="967">
        <v>3291</v>
      </c>
      <c r="C233" s="967">
        <v>5169</v>
      </c>
      <c r="D233" s="966"/>
      <c r="E233" s="968">
        <v>27313</v>
      </c>
    </row>
    <row r="234" spans="1:5" ht="12.75">
      <c r="A234" s="966"/>
      <c r="B234" s="967"/>
      <c r="C234" s="967">
        <v>5139</v>
      </c>
      <c r="D234" s="966"/>
      <c r="E234" s="968">
        <v>15250</v>
      </c>
    </row>
    <row r="235" spans="1:5" ht="12.75">
      <c r="A235" s="966" t="s">
        <v>358</v>
      </c>
      <c r="B235" s="967">
        <v>3291</v>
      </c>
      <c r="C235" s="967">
        <v>5169</v>
      </c>
      <c r="D235" s="966"/>
      <c r="E235" s="968">
        <v>81937</v>
      </c>
    </row>
    <row r="236" spans="1:5" ht="12.75">
      <c r="A236" s="966"/>
      <c r="B236" s="967"/>
      <c r="C236" s="967">
        <v>5139</v>
      </c>
      <c r="D236" s="966"/>
      <c r="E236" s="968">
        <v>45750</v>
      </c>
    </row>
    <row r="237" spans="1:5" ht="12.75">
      <c r="A237" s="966" t="s">
        <v>359</v>
      </c>
      <c r="B237" s="967">
        <v>3291</v>
      </c>
      <c r="C237" s="967">
        <v>5169</v>
      </c>
      <c r="D237" s="966"/>
      <c r="E237" s="968">
        <v>11389</v>
      </c>
    </row>
    <row r="238" spans="1:5" ht="12.75">
      <c r="A238" s="966"/>
      <c r="B238" s="967"/>
      <c r="C238" s="967">
        <v>5173</v>
      </c>
      <c r="D238" s="966"/>
      <c r="E238" s="968">
        <v>83885</v>
      </c>
    </row>
    <row r="239" spans="1:5" ht="12.75">
      <c r="A239" s="966"/>
      <c r="B239" s="967"/>
      <c r="C239" s="967">
        <v>5164</v>
      </c>
      <c r="D239" s="966"/>
      <c r="E239" s="968">
        <v>10426</v>
      </c>
    </row>
    <row r="240" spans="1:5" ht="12.75">
      <c r="A240" s="966"/>
      <c r="B240" s="967"/>
      <c r="C240" s="967">
        <v>5175</v>
      </c>
      <c r="D240" s="966"/>
      <c r="E240" s="968">
        <v>82988</v>
      </c>
    </row>
    <row r="241" spans="1:5" ht="12.75">
      <c r="A241" s="966" t="s">
        <v>360</v>
      </c>
      <c r="B241" s="967">
        <v>3291</v>
      </c>
      <c r="C241" s="967">
        <v>5169</v>
      </c>
      <c r="D241" s="966"/>
      <c r="E241" s="968">
        <v>34164</v>
      </c>
    </row>
    <row r="242" spans="1:5" ht="12.75">
      <c r="A242" s="966"/>
      <c r="B242" s="967"/>
      <c r="C242" s="967">
        <v>5173</v>
      </c>
      <c r="D242" s="966"/>
      <c r="E242" s="968">
        <v>251655</v>
      </c>
    </row>
    <row r="243" spans="1:5" ht="12.75">
      <c r="A243" s="966"/>
      <c r="B243" s="967"/>
      <c r="C243" s="967">
        <v>5164</v>
      </c>
      <c r="D243" s="966"/>
      <c r="E243" s="968">
        <v>31278</v>
      </c>
    </row>
    <row r="244" spans="1:5" ht="12.75">
      <c r="A244" s="966"/>
      <c r="B244" s="967"/>
      <c r="C244" s="967">
        <v>5175</v>
      </c>
      <c r="D244" s="966"/>
      <c r="E244" s="968">
        <v>248965</v>
      </c>
    </row>
    <row r="245" spans="1:5" ht="12.75">
      <c r="A245" s="966" t="s">
        <v>361</v>
      </c>
      <c r="B245" s="967">
        <v>3291</v>
      </c>
      <c r="C245" s="967" t="s">
        <v>362</v>
      </c>
      <c r="D245" s="966"/>
      <c r="E245" s="968">
        <v>868750</v>
      </c>
    </row>
    <row r="246" spans="1:5" ht="12.75">
      <c r="A246" s="966" t="s">
        <v>363</v>
      </c>
      <c r="B246" s="967">
        <v>3291</v>
      </c>
      <c r="C246" s="967" t="s">
        <v>362</v>
      </c>
      <c r="D246" s="966"/>
      <c r="E246" s="968">
        <v>2606250</v>
      </c>
    </row>
    <row r="247" spans="1:5" ht="12.75">
      <c r="A247" s="966" t="s">
        <v>364</v>
      </c>
      <c r="B247" s="967">
        <v>3291</v>
      </c>
      <c r="C247" s="967" t="s">
        <v>362</v>
      </c>
      <c r="D247" s="966"/>
      <c r="E247" s="968">
        <v>207500</v>
      </c>
    </row>
    <row r="248" spans="1:5" ht="12.75">
      <c r="A248" s="966" t="s">
        <v>365</v>
      </c>
      <c r="B248" s="967">
        <v>3291</v>
      </c>
      <c r="C248" s="967" t="s">
        <v>362</v>
      </c>
      <c r="D248" s="966"/>
      <c r="E248" s="968">
        <v>622500</v>
      </c>
    </row>
    <row r="249" spans="1:5" ht="12.75">
      <c r="A249" s="966" t="s">
        <v>366</v>
      </c>
      <c r="B249" s="967">
        <v>3291</v>
      </c>
      <c r="C249" s="967" t="s">
        <v>367</v>
      </c>
      <c r="D249" s="966"/>
      <c r="E249" s="968">
        <v>33014</v>
      </c>
    </row>
    <row r="250" spans="1:5" ht="12.75">
      <c r="A250" s="966" t="s">
        <v>368</v>
      </c>
      <c r="B250" s="967">
        <v>3291</v>
      </c>
      <c r="C250" s="967" t="s">
        <v>367</v>
      </c>
      <c r="D250" s="966"/>
      <c r="E250" s="968">
        <v>99041</v>
      </c>
    </row>
    <row r="251" spans="1:5" s="977" customFormat="1" ht="12.75">
      <c r="A251" s="974" t="s">
        <v>369</v>
      </c>
      <c r="B251" s="975"/>
      <c r="C251" s="975"/>
      <c r="D251" s="974"/>
      <c r="E251" s="976">
        <f>SUM(E181:E250)</f>
        <v>15022986</v>
      </c>
    </row>
    <row r="252" spans="1:5" ht="12.75">
      <c r="A252" s="966" t="s">
        <v>370</v>
      </c>
      <c r="B252" s="967">
        <v>3291</v>
      </c>
      <c r="C252" s="967">
        <v>5021</v>
      </c>
      <c r="D252" s="966"/>
      <c r="E252" s="968">
        <v>34535</v>
      </c>
    </row>
    <row r="253" spans="1:5" ht="12.75">
      <c r="A253" s="966"/>
      <c r="B253" s="967"/>
      <c r="C253" s="967">
        <v>5031</v>
      </c>
      <c r="D253" s="966"/>
      <c r="E253" s="968">
        <v>12894</v>
      </c>
    </row>
    <row r="254" spans="1:5" ht="12.75">
      <c r="A254" s="966"/>
      <c r="B254" s="967"/>
      <c r="C254" s="967">
        <v>5032</v>
      </c>
      <c r="D254" s="966"/>
      <c r="E254" s="968">
        <v>4881</v>
      </c>
    </row>
    <row r="255" spans="1:5" ht="12.75">
      <c r="A255" s="966" t="s">
        <v>371</v>
      </c>
      <c r="B255" s="967">
        <v>3291</v>
      </c>
      <c r="C255" s="967">
        <v>5021</v>
      </c>
      <c r="D255" s="966"/>
      <c r="E255" s="968">
        <v>192501</v>
      </c>
    </row>
    <row r="256" spans="1:5" ht="12.75">
      <c r="A256" s="966"/>
      <c r="B256" s="967"/>
      <c r="C256" s="967">
        <v>5031</v>
      </c>
      <c r="D256" s="966"/>
      <c r="E256" s="968">
        <v>50049</v>
      </c>
    </row>
    <row r="257" spans="1:5" ht="12.75">
      <c r="A257" s="966"/>
      <c r="B257" s="967"/>
      <c r="C257" s="967">
        <v>5032</v>
      </c>
      <c r="D257" s="966"/>
      <c r="E257" s="968">
        <v>17325</v>
      </c>
    </row>
    <row r="258" spans="1:5" ht="12.75">
      <c r="A258" s="966" t="s">
        <v>372</v>
      </c>
      <c r="B258" s="967">
        <v>3291</v>
      </c>
      <c r="C258" s="967">
        <v>5169</v>
      </c>
      <c r="D258" s="966"/>
      <c r="E258" s="968">
        <v>1162000</v>
      </c>
    </row>
    <row r="259" spans="1:5" ht="12.75">
      <c r="A259" s="966" t="s">
        <v>373</v>
      </c>
      <c r="B259" s="967">
        <v>3291</v>
      </c>
      <c r="C259" s="967">
        <v>5223</v>
      </c>
      <c r="D259" s="966"/>
      <c r="E259" s="968">
        <v>4902992</v>
      </c>
    </row>
    <row r="260" spans="1:5" ht="12.75">
      <c r="A260" s="966"/>
      <c r="B260" s="967"/>
      <c r="C260" s="967">
        <v>5323</v>
      </c>
      <c r="D260" s="966"/>
      <c r="E260" s="968">
        <v>49869916</v>
      </c>
    </row>
    <row r="261" spans="1:5" ht="12.75">
      <c r="A261" s="966"/>
      <c r="B261" s="967"/>
      <c r="C261" s="967">
        <v>5332</v>
      </c>
      <c r="D261" s="966"/>
      <c r="E261" s="968">
        <v>9741745</v>
      </c>
    </row>
    <row r="262" spans="1:5" ht="12.75">
      <c r="A262" s="966"/>
      <c r="B262" s="967"/>
      <c r="C262" s="967">
        <v>5213</v>
      </c>
      <c r="D262" s="966"/>
      <c r="E262" s="968">
        <v>13108053</v>
      </c>
    </row>
    <row r="263" spans="1:5" ht="12.75">
      <c r="A263" s="966"/>
      <c r="B263" s="967"/>
      <c r="C263" s="967">
        <v>5222</v>
      </c>
      <c r="D263" s="966"/>
      <c r="E263" s="968">
        <v>7628209</v>
      </c>
    </row>
    <row r="264" spans="1:5" ht="12.75">
      <c r="A264" s="966"/>
      <c r="B264" s="967"/>
      <c r="C264" s="967">
        <v>5229</v>
      </c>
      <c r="D264" s="966"/>
      <c r="E264" s="968">
        <v>5374893</v>
      </c>
    </row>
    <row r="265" spans="1:5" ht="12.75">
      <c r="A265" s="966"/>
      <c r="B265" s="967"/>
      <c r="C265" s="967">
        <v>5221</v>
      </c>
      <c r="D265" s="966"/>
      <c r="E265" s="968">
        <v>9274016</v>
      </c>
    </row>
    <row r="266" spans="1:5" ht="12.75">
      <c r="A266" s="966" t="s">
        <v>374</v>
      </c>
      <c r="B266" s="967">
        <v>3299</v>
      </c>
      <c r="C266" s="967">
        <v>5323</v>
      </c>
      <c r="D266" s="966"/>
      <c r="E266" s="968">
        <v>4434000</v>
      </c>
    </row>
    <row r="267" spans="1:5" ht="12.75">
      <c r="A267" s="966" t="s">
        <v>375</v>
      </c>
      <c r="B267" s="967">
        <v>3299</v>
      </c>
      <c r="C267" s="967">
        <v>5021</v>
      </c>
      <c r="D267" s="966"/>
      <c r="E267" s="968">
        <v>50000</v>
      </c>
    </row>
    <row r="268" spans="1:5" ht="12.75">
      <c r="A268" s="966"/>
      <c r="B268" s="967"/>
      <c r="C268" s="967">
        <v>5223</v>
      </c>
      <c r="D268" s="966"/>
      <c r="E268" s="968">
        <v>18000</v>
      </c>
    </row>
    <row r="269" spans="1:5" ht="12.75">
      <c r="A269" s="966"/>
      <c r="B269" s="967"/>
      <c r="C269" s="967">
        <v>5323</v>
      </c>
      <c r="D269" s="966"/>
      <c r="E269" s="968">
        <v>6202000</v>
      </c>
    </row>
    <row r="270" spans="1:5" ht="12.75">
      <c r="A270" s="966" t="s">
        <v>376</v>
      </c>
      <c r="B270" s="967">
        <v>3299</v>
      </c>
      <c r="C270" s="967">
        <v>5223</v>
      </c>
      <c r="D270" s="966"/>
      <c r="E270" s="968">
        <v>771000</v>
      </c>
    </row>
    <row r="271" spans="1:5" ht="12.75">
      <c r="A271" s="966"/>
      <c r="B271" s="967"/>
      <c r="C271" s="967">
        <v>5323</v>
      </c>
      <c r="D271" s="966"/>
      <c r="E271" s="968">
        <v>33401000</v>
      </c>
    </row>
    <row r="272" spans="1:5" ht="12.75">
      <c r="A272" s="966"/>
      <c r="B272" s="967"/>
      <c r="C272" s="967">
        <v>5213</v>
      </c>
      <c r="D272" s="966"/>
      <c r="E272" s="968">
        <v>1812000</v>
      </c>
    </row>
    <row r="273" spans="1:5" ht="12.75">
      <c r="A273" s="966" t="s">
        <v>377</v>
      </c>
      <c r="B273" s="967">
        <v>3299</v>
      </c>
      <c r="C273" s="967">
        <v>5021</v>
      </c>
      <c r="D273" s="966"/>
      <c r="E273" s="968">
        <v>165000</v>
      </c>
    </row>
    <row r="274" spans="1:5" ht="12.75">
      <c r="A274" s="966"/>
      <c r="B274" s="967"/>
      <c r="C274" s="967">
        <v>5031</v>
      </c>
      <c r="D274" s="966"/>
      <c r="E274" s="968">
        <v>18000</v>
      </c>
    </row>
    <row r="275" spans="1:5" ht="12.75">
      <c r="A275" s="966"/>
      <c r="B275" s="967"/>
      <c r="C275" s="967">
        <v>5032</v>
      </c>
      <c r="D275" s="966"/>
      <c r="E275" s="968">
        <v>4000</v>
      </c>
    </row>
    <row r="276" spans="1:5" ht="12.75">
      <c r="A276" s="966"/>
      <c r="B276" s="967"/>
      <c r="C276" s="967">
        <v>5162</v>
      </c>
      <c r="D276" s="966"/>
      <c r="E276" s="968">
        <v>4000</v>
      </c>
    </row>
    <row r="277" spans="1:5" ht="12.75">
      <c r="A277" s="966"/>
      <c r="B277" s="967"/>
      <c r="C277" s="967">
        <v>5169</v>
      </c>
      <c r="D277" s="966"/>
      <c r="E277" s="968">
        <v>238000</v>
      </c>
    </row>
    <row r="278" spans="1:5" ht="12.75">
      <c r="A278" s="966"/>
      <c r="B278" s="967"/>
      <c r="C278" s="967">
        <v>5173</v>
      </c>
      <c r="D278" s="966"/>
      <c r="E278" s="968">
        <v>18000</v>
      </c>
    </row>
    <row r="279" spans="1:5" ht="12.75">
      <c r="A279" s="966"/>
      <c r="B279" s="967"/>
      <c r="C279" s="967">
        <v>5323</v>
      </c>
      <c r="D279" s="966"/>
      <c r="E279" s="968">
        <v>607000</v>
      </c>
    </row>
    <row r="280" spans="1:5" ht="12.75">
      <c r="A280" s="966"/>
      <c r="B280" s="967"/>
      <c r="C280" s="967">
        <v>5164</v>
      </c>
      <c r="D280" s="966"/>
      <c r="E280" s="968">
        <v>68000</v>
      </c>
    </row>
    <row r="281" spans="1:5" ht="12.75">
      <c r="A281" s="966"/>
      <c r="B281" s="967"/>
      <c r="C281" s="967">
        <v>5175</v>
      </c>
      <c r="D281" s="966"/>
      <c r="E281" s="968">
        <v>134000</v>
      </c>
    </row>
    <row r="282" spans="1:5" ht="12.75">
      <c r="A282" s="966"/>
      <c r="B282" s="967"/>
      <c r="C282" s="967">
        <v>5213</v>
      </c>
      <c r="D282" s="966"/>
      <c r="E282" s="968">
        <v>270000</v>
      </c>
    </row>
    <row r="283" spans="1:5" ht="12.75">
      <c r="A283" s="966"/>
      <c r="B283" s="967"/>
      <c r="C283" s="967">
        <v>5166</v>
      </c>
      <c r="D283" s="966"/>
      <c r="E283" s="968">
        <v>20000</v>
      </c>
    </row>
    <row r="284" spans="1:5" ht="12.75">
      <c r="A284" s="966"/>
      <c r="B284" s="967"/>
      <c r="C284" s="967">
        <v>5136</v>
      </c>
      <c r="D284" s="966"/>
      <c r="E284" s="968">
        <v>10000</v>
      </c>
    </row>
    <row r="285" spans="1:5" ht="12.75">
      <c r="A285" s="966"/>
      <c r="B285" s="967"/>
      <c r="C285" s="967">
        <v>5212</v>
      </c>
      <c r="D285" s="966"/>
      <c r="E285" s="968">
        <v>206000</v>
      </c>
    </row>
    <row r="286" spans="1:5" ht="12.75">
      <c r="A286" s="966"/>
      <c r="B286" s="967"/>
      <c r="C286" s="967">
        <v>5321</v>
      </c>
      <c r="D286" s="966"/>
      <c r="E286" s="968">
        <v>275000</v>
      </c>
    </row>
    <row r="287" spans="1:5" ht="12.75">
      <c r="A287" s="966" t="s">
        <v>378</v>
      </c>
      <c r="B287" s="967">
        <v>3299</v>
      </c>
      <c r="C287" s="967">
        <v>5021</v>
      </c>
      <c r="D287" s="966"/>
      <c r="E287" s="968">
        <v>350000</v>
      </c>
    </row>
    <row r="288" spans="1:5" ht="12.75">
      <c r="A288" s="966" t="s">
        <v>379</v>
      </c>
      <c r="B288" s="967">
        <v>3541</v>
      </c>
      <c r="C288" s="967">
        <v>5169</v>
      </c>
      <c r="D288" s="966"/>
      <c r="E288" s="968">
        <v>17000</v>
      </c>
    </row>
    <row r="289" spans="1:5" ht="12.75">
      <c r="A289" s="966"/>
      <c r="B289" s="967"/>
      <c r="C289" s="967">
        <v>5323</v>
      </c>
      <c r="D289" s="966"/>
      <c r="E289" s="968">
        <v>541000</v>
      </c>
    </row>
    <row r="290" spans="1:5" ht="12.75">
      <c r="A290" s="966"/>
      <c r="B290" s="967"/>
      <c r="C290" s="967">
        <v>5222</v>
      </c>
      <c r="D290" s="966"/>
      <c r="E290" s="968">
        <v>735000</v>
      </c>
    </row>
    <row r="291" spans="1:5" ht="12.75">
      <c r="A291" s="966"/>
      <c r="B291" s="967"/>
      <c r="C291" s="967">
        <v>5331</v>
      </c>
      <c r="D291" s="966"/>
      <c r="E291" s="968">
        <v>397000</v>
      </c>
    </row>
    <row r="292" spans="1:5" ht="12.75">
      <c r="A292" s="966"/>
      <c r="B292" s="967"/>
      <c r="C292" s="967">
        <v>5321</v>
      </c>
      <c r="D292" s="966"/>
      <c r="E292" s="968">
        <v>183000</v>
      </c>
    </row>
    <row r="293" spans="1:5" ht="12.75">
      <c r="A293" s="966" t="s">
        <v>380</v>
      </c>
      <c r="B293" s="967">
        <v>5399</v>
      </c>
      <c r="C293" s="967">
        <v>5331</v>
      </c>
      <c r="D293" s="966"/>
      <c r="E293" s="968">
        <v>300000</v>
      </c>
    </row>
    <row r="294" spans="1:5" ht="12.75">
      <c r="A294" s="966" t="s">
        <v>381</v>
      </c>
      <c r="B294" s="967">
        <v>5399</v>
      </c>
      <c r="C294" s="967">
        <v>5323</v>
      </c>
      <c r="D294" s="966"/>
      <c r="E294" s="968">
        <v>1104000</v>
      </c>
    </row>
    <row r="295" spans="1:5" ht="12.75">
      <c r="A295" s="966"/>
      <c r="B295" s="967"/>
      <c r="C295" s="967">
        <v>5331</v>
      </c>
      <c r="D295" s="966"/>
      <c r="E295" s="968">
        <v>334000</v>
      </c>
    </row>
    <row r="296" spans="1:5" ht="12.75">
      <c r="A296" s="966"/>
      <c r="B296" s="967"/>
      <c r="C296" s="967">
        <v>5212</v>
      </c>
      <c r="D296" s="966"/>
      <c r="E296" s="968">
        <v>130000</v>
      </c>
    </row>
    <row r="297" spans="1:5" ht="12.75">
      <c r="A297" s="966"/>
      <c r="B297" s="967"/>
      <c r="C297" s="967">
        <v>5321</v>
      </c>
      <c r="D297" s="966"/>
      <c r="E297" s="968">
        <v>82000</v>
      </c>
    </row>
    <row r="298" spans="1:5" s="977" customFormat="1" ht="12.75">
      <c r="A298" s="974" t="s">
        <v>382</v>
      </c>
      <c r="B298" s="974"/>
      <c r="C298" s="974"/>
      <c r="D298" s="974"/>
      <c r="E298" s="976">
        <f>SUM(E252:E297)</f>
        <v>154272009</v>
      </c>
    </row>
    <row r="299" spans="1:5" ht="25.5" customHeight="1">
      <c r="A299" s="978" t="s">
        <v>383</v>
      </c>
      <c r="B299" s="979" t="s">
        <v>384</v>
      </c>
      <c r="C299" s="979" t="s">
        <v>384</v>
      </c>
      <c r="D299" s="979" t="s">
        <v>384</v>
      </c>
      <c r="E299" s="980">
        <f>+E298+E251+E180+E149+E141+E135+E116+E114+E106+E90+E83+E65+E59+E50+E36+E27+E17</f>
        <v>1470180616</v>
      </c>
    </row>
    <row r="300" spans="1:5" ht="12.75">
      <c r="A300" s="981"/>
      <c r="B300" s="982"/>
      <c r="C300" s="982"/>
      <c r="D300" s="983"/>
      <c r="E300" s="984"/>
    </row>
    <row r="301" spans="1:5" ht="12.75">
      <c r="A301" s="985" t="s">
        <v>385</v>
      </c>
      <c r="B301" s="986"/>
      <c r="C301" s="986"/>
      <c r="D301" s="987"/>
      <c r="E301" s="988">
        <f>+E304+E305</f>
        <v>7809000</v>
      </c>
    </row>
    <row r="302" spans="1:5" ht="12.75">
      <c r="A302" s="989" t="s">
        <v>386</v>
      </c>
      <c r="B302" s="967"/>
      <c r="C302" s="967"/>
      <c r="D302" s="967"/>
      <c r="E302" s="990">
        <v>0</v>
      </c>
    </row>
    <row r="303" spans="1:5" ht="12.75">
      <c r="A303" s="989" t="s">
        <v>387</v>
      </c>
      <c r="B303" s="967"/>
      <c r="C303" s="967"/>
      <c r="D303" s="967"/>
      <c r="E303" s="990">
        <v>0</v>
      </c>
    </row>
    <row r="304" spans="1:5" ht="12.75">
      <c r="A304" s="989" t="s">
        <v>388</v>
      </c>
      <c r="B304" s="967"/>
      <c r="C304" s="967"/>
      <c r="D304" s="967"/>
      <c r="E304" s="968">
        <v>5857000</v>
      </c>
    </row>
    <row r="305" spans="1:5" ht="13.5" thickBot="1">
      <c r="A305" s="991" t="s">
        <v>389</v>
      </c>
      <c r="B305" s="986"/>
      <c r="C305" s="986"/>
      <c r="D305" s="986"/>
      <c r="E305" s="992">
        <v>1952000</v>
      </c>
    </row>
    <row r="306" spans="1:5" ht="19.5" customHeight="1" thickBot="1">
      <c r="A306" s="993" t="s">
        <v>390</v>
      </c>
      <c r="B306" s="994" t="s">
        <v>384</v>
      </c>
      <c r="C306" s="994" t="s">
        <v>384</v>
      </c>
      <c r="D306" s="995" t="s">
        <v>384</v>
      </c>
      <c r="E306" s="996">
        <f>+E299+E301</f>
        <v>1477989616</v>
      </c>
    </row>
    <row r="307" spans="1:5" ht="12.75">
      <c r="A307" s="997"/>
      <c r="B307" s="997"/>
      <c r="C307" s="997"/>
      <c r="D307" s="997"/>
      <c r="E307" s="997"/>
    </row>
    <row r="308" spans="1:5" ht="12.75">
      <c r="A308" s="997"/>
      <c r="B308" s="997"/>
      <c r="C308" s="997"/>
      <c r="D308" s="997"/>
      <c r="E308" s="997"/>
    </row>
    <row r="309" spans="1:5" ht="12.75">
      <c r="A309" s="997"/>
      <c r="B309" s="997"/>
      <c r="C309" s="997"/>
      <c r="D309" s="997"/>
      <c r="E309" s="997"/>
    </row>
    <row r="310" spans="1:5" ht="12.75">
      <c r="A310" s="998" t="s">
        <v>1229</v>
      </c>
      <c r="B310" s="998"/>
      <c r="C310" s="998"/>
      <c r="D310" s="998"/>
      <c r="E310" s="998" t="s">
        <v>1258</v>
      </c>
    </row>
    <row r="311" spans="1:5" ht="12.75">
      <c r="A311" s="998" t="s">
        <v>1193</v>
      </c>
      <c r="B311" s="998"/>
      <c r="C311" s="998"/>
      <c r="D311" s="998"/>
      <c r="E311" s="998" t="s">
        <v>1193</v>
      </c>
    </row>
    <row r="312" spans="1:5" ht="12.75">
      <c r="A312" s="998"/>
      <c r="B312" s="998"/>
      <c r="C312" s="998"/>
      <c r="D312" s="998"/>
      <c r="E312" s="998"/>
    </row>
    <row r="313" spans="1:5" ht="12.75">
      <c r="A313" s="998"/>
      <c r="B313" s="998"/>
      <c r="C313" s="998"/>
      <c r="D313" s="998"/>
      <c r="E313" s="998"/>
    </row>
  </sheetData>
  <mergeCells count="3">
    <mergeCell ref="F6:G6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fitToWidth="6" horizontalDpi="600" verticalDpi="600" orientation="portrait" paperSize="9" scale="65" r:id="rId1"/>
  <headerFooter alignWithMargins="0">
    <oddHeader>&amp;R&amp;"Times New Roman,Tučné"Příloha č. 8a
Strana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workbookViewId="0" topLeftCell="A1">
      <selection activeCell="F26" sqref="F26"/>
    </sheetView>
  </sheetViews>
  <sheetFormatPr defaultColWidth="9.00390625" defaultRowHeight="12.75"/>
  <cols>
    <col min="1" max="1" width="86.75390625" style="972" customWidth="1"/>
    <col min="2" max="2" width="11.625" style="972" hidden="1" customWidth="1"/>
    <col min="3" max="3" width="12.125" style="972" hidden="1" customWidth="1"/>
    <col min="4" max="5" width="15.75390625" style="972" customWidth="1"/>
    <col min="6" max="6" width="11.00390625" style="1024" customWidth="1"/>
    <col min="7" max="7" width="15.75390625" style="972" customWidth="1"/>
    <col min="8" max="9" width="0" style="972" hidden="1" customWidth="1"/>
    <col min="10" max="16384" width="9.125" style="972" customWidth="1"/>
  </cols>
  <sheetData>
    <row r="3" spans="1:7" s="936" customFormat="1" ht="15.75">
      <c r="A3" s="1721" t="s">
        <v>391</v>
      </c>
      <c r="B3" s="1721"/>
      <c r="C3" s="1721"/>
      <c r="D3" s="1721"/>
      <c r="E3" s="1721"/>
      <c r="F3" s="1721"/>
      <c r="G3" s="1721"/>
    </row>
    <row r="4" spans="1:7" s="936" customFormat="1" ht="15.75">
      <c r="A4" s="937"/>
      <c r="B4" s="937"/>
      <c r="C4" s="937"/>
      <c r="D4" s="937"/>
      <c r="E4" s="937"/>
      <c r="F4" s="999"/>
      <c r="G4" s="937"/>
    </row>
    <row r="5" spans="1:7" s="936" customFormat="1" ht="15.75">
      <c r="A5" s="1721" t="s">
        <v>392</v>
      </c>
      <c r="B5" s="1721"/>
      <c r="C5" s="1721"/>
      <c r="D5" s="1721"/>
      <c r="E5" s="1721"/>
      <c r="F5" s="1721"/>
      <c r="G5" s="1721"/>
    </row>
    <row r="6" spans="1:9" s="939" customFormat="1" ht="13.5" thickBot="1">
      <c r="A6" s="938"/>
      <c r="B6" s="938"/>
      <c r="C6" s="938"/>
      <c r="D6" s="938"/>
      <c r="E6" s="938"/>
      <c r="F6" s="1000"/>
      <c r="G6" s="938"/>
      <c r="I6" s="939" t="s">
        <v>1260</v>
      </c>
    </row>
    <row r="7" spans="1:9" s="943" customFormat="1" ht="39" thickBot="1">
      <c r="A7" s="1001" t="s">
        <v>393</v>
      </c>
      <c r="B7" s="1002" t="s">
        <v>394</v>
      </c>
      <c r="C7" s="1002" t="s">
        <v>395</v>
      </c>
      <c r="D7" s="1003" t="s">
        <v>396</v>
      </c>
      <c r="E7" s="1003" t="s">
        <v>397</v>
      </c>
      <c r="F7" s="1004" t="s">
        <v>398</v>
      </c>
      <c r="G7" s="1003" t="s">
        <v>399</v>
      </c>
      <c r="H7" s="1718" t="s">
        <v>1266</v>
      </c>
      <c r="I7" s="1719"/>
    </row>
    <row r="8" spans="1:9" s="949" customFormat="1" ht="24.75" customHeight="1">
      <c r="A8" s="1005" t="s">
        <v>400</v>
      </c>
      <c r="B8" s="1006"/>
      <c r="C8" s="1006"/>
      <c r="D8" s="1005"/>
      <c r="E8" s="1005"/>
      <c r="F8" s="1007"/>
      <c r="G8" s="1005"/>
      <c r="H8" s="947">
        <v>478</v>
      </c>
      <c r="I8" s="948">
        <v>2049</v>
      </c>
    </row>
    <row r="9" spans="1:9" s="939" customFormat="1" ht="12.75">
      <c r="A9" s="1008" t="s">
        <v>401</v>
      </c>
      <c r="B9" s="1009"/>
      <c r="C9" s="1009"/>
      <c r="D9" s="1008">
        <v>834904</v>
      </c>
      <c r="E9" s="1008">
        <v>0</v>
      </c>
      <c r="F9" s="1010"/>
      <c r="G9" s="1011">
        <v>0</v>
      </c>
      <c r="H9" s="950">
        <v>275</v>
      </c>
      <c r="I9" s="951">
        <v>4028</v>
      </c>
    </row>
    <row r="10" spans="1:9" s="939" customFormat="1" ht="12.75">
      <c r="A10" s="1008" t="s">
        <v>402</v>
      </c>
      <c r="B10" s="1009"/>
      <c r="C10" s="1009"/>
      <c r="D10" s="1008">
        <v>110291727</v>
      </c>
      <c r="E10" s="1008">
        <v>1477990</v>
      </c>
      <c r="F10" s="1010">
        <f>F31</f>
        <v>551865</v>
      </c>
      <c r="G10" s="1011">
        <f>E10/D10*100</f>
        <v>1.340073313023741</v>
      </c>
      <c r="H10" s="950">
        <v>40662</v>
      </c>
      <c r="I10" s="951">
        <v>0</v>
      </c>
    </row>
    <row r="11" spans="1:9" s="949" customFormat="1" ht="24.75" customHeight="1">
      <c r="A11" s="1008" t="s">
        <v>851</v>
      </c>
      <c r="B11" s="1009"/>
      <c r="C11" s="1009"/>
      <c r="D11" s="1008"/>
      <c r="E11" s="1008"/>
      <c r="F11" s="1010"/>
      <c r="G11" s="1011"/>
      <c r="H11" s="952"/>
      <c r="I11" s="953"/>
    </row>
    <row r="12" spans="1:9" s="939" customFormat="1" ht="12.75">
      <c r="A12" s="1012" t="s">
        <v>403</v>
      </c>
      <c r="B12" s="1009"/>
      <c r="C12" s="1009"/>
      <c r="D12" s="1012">
        <v>409401</v>
      </c>
      <c r="E12" s="1012">
        <f>5527+6150</f>
        <v>11677</v>
      </c>
      <c r="F12" s="1013"/>
      <c r="G12" s="1011">
        <f aca="true" t="shared" si="0" ref="G12:G25">E12/D12*100</f>
        <v>2.85221579820274</v>
      </c>
      <c r="H12" s="950">
        <v>1643</v>
      </c>
      <c r="I12" s="951">
        <v>4028</v>
      </c>
    </row>
    <row r="13" spans="1:9" s="939" customFormat="1" ht="12.75">
      <c r="A13" s="1012" t="s">
        <v>404</v>
      </c>
      <c r="B13" s="1009"/>
      <c r="C13" s="1009"/>
      <c r="D13" s="1012">
        <v>370837</v>
      </c>
      <c r="E13" s="1012">
        <v>5527</v>
      </c>
      <c r="F13" s="1013"/>
      <c r="G13" s="1011">
        <f t="shared" si="0"/>
        <v>1.4904122296318867</v>
      </c>
      <c r="H13" s="950">
        <v>1987</v>
      </c>
      <c r="I13" s="951">
        <v>0</v>
      </c>
    </row>
    <row r="14" spans="1:9" s="939" customFormat="1" ht="12.75">
      <c r="A14" s="1012" t="s">
        <v>405</v>
      </c>
      <c r="B14" s="1009"/>
      <c r="C14" s="1009"/>
      <c r="D14" s="1012">
        <v>133475</v>
      </c>
      <c r="E14" s="1012">
        <v>3043</v>
      </c>
      <c r="F14" s="1013"/>
      <c r="G14" s="1011">
        <f t="shared" si="0"/>
        <v>2.2798276830867206</v>
      </c>
      <c r="H14" s="950">
        <v>1210</v>
      </c>
      <c r="I14" s="951">
        <v>0</v>
      </c>
    </row>
    <row r="15" spans="1:9" s="939" customFormat="1" ht="12.75">
      <c r="A15" s="1014" t="s">
        <v>406</v>
      </c>
      <c r="B15" s="1009"/>
      <c r="C15" s="1009"/>
      <c r="D15" s="1014">
        <v>7432</v>
      </c>
      <c r="E15" s="1014">
        <v>157</v>
      </c>
      <c r="F15" s="1015"/>
      <c r="G15" s="1011">
        <f t="shared" si="0"/>
        <v>2.11248654467169</v>
      </c>
      <c r="H15" s="950">
        <v>265</v>
      </c>
      <c r="I15" s="951">
        <v>0</v>
      </c>
    </row>
    <row r="16" spans="1:9" s="939" customFormat="1" ht="12.75">
      <c r="A16" s="1014" t="s">
        <v>407</v>
      </c>
      <c r="B16" s="1009"/>
      <c r="C16" s="1009"/>
      <c r="D16" s="1014">
        <v>333062</v>
      </c>
      <c r="E16" s="1014">
        <v>0</v>
      </c>
      <c r="F16" s="1015"/>
      <c r="G16" s="1011">
        <f t="shared" si="0"/>
        <v>0</v>
      </c>
      <c r="H16" s="950">
        <v>38</v>
      </c>
      <c r="I16" s="951">
        <v>0</v>
      </c>
    </row>
    <row r="17" spans="1:9" s="939" customFormat="1" ht="12.75">
      <c r="A17" s="1014" t="s">
        <v>408</v>
      </c>
      <c r="B17" s="1009"/>
      <c r="C17" s="1009"/>
      <c r="D17" s="1014">
        <v>328309</v>
      </c>
      <c r="E17" s="1014">
        <v>0</v>
      </c>
      <c r="F17" s="1015"/>
      <c r="G17" s="1011">
        <f t="shared" si="0"/>
        <v>0</v>
      </c>
      <c r="H17" s="950">
        <v>9670</v>
      </c>
      <c r="I17" s="951">
        <v>0</v>
      </c>
    </row>
    <row r="18" spans="1:9" s="949" customFormat="1" ht="12.75">
      <c r="A18" s="1014" t="s">
        <v>409</v>
      </c>
      <c r="B18" s="1009"/>
      <c r="C18" s="1009"/>
      <c r="D18" s="1014">
        <v>6754936</v>
      </c>
      <c r="E18" s="1012">
        <v>82018</v>
      </c>
      <c r="F18" s="1013"/>
      <c r="G18" s="1011">
        <f t="shared" si="0"/>
        <v>1.2141935911754012</v>
      </c>
      <c r="H18" s="952"/>
      <c r="I18" s="953"/>
    </row>
    <row r="19" spans="1:9" s="939" customFormat="1" ht="12.75">
      <c r="A19" s="1014" t="s">
        <v>410</v>
      </c>
      <c r="B19" s="1009"/>
      <c r="C19" s="1009"/>
      <c r="D19" s="1014">
        <v>4206974</v>
      </c>
      <c r="E19" s="1014">
        <v>16462</v>
      </c>
      <c r="F19" s="1015"/>
      <c r="G19" s="1011">
        <f t="shared" si="0"/>
        <v>0.39130263224826206</v>
      </c>
      <c r="H19" s="950">
        <v>29185</v>
      </c>
      <c r="I19" s="951">
        <v>5821</v>
      </c>
    </row>
    <row r="20" spans="1:9" s="939" customFormat="1" ht="12.75">
      <c r="A20" s="1014" t="s">
        <v>411</v>
      </c>
      <c r="B20" s="1009"/>
      <c r="C20" s="1009"/>
      <c r="D20" s="1014">
        <v>2547962</v>
      </c>
      <c r="E20" s="1014">
        <v>65556</v>
      </c>
      <c r="F20" s="1015"/>
      <c r="G20" s="1011">
        <f t="shared" si="0"/>
        <v>2.572879815319067</v>
      </c>
      <c r="H20" s="950">
        <v>48737</v>
      </c>
      <c r="I20" s="951">
        <v>3041</v>
      </c>
    </row>
    <row r="21" spans="1:9" s="949" customFormat="1" ht="12.75">
      <c r="A21" s="1014" t="s">
        <v>1289</v>
      </c>
      <c r="B21" s="1009"/>
      <c r="C21" s="1009"/>
      <c r="D21" s="1014">
        <v>1656696</v>
      </c>
      <c r="E21" s="1014">
        <v>42312</v>
      </c>
      <c r="F21" s="1015"/>
      <c r="G21" s="1011">
        <f t="shared" si="0"/>
        <v>2.5539990438801086</v>
      </c>
      <c r="H21" s="952"/>
      <c r="I21" s="953"/>
    </row>
    <row r="22" spans="1:9" s="962" customFormat="1" ht="12.75">
      <c r="A22" s="1014" t="s">
        <v>1290</v>
      </c>
      <c r="B22" s="1016"/>
      <c r="C22" s="1016"/>
      <c r="D22" s="1014">
        <v>861108</v>
      </c>
      <c r="E22" s="1014">
        <v>2963</v>
      </c>
      <c r="F22" s="1015"/>
      <c r="G22" s="1011">
        <f t="shared" si="0"/>
        <v>0.344091565750173</v>
      </c>
      <c r="H22" s="960"/>
      <c r="I22" s="961"/>
    </row>
    <row r="23" spans="1:9" s="939" customFormat="1" ht="12.75">
      <c r="A23" s="1014" t="s">
        <v>1287</v>
      </c>
      <c r="B23" s="1009"/>
      <c r="C23" s="1009"/>
      <c r="D23" s="1014">
        <v>15000</v>
      </c>
      <c r="E23" s="1014">
        <v>10300</v>
      </c>
      <c r="F23" s="1015"/>
      <c r="G23" s="1011">
        <f t="shared" si="0"/>
        <v>68.66666666666667</v>
      </c>
      <c r="H23" s="950">
        <v>617</v>
      </c>
      <c r="I23" s="951">
        <v>4028</v>
      </c>
    </row>
    <row r="24" spans="1:9" s="939" customFormat="1" ht="12.75">
      <c r="A24" s="1014" t="s">
        <v>412</v>
      </c>
      <c r="B24" s="1009"/>
      <c r="C24" s="1009"/>
      <c r="D24" s="1014">
        <v>1044227</v>
      </c>
      <c r="E24" s="1014">
        <v>0</v>
      </c>
      <c r="F24" s="1015"/>
      <c r="G24" s="1011">
        <f t="shared" si="0"/>
        <v>0</v>
      </c>
      <c r="H24" s="950">
        <v>7</v>
      </c>
      <c r="I24" s="951">
        <v>4028</v>
      </c>
    </row>
    <row r="25" spans="1:9" s="939" customFormat="1" ht="12.75">
      <c r="A25" s="1014" t="s">
        <v>413</v>
      </c>
      <c r="B25" s="1009"/>
      <c r="C25" s="1009"/>
      <c r="D25" s="1014">
        <v>47188</v>
      </c>
      <c r="E25" s="1014">
        <v>10351</v>
      </c>
      <c r="F25" s="1015"/>
      <c r="G25" s="1011">
        <f t="shared" si="0"/>
        <v>21.935661608883613</v>
      </c>
      <c r="H25" s="950">
        <v>3</v>
      </c>
      <c r="I25" s="951">
        <v>4028</v>
      </c>
    </row>
    <row r="26" spans="1:9" s="939" customFormat="1" ht="24.75" customHeight="1">
      <c r="A26" s="1008" t="s">
        <v>414</v>
      </c>
      <c r="B26" s="1009"/>
      <c r="C26" s="1009"/>
      <c r="D26" s="1008"/>
      <c r="E26" s="1008"/>
      <c r="F26" s="1010"/>
      <c r="G26" s="1011"/>
      <c r="H26" s="950">
        <v>6</v>
      </c>
      <c r="I26" s="951">
        <v>0</v>
      </c>
    </row>
    <row r="27" spans="1:9" s="939" customFormat="1" ht="12.75">
      <c r="A27" s="1008" t="s">
        <v>415</v>
      </c>
      <c r="B27" s="1009"/>
      <c r="C27" s="1009"/>
      <c r="D27" s="1008">
        <v>834904</v>
      </c>
      <c r="E27" s="1008">
        <v>0</v>
      </c>
      <c r="F27" s="1010"/>
      <c r="G27" s="1011">
        <f>E27/D27*100</f>
        <v>0</v>
      </c>
      <c r="H27" s="950">
        <v>122</v>
      </c>
      <c r="I27" s="951">
        <v>0</v>
      </c>
    </row>
    <row r="28" spans="1:9" s="939" customFormat="1" ht="12.75">
      <c r="A28" s="1014" t="s">
        <v>416</v>
      </c>
      <c r="B28" s="1009"/>
      <c r="C28" s="1009"/>
      <c r="D28" s="1014">
        <v>831667</v>
      </c>
      <c r="E28" s="1014">
        <v>0</v>
      </c>
      <c r="F28" s="1015"/>
      <c r="G28" s="1011">
        <f>E28/D28*100</f>
        <v>0</v>
      </c>
      <c r="H28" s="950">
        <v>1086</v>
      </c>
      <c r="I28" s="951">
        <v>4028</v>
      </c>
    </row>
    <row r="29" spans="1:9" s="939" customFormat="1" ht="12.75">
      <c r="A29" s="1014" t="s">
        <v>417</v>
      </c>
      <c r="B29" s="1009"/>
      <c r="C29" s="1009"/>
      <c r="D29" s="1014">
        <v>831667</v>
      </c>
      <c r="E29" s="1014">
        <v>0</v>
      </c>
      <c r="F29" s="1015"/>
      <c r="G29" s="1011">
        <f>E29/D29*100</f>
        <v>0</v>
      </c>
      <c r="H29" s="950">
        <v>180</v>
      </c>
      <c r="I29" s="951">
        <v>0</v>
      </c>
    </row>
    <row r="30" spans="1:9" s="939" customFormat="1" ht="24.75" customHeight="1">
      <c r="A30" s="1008" t="s">
        <v>418</v>
      </c>
      <c r="B30" s="1009"/>
      <c r="C30" s="1009"/>
      <c r="D30" s="1008"/>
      <c r="E30" s="1008"/>
      <c r="F30" s="1010"/>
      <c r="G30" s="1011"/>
      <c r="H30" s="950">
        <v>25</v>
      </c>
      <c r="I30" s="951">
        <v>0</v>
      </c>
    </row>
    <row r="31" spans="1:9" s="939" customFormat="1" ht="12.75">
      <c r="A31" s="1008" t="s">
        <v>419</v>
      </c>
      <c r="B31" s="1009"/>
      <c r="C31" s="1009"/>
      <c r="D31" s="1008">
        <v>100303006</v>
      </c>
      <c r="E31" s="1008">
        <f>+E10-E38-E39-E40-E41-E42-E43-E44-E45-E46-E47-E52-E54</f>
        <v>665884.9820000001</v>
      </c>
      <c r="F31" s="1010">
        <f>SUM(F32:F39)</f>
        <v>551865</v>
      </c>
      <c r="G31" s="1011">
        <f aca="true" t="shared" si="1" ref="G31:G36">E31/D31*100</f>
        <v>0.6638734057481788</v>
      </c>
      <c r="H31" s="950">
        <v>200</v>
      </c>
      <c r="I31" s="951">
        <v>0</v>
      </c>
    </row>
    <row r="32" spans="1:9" s="939" customFormat="1" ht="12.75">
      <c r="A32" s="1014" t="s">
        <v>420</v>
      </c>
      <c r="B32" s="1009"/>
      <c r="C32" s="1009"/>
      <c r="D32" s="1014">
        <v>22949424</v>
      </c>
      <c r="E32" s="1014">
        <v>290693</v>
      </c>
      <c r="F32" s="1015">
        <v>290693</v>
      </c>
      <c r="G32" s="1011">
        <f t="shared" si="1"/>
        <v>1.2666679564593866</v>
      </c>
      <c r="H32" s="950">
        <v>710</v>
      </c>
      <c r="I32" s="951">
        <v>0</v>
      </c>
    </row>
    <row r="33" spans="1:9" s="939" customFormat="1" ht="12.75">
      <c r="A33" s="1014" t="s">
        <v>421</v>
      </c>
      <c r="B33" s="1009"/>
      <c r="C33" s="1009"/>
      <c r="D33" s="1014">
        <v>74410993</v>
      </c>
      <c r="E33" s="1014">
        <v>70631</v>
      </c>
      <c r="F33" s="1015">
        <v>51341</v>
      </c>
      <c r="G33" s="1011">
        <f t="shared" si="1"/>
        <v>0.09492011482765725</v>
      </c>
      <c r="H33" s="950">
        <v>60</v>
      </c>
      <c r="I33" s="951">
        <v>0</v>
      </c>
    </row>
    <row r="34" spans="1:9" s="939" customFormat="1" ht="12.75">
      <c r="A34" s="1014" t="s">
        <v>422</v>
      </c>
      <c r="B34" s="1009"/>
      <c r="C34" s="1009"/>
      <c r="D34" s="1014">
        <v>707320</v>
      </c>
      <c r="E34" s="1014">
        <f>+E31-E32-E33-E35-E36</f>
        <v>100108.98200000008</v>
      </c>
      <c r="F34" s="1015">
        <v>11877</v>
      </c>
      <c r="G34" s="1011">
        <f t="shared" si="1"/>
        <v>14.153280269185103</v>
      </c>
      <c r="H34" s="950">
        <v>60</v>
      </c>
      <c r="I34" s="951">
        <v>0</v>
      </c>
    </row>
    <row r="35" spans="1:9" s="939" customFormat="1" ht="12.75">
      <c r="A35" s="1014" t="s">
        <v>423</v>
      </c>
      <c r="B35" s="1009"/>
      <c r="C35" s="1009"/>
      <c r="D35" s="1014">
        <v>1545274</v>
      </c>
      <c r="E35" s="1014">
        <v>170383</v>
      </c>
      <c r="F35" s="1015">
        <v>168756</v>
      </c>
      <c r="G35" s="1011">
        <f t="shared" si="1"/>
        <v>11.026070457407554</v>
      </c>
      <c r="H35" s="950">
        <v>135</v>
      </c>
      <c r="I35" s="951">
        <v>0</v>
      </c>
    </row>
    <row r="36" spans="1:9" s="939" customFormat="1" ht="12.75">
      <c r="A36" s="1014" t="s">
        <v>424</v>
      </c>
      <c r="B36" s="1009"/>
      <c r="C36" s="1009"/>
      <c r="D36" s="1014">
        <v>689995</v>
      </c>
      <c r="E36" s="1014">
        <v>34069</v>
      </c>
      <c r="F36" s="1015">
        <f>29198-F39</f>
        <v>25393</v>
      </c>
      <c r="G36" s="1011">
        <f t="shared" si="1"/>
        <v>4.937572011391387</v>
      </c>
      <c r="H36" s="950">
        <v>441</v>
      </c>
      <c r="I36" s="951">
        <v>0</v>
      </c>
    </row>
    <row r="37" spans="1:9" s="939" customFormat="1" ht="12.75">
      <c r="A37" s="1014" t="s">
        <v>425</v>
      </c>
      <c r="B37" s="1009"/>
      <c r="C37" s="1009"/>
      <c r="D37" s="1014"/>
      <c r="E37" s="1014"/>
      <c r="F37" s="1015"/>
      <c r="G37" s="1011"/>
      <c r="H37" s="950">
        <v>6167</v>
      </c>
      <c r="I37" s="951">
        <v>0</v>
      </c>
    </row>
    <row r="38" spans="1:9" s="939" customFormat="1" ht="12.75">
      <c r="A38" s="1014" t="s">
        <v>426</v>
      </c>
      <c r="B38" s="1009"/>
      <c r="C38" s="1009"/>
      <c r="D38" s="1014">
        <v>6754936</v>
      </c>
      <c r="E38" s="1014">
        <v>82018</v>
      </c>
      <c r="F38" s="1015"/>
      <c r="G38" s="1011">
        <f aca="true" t="shared" si="2" ref="G38:G51">E38/D38*100</f>
        <v>1.2141935911754012</v>
      </c>
      <c r="H38" s="950">
        <v>11777</v>
      </c>
      <c r="I38" s="951">
        <v>0</v>
      </c>
    </row>
    <row r="39" spans="1:9" s="939" customFormat="1" ht="12.75">
      <c r="A39" s="1014" t="s">
        <v>427</v>
      </c>
      <c r="B39" s="1009"/>
      <c r="C39" s="1009"/>
      <c r="D39" s="1014">
        <v>163315</v>
      </c>
      <c r="E39" s="1014">
        <v>4164</v>
      </c>
      <c r="F39" s="1015">
        <v>3805</v>
      </c>
      <c r="G39" s="1011">
        <f t="shared" si="2"/>
        <v>2.5496739429936013</v>
      </c>
      <c r="H39" s="950">
        <v>175</v>
      </c>
      <c r="I39" s="951">
        <v>0</v>
      </c>
    </row>
    <row r="40" spans="1:9" s="939" customFormat="1" ht="12.75">
      <c r="A40" s="1014" t="s">
        <v>428</v>
      </c>
      <c r="B40" s="1009"/>
      <c r="C40" s="1009"/>
      <c r="D40" s="1014">
        <v>12702</v>
      </c>
      <c r="E40" s="1014">
        <v>1873</v>
      </c>
      <c r="F40" s="1015"/>
      <c r="G40" s="1011">
        <f t="shared" si="2"/>
        <v>14.745709337112267</v>
      </c>
      <c r="H40" s="950">
        <v>3051</v>
      </c>
      <c r="I40" s="951">
        <v>0</v>
      </c>
    </row>
    <row r="41" spans="1:9" s="939" customFormat="1" ht="12.75">
      <c r="A41" s="1014" t="s">
        <v>429</v>
      </c>
      <c r="B41" s="1009"/>
      <c r="C41" s="1009"/>
      <c r="D41" s="1014">
        <v>10202</v>
      </c>
      <c r="E41" s="1014">
        <v>1950</v>
      </c>
      <c r="F41" s="1015"/>
      <c r="G41" s="1011">
        <f t="shared" si="2"/>
        <v>19.11389923544403</v>
      </c>
      <c r="H41" s="950">
        <v>2180</v>
      </c>
      <c r="I41" s="951">
        <v>4028</v>
      </c>
    </row>
    <row r="42" spans="1:9" s="939" customFormat="1" ht="12.75">
      <c r="A42" s="1014" t="s">
        <v>430</v>
      </c>
      <c r="B42" s="1009"/>
      <c r="C42" s="1009"/>
      <c r="D42" s="1014">
        <v>698951</v>
      </c>
      <c r="E42" s="1014">
        <v>3902</v>
      </c>
      <c r="F42" s="1015"/>
      <c r="G42" s="1011">
        <f t="shared" si="2"/>
        <v>0.5582651716643943</v>
      </c>
      <c r="H42" s="950">
        <v>539</v>
      </c>
      <c r="I42" s="951">
        <v>4028</v>
      </c>
    </row>
    <row r="43" spans="1:9" s="939" customFormat="1" ht="12.75">
      <c r="A43" s="1014" t="s">
        <v>431</v>
      </c>
      <c r="B43" s="1009"/>
      <c r="C43" s="1009"/>
      <c r="D43" s="1014">
        <v>16184</v>
      </c>
      <c r="E43" s="1014">
        <v>4411</v>
      </c>
      <c r="F43" s="1015"/>
      <c r="G43" s="1011">
        <f t="shared" si="2"/>
        <v>27.255313890261988</v>
      </c>
      <c r="H43" s="950">
        <v>187</v>
      </c>
      <c r="I43" s="951">
        <v>4028</v>
      </c>
    </row>
    <row r="44" spans="1:9" s="939" customFormat="1" ht="12.75">
      <c r="A44" s="1014" t="s">
        <v>432</v>
      </c>
      <c r="B44" s="1009"/>
      <c r="C44" s="1009"/>
      <c r="D44" s="1014">
        <v>27500</v>
      </c>
      <c r="E44" s="1014">
        <v>2953</v>
      </c>
      <c r="F44" s="1015"/>
      <c r="G44" s="1011">
        <f t="shared" si="2"/>
        <v>10.738181818181818</v>
      </c>
      <c r="H44" s="950">
        <v>1490</v>
      </c>
      <c r="I44" s="951">
        <v>0</v>
      </c>
    </row>
    <row r="45" spans="1:9" s="939" customFormat="1" ht="12.75">
      <c r="A45" s="1014" t="s">
        <v>433</v>
      </c>
      <c r="B45" s="1009"/>
      <c r="C45" s="1009"/>
      <c r="D45" s="1014">
        <v>400</v>
      </c>
      <c r="E45" s="1014">
        <v>170</v>
      </c>
      <c r="F45" s="1015"/>
      <c r="G45" s="1011">
        <f t="shared" si="2"/>
        <v>42.5</v>
      </c>
      <c r="H45" s="950">
        <v>1845</v>
      </c>
      <c r="I45" s="951">
        <v>0</v>
      </c>
    </row>
    <row r="46" spans="1:9" s="939" customFormat="1" ht="12.75">
      <c r="A46" s="1014" t="s">
        <v>434</v>
      </c>
      <c r="B46" s="1009"/>
      <c r="C46" s="1009"/>
      <c r="D46" s="1014">
        <v>1042123</v>
      </c>
      <c r="E46" s="1014">
        <v>31417</v>
      </c>
      <c r="F46" s="1015"/>
      <c r="G46" s="1011">
        <f t="shared" si="2"/>
        <v>3.0147113152670078</v>
      </c>
      <c r="H46" s="950">
        <v>342</v>
      </c>
      <c r="I46" s="951">
        <v>0</v>
      </c>
    </row>
    <row r="47" spans="1:9" s="939" customFormat="1" ht="12.75">
      <c r="A47" s="1014" t="s">
        <v>435</v>
      </c>
      <c r="B47" s="1009"/>
      <c r="C47" s="1009"/>
      <c r="D47" s="1014">
        <v>5235</v>
      </c>
      <c r="E47" s="1014">
        <v>275</v>
      </c>
      <c r="F47" s="1015"/>
      <c r="G47" s="1011">
        <f t="shared" si="2"/>
        <v>5.253104106972302</v>
      </c>
      <c r="H47" s="950">
        <v>22</v>
      </c>
      <c r="I47" s="951">
        <v>0</v>
      </c>
    </row>
    <row r="48" spans="1:9" s="1020" customFormat="1" ht="12.75">
      <c r="A48" s="1015" t="s">
        <v>443</v>
      </c>
      <c r="B48" s="1016"/>
      <c r="C48" s="1016"/>
      <c r="D48" s="1015">
        <v>500</v>
      </c>
      <c r="E48" s="1015">
        <v>0</v>
      </c>
      <c r="F48" s="1015"/>
      <c r="G48" s="1017">
        <f t="shared" si="2"/>
        <v>0</v>
      </c>
      <c r="H48" s="1018"/>
      <c r="I48" s="1019">
        <v>0</v>
      </c>
    </row>
    <row r="49" spans="1:9" s="1020" customFormat="1" ht="12.75">
      <c r="A49" s="1015" t="s">
        <v>444</v>
      </c>
      <c r="B49" s="1016"/>
      <c r="C49" s="1016"/>
      <c r="D49" s="1015">
        <v>3000</v>
      </c>
      <c r="E49" s="1015">
        <v>0</v>
      </c>
      <c r="F49" s="1015"/>
      <c r="G49" s="1017">
        <f t="shared" si="2"/>
        <v>0</v>
      </c>
      <c r="H49" s="1018">
        <v>17050</v>
      </c>
      <c r="I49" s="1019">
        <v>0</v>
      </c>
    </row>
    <row r="50" spans="1:9" s="1020" customFormat="1" ht="12.75">
      <c r="A50" s="1015" t="s">
        <v>445</v>
      </c>
      <c r="B50" s="1016"/>
      <c r="C50" s="1016"/>
      <c r="D50" s="1015">
        <v>600</v>
      </c>
      <c r="E50" s="1015">
        <v>0</v>
      </c>
      <c r="F50" s="1015"/>
      <c r="G50" s="1017">
        <f t="shared" si="2"/>
        <v>0</v>
      </c>
      <c r="H50" s="1021">
        <v>467</v>
      </c>
      <c r="I50" s="1019">
        <v>0</v>
      </c>
    </row>
    <row r="51" spans="1:9" s="1020" customFormat="1" ht="12.75">
      <c r="A51" s="1015" t="s">
        <v>446</v>
      </c>
      <c r="B51" s="1016"/>
      <c r="C51" s="1016"/>
      <c r="D51" s="1015">
        <v>500</v>
      </c>
      <c r="E51" s="1015">
        <v>0</v>
      </c>
      <c r="F51" s="1015"/>
      <c r="G51" s="1017">
        <f t="shared" si="2"/>
        <v>0</v>
      </c>
      <c r="H51" s="1018"/>
      <c r="I51" s="1019">
        <v>0</v>
      </c>
    </row>
    <row r="52" spans="1:9" s="939" customFormat="1" ht="12.75">
      <c r="A52" s="1014" t="s">
        <v>447</v>
      </c>
      <c r="B52" s="1009"/>
      <c r="C52" s="1009"/>
      <c r="D52" s="1014">
        <v>0</v>
      </c>
      <c r="E52" s="1014">
        <v>0</v>
      </c>
      <c r="F52" s="1015"/>
      <c r="G52" s="1011">
        <v>0</v>
      </c>
      <c r="H52" s="963">
        <v>1149</v>
      </c>
      <c r="I52" s="951">
        <v>0</v>
      </c>
    </row>
    <row r="53" spans="1:9" s="1020" customFormat="1" ht="12.75">
      <c r="A53" s="1015" t="s">
        <v>448</v>
      </c>
      <c r="B53" s="1016"/>
      <c r="C53" s="1016"/>
      <c r="D53" s="1015">
        <v>0</v>
      </c>
      <c r="E53" s="1015">
        <v>0</v>
      </c>
      <c r="F53" s="1015"/>
      <c r="G53" s="1017">
        <v>0</v>
      </c>
      <c r="H53" s="1021">
        <v>1679</v>
      </c>
      <c r="I53" s="1019">
        <v>0</v>
      </c>
    </row>
    <row r="54" spans="1:9" s="939" customFormat="1" ht="12.75">
      <c r="A54" s="1014" t="s">
        <v>449</v>
      </c>
      <c r="B54" s="1009"/>
      <c r="C54" s="1009"/>
      <c r="D54" s="1014">
        <v>1257173</v>
      </c>
      <c r="E54" s="1014">
        <f>671162.847+7809.171</f>
        <v>678972.0179999999</v>
      </c>
      <c r="F54" s="1015"/>
      <c r="G54" s="1011">
        <f>E54/D54*100</f>
        <v>54.007842834677476</v>
      </c>
      <c r="H54" s="963">
        <v>1368</v>
      </c>
      <c r="I54" s="951">
        <v>0</v>
      </c>
    </row>
    <row r="55" spans="1:9" s="1020" customFormat="1" ht="12.75">
      <c r="A55" s="1015" t="s">
        <v>450</v>
      </c>
      <c r="B55" s="1016"/>
      <c r="C55" s="1016"/>
      <c r="D55" s="1015">
        <v>1257173</v>
      </c>
      <c r="E55" s="1015">
        <f>E54</f>
        <v>678972.0179999999</v>
      </c>
      <c r="F55" s="1015"/>
      <c r="G55" s="1017">
        <f>E55/D55*100</f>
        <v>54.007842834677476</v>
      </c>
      <c r="H55" s="1018">
        <v>5</v>
      </c>
      <c r="I55" s="1019">
        <v>0</v>
      </c>
    </row>
    <row r="56" spans="1:9" s="1020" customFormat="1" ht="12.75">
      <c r="A56" s="1015" t="s">
        <v>451</v>
      </c>
      <c r="B56" s="1016"/>
      <c r="C56" s="1016"/>
      <c r="D56" s="1015">
        <v>385535</v>
      </c>
      <c r="E56" s="1015">
        <f>236428.952+1952.293</f>
        <v>238381.245</v>
      </c>
      <c r="F56" s="1015"/>
      <c r="G56" s="1017">
        <f>E56/D56*100</f>
        <v>61.83128509733228</v>
      </c>
      <c r="H56" s="1018">
        <v>5</v>
      </c>
      <c r="I56" s="1019">
        <v>0</v>
      </c>
    </row>
    <row r="57" spans="1:9" s="1020" customFormat="1" ht="12.75">
      <c r="A57" s="1015" t="s">
        <v>452</v>
      </c>
      <c r="B57" s="1016"/>
      <c r="C57" s="1016"/>
      <c r="D57" s="1015">
        <v>871638</v>
      </c>
      <c r="E57" s="1015">
        <f>434733.895+5856.878</f>
        <v>440590.77300000004</v>
      </c>
      <c r="F57" s="1015"/>
      <c r="G57" s="1017">
        <f>E57/D57*100</f>
        <v>50.54744894095944</v>
      </c>
      <c r="H57" s="1018">
        <v>56</v>
      </c>
      <c r="I57" s="1019">
        <v>0</v>
      </c>
    </row>
    <row r="58" spans="1:7" ht="12.75">
      <c r="A58" s="997"/>
      <c r="B58" s="997"/>
      <c r="C58" s="997"/>
      <c r="D58" s="997"/>
      <c r="E58" s="997"/>
      <c r="F58" s="1022"/>
      <c r="G58" s="997"/>
    </row>
    <row r="59" spans="1:7" ht="12.75">
      <c r="A59" s="997"/>
      <c r="B59" s="997"/>
      <c r="C59" s="997"/>
      <c r="D59" s="997"/>
      <c r="E59" s="997"/>
      <c r="F59" s="1022"/>
      <c r="G59" s="997"/>
    </row>
    <row r="60" spans="1:7" ht="12.75">
      <c r="A60" s="998" t="s">
        <v>1229</v>
      </c>
      <c r="B60" s="998"/>
      <c r="C60" s="998"/>
      <c r="D60" s="998"/>
      <c r="E60" s="998"/>
      <c r="F60" s="1023"/>
      <c r="G60" s="998" t="s">
        <v>1258</v>
      </c>
    </row>
    <row r="61" spans="1:7" ht="12.75">
      <c r="A61" s="998" t="s">
        <v>1193</v>
      </c>
      <c r="B61" s="998"/>
      <c r="C61" s="998"/>
      <c r="D61" s="998"/>
      <c r="E61" s="998"/>
      <c r="F61" s="1023"/>
      <c r="G61" s="998" t="s">
        <v>1193</v>
      </c>
    </row>
    <row r="62" spans="1:7" ht="12.75">
      <c r="A62" s="998"/>
      <c r="B62" s="998"/>
      <c r="C62" s="998"/>
      <c r="D62" s="998"/>
      <c r="E62" s="998"/>
      <c r="F62" s="1023"/>
      <c r="G62" s="998"/>
    </row>
    <row r="63" spans="1:7" ht="12.75">
      <c r="A63" s="998"/>
      <c r="B63" s="998"/>
      <c r="C63" s="998"/>
      <c r="D63" s="998"/>
      <c r="E63" s="998"/>
      <c r="F63" s="1023"/>
      <c r="G63" s="998"/>
    </row>
    <row r="64" spans="1:7" ht="12.75">
      <c r="A64" s="997"/>
      <c r="B64" s="997"/>
      <c r="C64" s="997"/>
      <c r="D64" s="997"/>
      <c r="E64" s="997"/>
      <c r="F64" s="1022"/>
      <c r="G64" s="997"/>
    </row>
  </sheetData>
  <mergeCells count="3">
    <mergeCell ref="H7:I7"/>
    <mergeCell ref="A3:G3"/>
    <mergeCell ref="A5:G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&amp;R&amp;"Times New Roman,Tučné"Příloha č. 8b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75" zoomScaleNormal="75" workbookViewId="0" topLeftCell="A39">
      <selection activeCell="M12" sqref="M12"/>
    </sheetView>
  </sheetViews>
  <sheetFormatPr defaultColWidth="9.00390625" defaultRowHeight="12.75"/>
  <cols>
    <col min="1" max="1" width="5.125" style="1239" customWidth="1"/>
    <col min="2" max="2" width="52.00390625" style="1239" customWidth="1"/>
    <col min="3" max="3" width="9.125" style="1239" customWidth="1"/>
    <col min="4" max="10" width="12.75390625" style="1239" customWidth="1"/>
    <col min="11" max="11" width="8.875" style="1239" bestFit="1" customWidth="1"/>
    <col min="12" max="12" width="11.00390625" style="1239" bestFit="1" customWidth="1"/>
    <col min="13" max="16384" width="8.875" style="1239" customWidth="1"/>
  </cols>
  <sheetData>
    <row r="1" spans="1:16" ht="15.75">
      <c r="A1" s="1238"/>
      <c r="D1" s="1240"/>
      <c r="E1" s="1241"/>
      <c r="F1" s="1242"/>
      <c r="G1" s="1242"/>
      <c r="H1" s="1242"/>
      <c r="I1" s="1242"/>
      <c r="J1" s="1242"/>
      <c r="K1" s="1242"/>
      <c r="L1" s="1243"/>
      <c r="M1" s="1243"/>
      <c r="N1" s="1243"/>
      <c r="O1" s="1243"/>
      <c r="P1" s="1243"/>
    </row>
    <row r="2" spans="1:16" ht="18">
      <c r="A2" s="1722" t="s">
        <v>1330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243"/>
      <c r="M2" s="1243"/>
      <c r="N2" s="1243"/>
      <c r="O2" s="1243"/>
      <c r="P2" s="1243"/>
    </row>
    <row r="3" spans="1:10" s="1238" customFormat="1" ht="18.75" thickBot="1">
      <c r="A3" s="1244"/>
      <c r="J3" s="1245" t="s">
        <v>455</v>
      </c>
    </row>
    <row r="4" spans="1:11" s="1254" customFormat="1" ht="12.75">
      <c r="A4" s="1246"/>
      <c r="B4" s="1247"/>
      <c r="C4" s="1247"/>
      <c r="D4" s="1248"/>
      <c r="E4" s="1249"/>
      <c r="F4" s="1250" t="s">
        <v>1209</v>
      </c>
      <c r="G4" s="1251"/>
      <c r="H4" s="1247"/>
      <c r="I4" s="1252"/>
      <c r="J4" s="1250"/>
      <c r="K4" s="1253" t="s">
        <v>961</v>
      </c>
    </row>
    <row r="5" spans="1:11" s="1254" customFormat="1" ht="12.75">
      <c r="A5" s="1255"/>
      <c r="B5" s="1256"/>
      <c r="C5" s="1256"/>
      <c r="D5" s="1257" t="s">
        <v>1331</v>
      </c>
      <c r="E5" s="1258" t="s">
        <v>1332</v>
      </c>
      <c r="F5" s="1259" t="s">
        <v>1120</v>
      </c>
      <c r="G5" s="1260" t="s">
        <v>1209</v>
      </c>
      <c r="H5" s="1261"/>
      <c r="I5" s="1262"/>
      <c r="J5" s="1259" t="s">
        <v>1121</v>
      </c>
      <c r="K5" s="1263" t="s">
        <v>971</v>
      </c>
    </row>
    <row r="6" spans="1:11" s="1254" customFormat="1" ht="15">
      <c r="A6" s="1264" t="s">
        <v>1333</v>
      </c>
      <c r="B6" s="1265"/>
      <c r="C6" s="1265"/>
      <c r="D6" s="1257" t="s">
        <v>1334</v>
      </c>
      <c r="E6" s="1258" t="s">
        <v>1334</v>
      </c>
      <c r="F6" s="1259" t="s">
        <v>1122</v>
      </c>
      <c r="G6" s="1266" t="s">
        <v>1335</v>
      </c>
      <c r="H6" s="1267" t="s">
        <v>1336</v>
      </c>
      <c r="I6" s="1268" t="s">
        <v>1337</v>
      </c>
      <c r="J6" s="1259" t="s">
        <v>1122</v>
      </c>
      <c r="K6" s="1263" t="s">
        <v>984</v>
      </c>
    </row>
    <row r="7" spans="1:11" s="1278" customFormat="1" ht="13.5" thickBot="1">
      <c r="A7" s="1269"/>
      <c r="B7" s="1270"/>
      <c r="C7" s="1270"/>
      <c r="D7" s="1271"/>
      <c r="E7" s="1272"/>
      <c r="F7" s="1273"/>
      <c r="G7" s="1274" t="s">
        <v>964</v>
      </c>
      <c r="H7" s="1275" t="s">
        <v>1301</v>
      </c>
      <c r="I7" s="1276" t="s">
        <v>1122</v>
      </c>
      <c r="J7" s="1273"/>
      <c r="K7" s="1277"/>
    </row>
    <row r="8" spans="1:12" s="1278" customFormat="1" ht="19.5" customHeight="1">
      <c r="A8" s="1279" t="s">
        <v>1338</v>
      </c>
      <c r="B8" s="1280"/>
      <c r="C8" s="1280"/>
      <c r="D8" s="1281">
        <f aca="true" t="shared" si="0" ref="D8:K8">SUM(D10:D20)</f>
        <v>0</v>
      </c>
      <c r="E8" s="1282">
        <f t="shared" si="0"/>
        <v>813167</v>
      </c>
      <c r="F8" s="1283">
        <f t="shared" si="0"/>
        <v>624066</v>
      </c>
      <c r="G8" s="1284">
        <f t="shared" si="0"/>
        <v>123478</v>
      </c>
      <c r="H8" s="1285">
        <f t="shared" si="0"/>
        <v>45687</v>
      </c>
      <c r="I8" s="1286">
        <f t="shared" si="0"/>
        <v>454901</v>
      </c>
      <c r="J8" s="1283">
        <f t="shared" si="0"/>
        <v>189101</v>
      </c>
      <c r="K8" s="1287">
        <f t="shared" si="0"/>
        <v>0</v>
      </c>
      <c r="L8" s="1288"/>
    </row>
    <row r="9" spans="1:12" ht="12.75">
      <c r="A9" s="1289" t="s">
        <v>1209</v>
      </c>
      <c r="B9" s="1290"/>
      <c r="C9" s="1290"/>
      <c r="D9" s="1291"/>
      <c r="E9" s="1292"/>
      <c r="F9" s="1293"/>
      <c r="G9" s="1294"/>
      <c r="H9" s="1295"/>
      <c r="I9" s="1296"/>
      <c r="J9" s="1293"/>
      <c r="K9" s="1297"/>
      <c r="L9" s="1288"/>
    </row>
    <row r="10" spans="1:12" ht="12.75">
      <c r="A10" s="1298" t="s">
        <v>1339</v>
      </c>
      <c r="B10" s="1299" t="s">
        <v>1340</v>
      </c>
      <c r="C10" s="1299"/>
      <c r="D10" s="1300">
        <f>'[6]příloha č. 9a'!F10</f>
        <v>0</v>
      </c>
      <c r="E10" s="1301">
        <f>'[6]příloha č. 9a'!G10</f>
        <v>2950</v>
      </c>
      <c r="F10" s="1302">
        <f>'[6]příloha č. 9a'!H10</f>
        <v>2950</v>
      </c>
      <c r="G10" s="1303">
        <f>'[6]příloha č. 9a'!I10</f>
        <v>0</v>
      </c>
      <c r="H10" s="1304">
        <f>'[6]příloha č. 9a'!J10</f>
        <v>0</v>
      </c>
      <c r="I10" s="1305">
        <f>'[6]příloha č. 9a'!K10</f>
        <v>2950</v>
      </c>
      <c r="J10" s="1302">
        <f>'[6]příloha č. 9a'!L10</f>
        <v>0</v>
      </c>
      <c r="K10" s="1306">
        <f>'[6]příloha č. 9a'!M10</f>
        <v>0</v>
      </c>
      <c r="L10" s="1288"/>
    </row>
    <row r="11" spans="1:12" ht="12.75">
      <c r="A11" s="1298" t="s">
        <v>1341</v>
      </c>
      <c r="B11" s="1299" t="s">
        <v>1342</v>
      </c>
      <c r="C11" s="1307"/>
      <c r="D11" s="1300">
        <f>'[6]příloha č. 9a'!F11</f>
        <v>0</v>
      </c>
      <c r="E11" s="1308">
        <f>'[6]příloha č. 9a'!G11</f>
        <v>17000</v>
      </c>
      <c r="F11" s="1302">
        <f>'[6]příloha č. 9a'!H11</f>
        <v>17000</v>
      </c>
      <c r="G11" s="1303">
        <f>'[6]příloha č. 9a'!I11</f>
        <v>0</v>
      </c>
      <c r="H11" s="1304">
        <f>'[6]příloha č. 9a'!J11</f>
        <v>0</v>
      </c>
      <c r="I11" s="1305">
        <f>'[6]příloha č. 9a'!K11</f>
        <v>17000</v>
      </c>
      <c r="J11" s="1302">
        <f>'[6]příloha č. 9a'!L11</f>
        <v>0</v>
      </c>
      <c r="K11" s="1306">
        <f>'[6]příloha č. 9a'!M11</f>
        <v>0</v>
      </c>
      <c r="L11" s="1288"/>
    </row>
    <row r="12" spans="1:12" ht="12.75">
      <c r="A12" s="1298" t="s">
        <v>1343</v>
      </c>
      <c r="B12" s="1299" t="s">
        <v>1344</v>
      </c>
      <c r="C12" s="1299"/>
      <c r="D12" s="1300">
        <f>'[6]příloha č. 9a'!F12</f>
        <v>0</v>
      </c>
      <c r="E12" s="1308">
        <f>'[6]příloha č. 9a'!G12</f>
        <v>135640</v>
      </c>
      <c r="F12" s="1302">
        <f>'[6]příloha č. 9a'!H12</f>
        <v>135640</v>
      </c>
      <c r="G12" s="1303">
        <f>'[6]příloha č. 9a'!I12</f>
        <v>0</v>
      </c>
      <c r="H12" s="1304">
        <f>'[6]příloha č. 9a'!J12</f>
        <v>0</v>
      </c>
      <c r="I12" s="1305">
        <f>'[6]příloha č. 9a'!K12</f>
        <v>135640</v>
      </c>
      <c r="J12" s="1302">
        <f>'[6]příloha č. 9a'!L12</f>
        <v>0</v>
      </c>
      <c r="K12" s="1306">
        <f>'[6]příloha č. 9a'!M12</f>
        <v>0</v>
      </c>
      <c r="L12" s="1288"/>
    </row>
    <row r="13" spans="1:12" ht="12.75">
      <c r="A13" s="1298" t="s">
        <v>1345</v>
      </c>
      <c r="B13" s="1299" t="s">
        <v>1346</v>
      </c>
      <c r="C13" s="1299"/>
      <c r="D13" s="1309">
        <f>'[6]příloha č. 9a'!F13</f>
        <v>0</v>
      </c>
      <c r="E13" s="1308">
        <f>'[6]příloha č. 9a'!G13</f>
        <v>6000</v>
      </c>
      <c r="F13" s="1302">
        <f>'[6]příloha č. 9a'!H13</f>
        <v>6000</v>
      </c>
      <c r="G13" s="1303">
        <f>'[6]příloha č. 9a'!I13</f>
        <v>0</v>
      </c>
      <c r="H13" s="1304">
        <f>'[6]příloha č. 9a'!J13</f>
        <v>0</v>
      </c>
      <c r="I13" s="1305">
        <f>'[6]příloha č. 9a'!K13</f>
        <v>6000</v>
      </c>
      <c r="J13" s="1302">
        <f>'[6]příloha č. 9a'!L13</f>
        <v>0</v>
      </c>
      <c r="K13" s="1306">
        <f>'[6]příloha č. 9a'!M13</f>
        <v>0</v>
      </c>
      <c r="L13" s="1288"/>
    </row>
    <row r="14" spans="1:12" ht="12.75">
      <c r="A14" s="1298" t="s">
        <v>1347</v>
      </c>
      <c r="B14" s="1299" t="s">
        <v>1348</v>
      </c>
      <c r="C14" s="1307"/>
      <c r="D14" s="1309">
        <f>'[6]příloha č. 9a'!F14</f>
        <v>0</v>
      </c>
      <c r="E14" s="1308">
        <f>'[6]příloha č. 9a'!G14</f>
        <v>16100</v>
      </c>
      <c r="F14" s="1302">
        <f>'[6]příloha č. 9a'!H14</f>
        <v>0</v>
      </c>
      <c r="G14" s="1303">
        <f>'[6]příloha č. 9a'!I14</f>
        <v>0</v>
      </c>
      <c r="H14" s="1304">
        <f>'[6]příloha č. 9a'!J14</f>
        <v>0</v>
      </c>
      <c r="I14" s="1305">
        <f>'[6]příloha č. 9a'!K14</f>
        <v>0</v>
      </c>
      <c r="J14" s="1302">
        <f>'[6]příloha č. 9a'!L14</f>
        <v>16100</v>
      </c>
      <c r="K14" s="1306">
        <f>'[6]příloha č. 9a'!M14</f>
        <v>0</v>
      </c>
      <c r="L14" s="1288"/>
    </row>
    <row r="15" spans="1:12" ht="12.75">
      <c r="A15" s="1298" t="s">
        <v>1349</v>
      </c>
      <c r="B15" s="1299" t="s">
        <v>1350</v>
      </c>
      <c r="C15" s="1310" t="s">
        <v>1351</v>
      </c>
      <c r="D15" s="1309">
        <f>SUM('[6]příloha č. 9a'!F15:F17)</f>
        <v>0</v>
      </c>
      <c r="E15" s="1308">
        <f>SUM('[6]příloha č. 9a'!G15:G17)</f>
        <v>35610</v>
      </c>
      <c r="F15" s="1302">
        <f>SUM('[6]příloha č. 9a'!H15:H17)</f>
        <v>0</v>
      </c>
      <c r="G15" s="1303">
        <f>SUM('[6]příloha č. 9a'!I15:I17)</f>
        <v>0</v>
      </c>
      <c r="H15" s="1304">
        <f>SUM('[6]příloha č. 9a'!J15:J17)</f>
        <v>0</v>
      </c>
      <c r="I15" s="1305">
        <f>SUM('[6]příloha č. 9a'!K15:K17)</f>
        <v>0</v>
      </c>
      <c r="J15" s="1302">
        <f>SUM('[6]příloha č. 9a'!L15:L17)</f>
        <v>35610</v>
      </c>
      <c r="K15" s="1306">
        <f>SUM('[6]příloha č. 9a'!M15:M17)</f>
        <v>0</v>
      </c>
      <c r="L15" s="1288"/>
    </row>
    <row r="16" spans="1:12" ht="12.75">
      <c r="A16" s="1298" t="s">
        <v>1352</v>
      </c>
      <c r="B16" s="1311" t="s">
        <v>1353</v>
      </c>
      <c r="C16" s="1312" t="s">
        <v>1351</v>
      </c>
      <c r="D16" s="1313">
        <f>SUM('[6]příloha č. 9a'!F18:F23)</f>
        <v>0</v>
      </c>
      <c r="E16" s="1314">
        <f>SUM('[6]příloha č. 9a'!G18:G23)</f>
        <v>157067</v>
      </c>
      <c r="F16" s="1315">
        <f>SUM('[6]příloha č. 9a'!H18:H23)</f>
        <v>19676</v>
      </c>
      <c r="G16" s="1316">
        <f>SUM('[6]příloha č. 9a'!I18:I23)</f>
        <v>0</v>
      </c>
      <c r="H16" s="1317">
        <f>SUM('[6]příloha č. 9a'!J18:J23)</f>
        <v>0</v>
      </c>
      <c r="I16" s="1318">
        <f>SUM('[6]příloha č. 9a'!K18:K23)</f>
        <v>19676</v>
      </c>
      <c r="J16" s="1315">
        <f>SUM('[6]příloha č. 9a'!L18:L23)</f>
        <v>137391</v>
      </c>
      <c r="K16" s="1319">
        <f>SUM('[6]příloha č. 9a'!M18:M23)</f>
        <v>0</v>
      </c>
      <c r="L16" s="1288"/>
    </row>
    <row r="17" spans="1:12" ht="12.75">
      <c r="A17" s="1298" t="s">
        <v>1354</v>
      </c>
      <c r="B17" s="1311" t="s">
        <v>1355</v>
      </c>
      <c r="C17" s="1320"/>
      <c r="D17" s="1313">
        <f>SUM('[6]příloha č. 9a'!F24:F27)</f>
        <v>0</v>
      </c>
      <c r="E17" s="1314">
        <f>SUM('[6]příloha č. 9a'!G24:G27)</f>
        <v>171000</v>
      </c>
      <c r="F17" s="1315">
        <f>SUM('[6]příloha č. 9a'!H24:H27)</f>
        <v>171000</v>
      </c>
      <c r="G17" s="1316">
        <f>SUM('[6]příloha č. 9a'!I24:I27)</f>
        <v>123478</v>
      </c>
      <c r="H17" s="1317">
        <f>SUM('[6]příloha č. 9a'!J24:J27)</f>
        <v>45687</v>
      </c>
      <c r="I17" s="1318">
        <f>SUM('[6]příloha č. 9a'!K24:K27)</f>
        <v>1835</v>
      </c>
      <c r="J17" s="1315">
        <f>SUM('[6]příloha č. 9a'!L24:L27)</f>
        <v>0</v>
      </c>
      <c r="K17" s="1319">
        <f>SUM('[6]příloha č. 9a'!M24:M27)</f>
        <v>0</v>
      </c>
      <c r="L17" s="1288"/>
    </row>
    <row r="18" spans="1:12" ht="12.75">
      <c r="A18" s="1298" t="s">
        <v>1356</v>
      </c>
      <c r="B18" s="1311" t="s">
        <v>1357</v>
      </c>
      <c r="C18" s="1320"/>
      <c r="D18" s="1313">
        <f>SUM('[6]příloha č. 9a'!F28)</f>
        <v>0</v>
      </c>
      <c r="E18" s="1314">
        <f>SUM('[6]příloha č. 9a'!G28)</f>
        <v>220000</v>
      </c>
      <c r="F18" s="1315">
        <f>SUM('[6]příloha č. 9a'!H28)</f>
        <v>220000</v>
      </c>
      <c r="G18" s="1316">
        <f>SUM('[6]příloha č. 9a'!I28)</f>
        <v>0</v>
      </c>
      <c r="H18" s="1317">
        <f>SUM('[6]příloha č. 9a'!J28)</f>
        <v>0</v>
      </c>
      <c r="I18" s="1318">
        <f>SUM('[6]příloha č. 9a'!K28)</f>
        <v>220000</v>
      </c>
      <c r="J18" s="1315">
        <f>SUM('[6]příloha č. 9a'!L28)</f>
        <v>0</v>
      </c>
      <c r="K18" s="1319">
        <f>SUM('[6]příloha č. 9a'!M28)</f>
        <v>0</v>
      </c>
      <c r="L18" s="1288"/>
    </row>
    <row r="19" spans="1:12" ht="12.75">
      <c r="A19" s="1298" t="s">
        <v>1358</v>
      </c>
      <c r="B19" s="1311" t="s">
        <v>1359</v>
      </c>
      <c r="C19" s="1320"/>
      <c r="D19" s="1313">
        <f>'[6]příloha č. 9a'!F29</f>
        <v>0</v>
      </c>
      <c r="E19" s="1314">
        <f>'[6]příloha č. 9a'!G29</f>
        <v>48000</v>
      </c>
      <c r="F19" s="1315">
        <f>'[6]příloha č. 9a'!H29</f>
        <v>48000</v>
      </c>
      <c r="G19" s="1316">
        <f>'[6]příloha č. 9a'!I29</f>
        <v>0</v>
      </c>
      <c r="H19" s="1317">
        <f>'[6]příloha č. 9a'!J29</f>
        <v>0</v>
      </c>
      <c r="I19" s="1318">
        <f>'[6]příloha č. 9a'!K29</f>
        <v>48000</v>
      </c>
      <c r="J19" s="1315">
        <f>'[6]příloha č. 9a'!L29</f>
        <v>0</v>
      </c>
      <c r="K19" s="1319">
        <f>'[6]příloha č. 9a'!M29</f>
        <v>0</v>
      </c>
      <c r="L19" s="1288"/>
    </row>
    <row r="20" spans="1:12" ht="13.5" thickBot="1">
      <c r="A20" s="1321" t="s">
        <v>1360</v>
      </c>
      <c r="B20" s="1322" t="s">
        <v>1361</v>
      </c>
      <c r="C20" s="1323"/>
      <c r="D20" s="1324">
        <f>'[6]příloha č. 9a'!F30</f>
        <v>0</v>
      </c>
      <c r="E20" s="1325">
        <f>'[6]příloha č. 9a'!G30</f>
        <v>3800</v>
      </c>
      <c r="F20" s="1326">
        <f>'[6]příloha č. 9a'!H30</f>
        <v>3800</v>
      </c>
      <c r="G20" s="1327">
        <f>'[6]příloha č. 9a'!I30</f>
        <v>0</v>
      </c>
      <c r="H20" s="1328">
        <f>'[6]příloha č. 9a'!J30</f>
        <v>0</v>
      </c>
      <c r="I20" s="1329">
        <f>'[6]příloha č. 9a'!K30</f>
        <v>3800</v>
      </c>
      <c r="J20" s="1326">
        <f>'[6]příloha č. 9a'!L30</f>
        <v>0</v>
      </c>
      <c r="K20" s="1330">
        <f>'[6]příloha č. 9a'!M30</f>
        <v>0</v>
      </c>
      <c r="L20" s="1288"/>
    </row>
    <row r="21" spans="1:12" s="1278" customFormat="1" ht="19.5" customHeight="1">
      <c r="A21" s="1331" t="s">
        <v>1362</v>
      </c>
      <c r="B21" s="1332"/>
      <c r="C21" s="1333"/>
      <c r="D21" s="1334">
        <f aca="true" t="shared" si="1" ref="D21:K21">SUM(D23:D27)</f>
        <v>400000</v>
      </c>
      <c r="E21" s="1335">
        <f t="shared" si="1"/>
        <v>1058197</v>
      </c>
      <c r="F21" s="1336">
        <f t="shared" si="1"/>
        <v>402427</v>
      </c>
      <c r="G21" s="1337">
        <f t="shared" si="1"/>
        <v>60032</v>
      </c>
      <c r="H21" s="1338">
        <f t="shared" si="1"/>
        <v>21000</v>
      </c>
      <c r="I21" s="1339">
        <f t="shared" si="1"/>
        <v>321395</v>
      </c>
      <c r="J21" s="1336">
        <f t="shared" si="1"/>
        <v>655770</v>
      </c>
      <c r="K21" s="1340">
        <f t="shared" si="1"/>
        <v>0</v>
      </c>
      <c r="L21" s="1288"/>
    </row>
    <row r="22" spans="1:12" ht="12.75">
      <c r="A22" s="1341" t="s">
        <v>1209</v>
      </c>
      <c r="B22" s="1290"/>
      <c r="C22" s="1342"/>
      <c r="D22" s="1291"/>
      <c r="E22" s="1292"/>
      <c r="F22" s="1293"/>
      <c r="G22" s="1294"/>
      <c r="H22" s="1295"/>
      <c r="I22" s="1296"/>
      <c r="J22" s="1293"/>
      <c r="K22" s="1297"/>
      <c r="L22" s="1288"/>
    </row>
    <row r="23" spans="1:12" ht="12.75">
      <c r="A23" s="1343" t="s">
        <v>1363</v>
      </c>
      <c r="B23" s="1299" t="s">
        <v>1364</v>
      </c>
      <c r="C23" s="1310" t="s">
        <v>1351</v>
      </c>
      <c r="D23" s="1309">
        <f>SUM('[6]příloha č. 9a'!F33:F37)</f>
        <v>0</v>
      </c>
      <c r="E23" s="1308">
        <f>SUM('[6]příloha č. 9a'!G33:G37)</f>
        <v>627770</v>
      </c>
      <c r="F23" s="1302">
        <f>SUM('[6]příloha č. 9a'!H33:H37)</f>
        <v>0</v>
      </c>
      <c r="G23" s="1303">
        <f>SUM('[6]příloha č. 9a'!I33:I37)</f>
        <v>0</v>
      </c>
      <c r="H23" s="1304">
        <f>SUM('[6]příloha č. 9a'!J33:J37)</f>
        <v>0</v>
      </c>
      <c r="I23" s="1305">
        <f>SUM('[6]příloha č. 9a'!K33:K37)</f>
        <v>0</v>
      </c>
      <c r="J23" s="1302">
        <f>SUM('[6]příloha č. 9a'!L33:L37)</f>
        <v>627770</v>
      </c>
      <c r="K23" s="1306">
        <f>SUM('[6]příloha č. 9a'!M33:M37)</f>
        <v>0</v>
      </c>
      <c r="L23" s="1288"/>
    </row>
    <row r="24" spans="1:12" ht="12.75">
      <c r="A24" s="1343" t="s">
        <v>1365</v>
      </c>
      <c r="B24" s="1299" t="s">
        <v>1366</v>
      </c>
      <c r="C24" s="1310"/>
      <c r="D24" s="1309">
        <f>'[6]příloha č. 9a'!F38</f>
        <v>0</v>
      </c>
      <c r="E24" s="1308">
        <f>'[6]příloha č. 9a'!G38</f>
        <v>427</v>
      </c>
      <c r="F24" s="1302">
        <f>'[6]příloha č. 9a'!H38</f>
        <v>427</v>
      </c>
      <c r="G24" s="1303">
        <f>'[6]příloha č. 9a'!I38</f>
        <v>32</v>
      </c>
      <c r="H24" s="1304">
        <f>'[6]příloha č. 9a'!J38</f>
        <v>0</v>
      </c>
      <c r="I24" s="1305">
        <f>'[6]příloha č. 9a'!K38</f>
        <v>395</v>
      </c>
      <c r="J24" s="1302">
        <f>'[6]příloha č. 9a'!L38</f>
        <v>0</v>
      </c>
      <c r="K24" s="1306">
        <f>'[6]příloha č. 9a'!M38</f>
        <v>0</v>
      </c>
      <c r="L24" s="1288"/>
    </row>
    <row r="25" spans="1:12" ht="12.75">
      <c r="A25" s="1343" t="s">
        <v>1367</v>
      </c>
      <c r="B25" s="1299" t="s">
        <v>1368</v>
      </c>
      <c r="C25" s="1310"/>
      <c r="D25" s="1309">
        <f>'[6]příloha č. 9a'!F39</f>
        <v>0</v>
      </c>
      <c r="E25" s="1308">
        <f>'[6]příloha č. 9a'!G39</f>
        <v>2000</v>
      </c>
      <c r="F25" s="1302">
        <f>'[6]příloha č. 9a'!H39</f>
        <v>2000</v>
      </c>
      <c r="G25" s="1303">
        <f>'[6]příloha č. 9a'!I39</f>
        <v>0</v>
      </c>
      <c r="H25" s="1304">
        <f>'[6]příloha č. 9a'!J39</f>
        <v>0</v>
      </c>
      <c r="I25" s="1305">
        <f>'[6]příloha č. 9a'!K39</f>
        <v>2000</v>
      </c>
      <c r="J25" s="1302">
        <f>'[6]příloha č. 9a'!L39</f>
        <v>0</v>
      </c>
      <c r="K25" s="1306">
        <f>'[6]příloha č. 9a'!M39</f>
        <v>0</v>
      </c>
      <c r="L25" s="1288"/>
    </row>
    <row r="26" spans="1:12" ht="12.75">
      <c r="A26" s="1343" t="s">
        <v>1369</v>
      </c>
      <c r="B26" s="1299" t="s">
        <v>1370</v>
      </c>
      <c r="C26" s="1310" t="s">
        <v>1351</v>
      </c>
      <c r="D26" s="1309">
        <f>SUM('[6]příloha č. 9a'!F40:F41)</f>
        <v>0</v>
      </c>
      <c r="E26" s="1308">
        <f>SUM('[6]příloha č. 9a'!G40:G41)</f>
        <v>28000</v>
      </c>
      <c r="F26" s="1302">
        <f>SUM('[6]příloha č. 9a'!H40:H41)</f>
        <v>0</v>
      </c>
      <c r="G26" s="1303">
        <f>SUM('[6]příloha č. 9a'!I40:I41)</f>
        <v>0</v>
      </c>
      <c r="H26" s="1304">
        <f>SUM('[6]příloha č. 9a'!J40:J41)</f>
        <v>0</v>
      </c>
      <c r="I26" s="1305">
        <f>SUM('[6]příloha č. 9a'!K40:K41)</f>
        <v>0</v>
      </c>
      <c r="J26" s="1302">
        <f>SUM('[6]příloha č. 9a'!L40:L41)</f>
        <v>28000</v>
      </c>
      <c r="K26" s="1306">
        <f>SUM('[6]příloha č. 9a'!M40:M41)</f>
        <v>0</v>
      </c>
      <c r="L26" s="1288"/>
    </row>
    <row r="27" spans="1:12" ht="13.5" thickBot="1">
      <c r="A27" s="1344" t="s">
        <v>1371</v>
      </c>
      <c r="B27" s="1322" t="s">
        <v>1372</v>
      </c>
      <c r="C27" s="1345" t="s">
        <v>1373</v>
      </c>
      <c r="D27" s="1324">
        <f>SUM('[6]příloha č. 9a'!F42:F43)</f>
        <v>400000</v>
      </c>
      <c r="E27" s="1325">
        <f>SUM('[6]příloha č. 9a'!G42:G43)</f>
        <v>400000</v>
      </c>
      <c r="F27" s="1326">
        <f>SUM('[6]příloha č. 9a'!H42:H43)</f>
        <v>400000</v>
      </c>
      <c r="G27" s="1327">
        <f>SUM('[6]příloha č. 9a'!I42:I43)</f>
        <v>60000</v>
      </c>
      <c r="H27" s="1328">
        <f>SUM('[6]příloha č. 9a'!J42:J43)</f>
        <v>21000</v>
      </c>
      <c r="I27" s="1329">
        <f>SUM('[6]příloha č. 9a'!K42:K43)</f>
        <v>319000</v>
      </c>
      <c r="J27" s="1326">
        <f>SUM('[6]příloha č. 9a'!L42:L43)</f>
        <v>0</v>
      </c>
      <c r="K27" s="1330">
        <f>SUM('[6]příloha č. 9a'!M42:M43)</f>
        <v>0</v>
      </c>
      <c r="L27" s="1288"/>
    </row>
    <row r="28" spans="1:12" s="1278" customFormat="1" ht="19.5" customHeight="1">
      <c r="A28" s="1331" t="s">
        <v>1374</v>
      </c>
      <c r="B28" s="1332"/>
      <c r="C28" s="1333"/>
      <c r="D28" s="1334">
        <f aca="true" t="shared" si="2" ref="D28:K28">SUM(D30:D31)</f>
        <v>0</v>
      </c>
      <c r="E28" s="1335">
        <f t="shared" si="2"/>
        <v>-293676</v>
      </c>
      <c r="F28" s="1336">
        <f t="shared" si="2"/>
        <v>-230211</v>
      </c>
      <c r="G28" s="1337">
        <f t="shared" si="2"/>
        <v>0</v>
      </c>
      <c r="H28" s="1338">
        <f t="shared" si="2"/>
        <v>0</v>
      </c>
      <c r="I28" s="1339">
        <f t="shared" si="2"/>
        <v>-230211</v>
      </c>
      <c r="J28" s="1336">
        <f t="shared" si="2"/>
        <v>-63465</v>
      </c>
      <c r="K28" s="1340">
        <f t="shared" si="2"/>
        <v>0</v>
      </c>
      <c r="L28" s="1288"/>
    </row>
    <row r="29" spans="1:12" ht="12.75">
      <c r="A29" s="1346" t="s">
        <v>1209</v>
      </c>
      <c r="B29" s="1347"/>
      <c r="C29" s="1348"/>
      <c r="D29" s="1349"/>
      <c r="E29" s="1350"/>
      <c r="F29" s="1351"/>
      <c r="G29" s="1352"/>
      <c r="H29" s="1353"/>
      <c r="I29" s="1354"/>
      <c r="J29" s="1351"/>
      <c r="K29" s="1355"/>
      <c r="L29" s="1288"/>
    </row>
    <row r="30" spans="1:12" ht="12.75">
      <c r="A30" s="1356" t="s">
        <v>1375</v>
      </c>
      <c r="B30" s="1357" t="s">
        <v>1376</v>
      </c>
      <c r="C30" s="1358" t="s">
        <v>1351</v>
      </c>
      <c r="D30" s="1359">
        <f>SUM('[6]příloha č. 9a'!F46:F48)</f>
        <v>0</v>
      </c>
      <c r="E30" s="1360">
        <f>SUM('[6]příloha č. 9a'!G46:G48)</f>
        <v>-63465</v>
      </c>
      <c r="F30" s="1361">
        <f>SUM('[6]příloha č. 9a'!H46:H48)</f>
        <v>0</v>
      </c>
      <c r="G30" s="1362">
        <f>SUM('[6]příloha č. 9a'!I46:I48)</f>
        <v>0</v>
      </c>
      <c r="H30" s="1363">
        <f>SUM('[6]příloha č. 9a'!J46:J48)</f>
        <v>0</v>
      </c>
      <c r="I30" s="1364">
        <f>SUM('[6]příloha č. 9a'!K46:K48)</f>
        <v>0</v>
      </c>
      <c r="J30" s="1361">
        <f>SUM('[6]příloha č. 9a'!L46:L48)</f>
        <v>-63465</v>
      </c>
      <c r="K30" s="1365">
        <f>SUM('[6]příloha č. 9a'!M46:M48)</f>
        <v>0</v>
      </c>
      <c r="L30" s="1288"/>
    </row>
    <row r="31" spans="1:12" ht="13.5" thickBot="1">
      <c r="A31" s="1366" t="s">
        <v>1377</v>
      </c>
      <c r="B31" s="1322" t="s">
        <v>1378</v>
      </c>
      <c r="C31" s="1345"/>
      <c r="D31" s="1367">
        <f>'[6]příloha č. 9a'!F49</f>
        <v>0</v>
      </c>
      <c r="E31" s="1368">
        <f>'[6]příloha č. 9a'!G49</f>
        <v>-230211</v>
      </c>
      <c r="F31" s="1369">
        <f>'[6]příloha č. 9a'!H49</f>
        <v>-230211</v>
      </c>
      <c r="G31" s="1370">
        <f>'[6]příloha č. 9a'!I49</f>
        <v>0</v>
      </c>
      <c r="H31" s="1371">
        <f>'[6]příloha č. 9a'!J49</f>
        <v>0</v>
      </c>
      <c r="I31" s="1372">
        <f>'[6]příloha č. 9a'!K49</f>
        <v>-230211</v>
      </c>
      <c r="J31" s="1369">
        <f>'[6]příloha č. 9a'!L49</f>
        <v>0</v>
      </c>
      <c r="K31" s="1373">
        <f>'[6]příloha č. 9a'!M49</f>
        <v>0</v>
      </c>
      <c r="L31" s="1288"/>
    </row>
    <row r="32" spans="1:12" s="1278" customFormat="1" ht="19.5" customHeight="1">
      <c r="A32" s="1279" t="s">
        <v>1379</v>
      </c>
      <c r="B32" s="1280"/>
      <c r="C32" s="1374"/>
      <c r="D32" s="1281">
        <f aca="true" t="shared" si="3" ref="D32:K32">SUM(D34:D47)</f>
        <v>0</v>
      </c>
      <c r="E32" s="1282">
        <f t="shared" si="3"/>
        <v>-346060</v>
      </c>
      <c r="F32" s="1283">
        <f t="shared" si="3"/>
        <v>-258892</v>
      </c>
      <c r="G32" s="1284">
        <f t="shared" si="3"/>
        <v>0</v>
      </c>
      <c r="H32" s="1285">
        <f t="shared" si="3"/>
        <v>0</v>
      </c>
      <c r="I32" s="1286">
        <f t="shared" si="3"/>
        <v>-258892</v>
      </c>
      <c r="J32" s="1283">
        <f t="shared" si="3"/>
        <v>-87168</v>
      </c>
      <c r="K32" s="1287">
        <f t="shared" si="3"/>
        <v>0</v>
      </c>
      <c r="L32" s="1288"/>
    </row>
    <row r="33" spans="1:12" ht="12.75">
      <c r="A33" s="1346" t="s">
        <v>1209</v>
      </c>
      <c r="B33" s="1347"/>
      <c r="C33" s="1348"/>
      <c r="D33" s="1349"/>
      <c r="E33" s="1350"/>
      <c r="F33" s="1351"/>
      <c r="G33" s="1352"/>
      <c r="H33" s="1353"/>
      <c r="I33" s="1354"/>
      <c r="J33" s="1351"/>
      <c r="K33" s="1355"/>
      <c r="L33" s="1288"/>
    </row>
    <row r="34" spans="1:12" ht="12.75">
      <c r="A34" s="1375" t="s">
        <v>1380</v>
      </c>
      <c r="B34" s="1376" t="s">
        <v>1381</v>
      </c>
      <c r="C34" s="1377"/>
      <c r="D34" s="1378">
        <f>'[6]příloha č. 9a'!F52</f>
        <v>0</v>
      </c>
      <c r="E34" s="1379">
        <f>'[6]příloha č. 9a'!G52</f>
        <v>-1</v>
      </c>
      <c r="F34" s="1380">
        <f>'[6]příloha č. 9a'!H52</f>
        <v>-1</v>
      </c>
      <c r="G34" s="1381">
        <f>'[6]příloha č. 9a'!I52</f>
        <v>0</v>
      </c>
      <c r="H34" s="1382">
        <f>'[6]příloha č. 9a'!J52</f>
        <v>0</v>
      </c>
      <c r="I34" s="1383">
        <f>'[6]příloha č. 9a'!K52</f>
        <v>-1</v>
      </c>
      <c r="J34" s="1380">
        <f>'[6]příloha č. 9a'!L52</f>
        <v>0</v>
      </c>
      <c r="K34" s="1384">
        <f>'[6]příloha č. 9a'!M52</f>
        <v>0</v>
      </c>
      <c r="L34" s="1288"/>
    </row>
    <row r="35" spans="1:12" ht="12.75">
      <c r="A35" s="1375" t="s">
        <v>1382</v>
      </c>
      <c r="B35" s="1376" t="s">
        <v>1383</v>
      </c>
      <c r="C35" s="1377"/>
      <c r="D35" s="1378">
        <f>SUM('[6]příloha č. 9a'!F53:F55)</f>
        <v>0</v>
      </c>
      <c r="E35" s="1379">
        <f>SUM('[6]příloha č. 9a'!G53:G55)</f>
        <v>-136669</v>
      </c>
      <c r="F35" s="1380">
        <f>SUM('[6]příloha č. 9a'!H53:H55)</f>
        <v>-136669</v>
      </c>
      <c r="G35" s="1381">
        <f>SUM('[6]příloha č. 9a'!I53:I55)</f>
        <v>0</v>
      </c>
      <c r="H35" s="1382">
        <f>SUM('[6]příloha č. 9a'!J53:J55)</f>
        <v>0</v>
      </c>
      <c r="I35" s="1383">
        <f>SUM('[6]příloha č. 9a'!K53:K55)</f>
        <v>-136669</v>
      </c>
      <c r="J35" s="1380">
        <f>SUM('[6]příloha č. 9a'!L53:L55)</f>
        <v>0</v>
      </c>
      <c r="K35" s="1384">
        <f>SUM('[6]příloha č. 9a'!M53:M55)</f>
        <v>0</v>
      </c>
      <c r="L35" s="1288"/>
    </row>
    <row r="36" spans="1:12" ht="12.75">
      <c r="A36" s="1375" t="s">
        <v>1384</v>
      </c>
      <c r="B36" s="1376" t="s">
        <v>1385</v>
      </c>
      <c r="C36" s="1385"/>
      <c r="D36" s="1386">
        <f>SUM('[6]příloha č. 9a'!F56:F59)</f>
        <v>0</v>
      </c>
      <c r="E36" s="1387">
        <f>SUM('[6]příloha č. 9a'!G56:G59)</f>
        <v>-102548</v>
      </c>
      <c r="F36" s="1388">
        <f>SUM('[6]příloha č. 9a'!H56:H59)</f>
        <v>-102548</v>
      </c>
      <c r="G36" s="1389">
        <f>SUM('[6]příloha č. 9a'!I56:I59)</f>
        <v>0</v>
      </c>
      <c r="H36" s="1390">
        <f>SUM('[6]příloha č. 9a'!J56:J59)</f>
        <v>0</v>
      </c>
      <c r="I36" s="1391">
        <f>SUM('[6]příloha č. 9a'!K56:K59)</f>
        <v>-102548</v>
      </c>
      <c r="J36" s="1388">
        <f>SUM('[6]příloha č. 9a'!L56:L59)</f>
        <v>0</v>
      </c>
      <c r="K36" s="1392">
        <f>SUM('[6]příloha č. 9a'!M56:M59)</f>
        <v>0</v>
      </c>
      <c r="L36" s="1288"/>
    </row>
    <row r="37" spans="1:12" ht="12.75">
      <c r="A37" s="1375" t="s">
        <v>1386</v>
      </c>
      <c r="B37" s="1376" t="s">
        <v>1387</v>
      </c>
      <c r="C37" s="1377"/>
      <c r="D37" s="1378">
        <f>'[6]příloha č. 9a'!F60</f>
        <v>0</v>
      </c>
      <c r="E37" s="1379">
        <f>'[6]příloha č. 9a'!G60</f>
        <v>-189</v>
      </c>
      <c r="F37" s="1380">
        <f>'[6]příloha č. 9a'!H60</f>
        <v>-189</v>
      </c>
      <c r="G37" s="1381">
        <f>'[6]příloha č. 9a'!I60</f>
        <v>0</v>
      </c>
      <c r="H37" s="1382">
        <f>'[6]příloha č. 9a'!J60</f>
        <v>0</v>
      </c>
      <c r="I37" s="1383">
        <f>'[6]příloha č. 9a'!K60</f>
        <v>-189</v>
      </c>
      <c r="J37" s="1380">
        <f>'[6]příloha č. 9a'!L60</f>
        <v>0</v>
      </c>
      <c r="K37" s="1384">
        <f>'[6]příloha č. 9a'!M60</f>
        <v>0</v>
      </c>
      <c r="L37" s="1288"/>
    </row>
    <row r="38" spans="1:12" ht="12.75">
      <c r="A38" s="1375" t="s">
        <v>1388</v>
      </c>
      <c r="B38" s="1376" t="s">
        <v>1389</v>
      </c>
      <c r="C38" s="1385"/>
      <c r="D38" s="1386">
        <f>SUM('[6]příloha č. 9a'!F61:F65)</f>
        <v>0</v>
      </c>
      <c r="E38" s="1387">
        <f>SUM('[6]příloha č. 9a'!G61:G65)</f>
        <v>-4580</v>
      </c>
      <c r="F38" s="1388">
        <f>SUM('[6]příloha č. 9a'!H61:H65)</f>
        <v>-4580</v>
      </c>
      <c r="G38" s="1389">
        <f>SUM('[6]příloha č. 9a'!I61:I65)</f>
        <v>0</v>
      </c>
      <c r="H38" s="1390">
        <f>SUM('[6]příloha č. 9a'!J61:J65)</f>
        <v>0</v>
      </c>
      <c r="I38" s="1391">
        <f>SUM('[6]příloha č. 9a'!K61:K65)</f>
        <v>-4580</v>
      </c>
      <c r="J38" s="1388">
        <f>SUM('[6]příloha č. 9a'!L61:L65)</f>
        <v>0</v>
      </c>
      <c r="K38" s="1392">
        <f>SUM('[6]příloha č. 9a'!M61:M65)</f>
        <v>0</v>
      </c>
      <c r="L38" s="1288"/>
    </row>
    <row r="39" spans="1:12" ht="12.75">
      <c r="A39" s="1375" t="s">
        <v>1390</v>
      </c>
      <c r="B39" s="1376" t="s">
        <v>1391</v>
      </c>
      <c r="C39" s="1385" t="s">
        <v>1392</v>
      </c>
      <c r="D39" s="1386">
        <f>SUM('[6]příloha č. 9a'!F66:F67)</f>
        <v>0</v>
      </c>
      <c r="E39" s="1387">
        <f>SUM('[6]příloha č. 9a'!G66:G67)</f>
        <v>-4415</v>
      </c>
      <c r="F39" s="1388">
        <f>SUM('[6]příloha č. 9a'!H66:H67)</f>
        <v>-4033</v>
      </c>
      <c r="G39" s="1389">
        <f>SUM('[6]příloha č. 9a'!I66:I67)</f>
        <v>0</v>
      </c>
      <c r="H39" s="1390">
        <f>SUM('[6]příloha č. 9a'!J66:J67)</f>
        <v>0</v>
      </c>
      <c r="I39" s="1391">
        <f>SUM('[6]příloha č. 9a'!K66:K67)</f>
        <v>-4033</v>
      </c>
      <c r="J39" s="1388">
        <f>SUM('[6]příloha č. 9a'!L66:L67)</f>
        <v>-382</v>
      </c>
      <c r="K39" s="1392">
        <f>SUM('[6]příloha č. 9a'!M66:M67)</f>
        <v>0</v>
      </c>
      <c r="L39" s="1288"/>
    </row>
    <row r="40" spans="1:12" ht="12.75">
      <c r="A40" s="1375" t="s">
        <v>1393</v>
      </c>
      <c r="B40" s="1376" t="s">
        <v>1394</v>
      </c>
      <c r="C40" s="1385" t="s">
        <v>1392</v>
      </c>
      <c r="D40" s="1386">
        <f>SUM('[6]příloha č. 9a'!F68:F69)</f>
        <v>0</v>
      </c>
      <c r="E40" s="1387">
        <f>SUM('[6]příloha č. 9a'!G68:G69)</f>
        <v>-6550</v>
      </c>
      <c r="F40" s="1388">
        <f>SUM('[6]příloha č. 9a'!H68:H69)</f>
        <v>-6550</v>
      </c>
      <c r="G40" s="1389">
        <f>SUM('[6]příloha č. 9a'!I68:I69)</f>
        <v>0</v>
      </c>
      <c r="H40" s="1390">
        <f>SUM('[6]příloha č. 9a'!J68:J69)</f>
        <v>0</v>
      </c>
      <c r="I40" s="1391">
        <f>SUM('[6]příloha č. 9a'!K68:K69)</f>
        <v>-6550</v>
      </c>
      <c r="J40" s="1388">
        <f>SUM('[6]příloha č. 9a'!L68:L69)</f>
        <v>0</v>
      </c>
      <c r="K40" s="1392">
        <f>SUM('[6]příloha č. 9a'!M68:M69)</f>
        <v>0</v>
      </c>
      <c r="L40" s="1288"/>
    </row>
    <row r="41" spans="1:12" ht="12.75">
      <c r="A41" s="1375" t="s">
        <v>1395</v>
      </c>
      <c r="B41" s="1376" t="s">
        <v>1396</v>
      </c>
      <c r="C41" s="1385" t="s">
        <v>1392</v>
      </c>
      <c r="D41" s="1386">
        <f>'[6]příloha č. 9a'!F70</f>
        <v>0</v>
      </c>
      <c r="E41" s="1387">
        <f>'[6]příloha č. 9a'!G70</f>
        <v>-417</v>
      </c>
      <c r="F41" s="1388">
        <f>'[6]příloha č. 9a'!H70</f>
        <v>-417</v>
      </c>
      <c r="G41" s="1389">
        <f>'[6]příloha č. 9a'!I70</f>
        <v>0</v>
      </c>
      <c r="H41" s="1390">
        <f>'[6]příloha č. 9a'!J70</f>
        <v>0</v>
      </c>
      <c r="I41" s="1391">
        <f>'[6]příloha č. 9a'!K70</f>
        <v>-417</v>
      </c>
      <c r="J41" s="1388">
        <f>'[6]příloha č. 9a'!L70</f>
        <v>0</v>
      </c>
      <c r="K41" s="1392">
        <f>'[6]příloha č. 9a'!M70</f>
        <v>0</v>
      </c>
      <c r="L41" s="1288"/>
    </row>
    <row r="42" spans="1:12" ht="12.75">
      <c r="A42" s="1375" t="s">
        <v>1397</v>
      </c>
      <c r="B42" s="1376" t="s">
        <v>0</v>
      </c>
      <c r="C42" s="1393" t="s">
        <v>1351</v>
      </c>
      <c r="D42" s="1386">
        <f>'[6]příloha č. 9a'!F71</f>
        <v>0</v>
      </c>
      <c r="E42" s="1387">
        <f>'[6]příloha č. 9a'!G71</f>
        <v>-3693</v>
      </c>
      <c r="F42" s="1388">
        <f>'[6]příloha č. 9a'!H71</f>
        <v>0</v>
      </c>
      <c r="G42" s="1389">
        <f>'[6]příloha č. 9a'!I71</f>
        <v>0</v>
      </c>
      <c r="H42" s="1390">
        <f>'[6]příloha č. 9a'!J71</f>
        <v>0</v>
      </c>
      <c r="I42" s="1391">
        <f>'[6]příloha č. 9a'!K71</f>
        <v>0</v>
      </c>
      <c r="J42" s="1388">
        <f>'[6]příloha č. 9a'!L71</f>
        <v>-3693</v>
      </c>
      <c r="K42" s="1392">
        <f>'[6]příloha č. 9a'!M71</f>
        <v>0</v>
      </c>
      <c r="L42" s="1288"/>
    </row>
    <row r="43" spans="1:12" ht="12.75">
      <c r="A43" s="1375" t="s">
        <v>1</v>
      </c>
      <c r="B43" s="1376" t="s">
        <v>2</v>
      </c>
      <c r="C43" s="1393" t="s">
        <v>1351</v>
      </c>
      <c r="D43" s="1386">
        <f>'[6]příloha č. 9a'!F72</f>
        <v>0</v>
      </c>
      <c r="E43" s="1387">
        <f>'[6]příloha č. 9a'!G72</f>
        <v>-19440</v>
      </c>
      <c r="F43" s="1388">
        <f>'[6]příloha č. 9a'!H72</f>
        <v>0</v>
      </c>
      <c r="G43" s="1389">
        <f>'[6]příloha č. 9a'!I72</f>
        <v>0</v>
      </c>
      <c r="H43" s="1390">
        <f>'[6]příloha č. 9a'!J72</f>
        <v>0</v>
      </c>
      <c r="I43" s="1391">
        <f>'[6]příloha č. 9a'!K72</f>
        <v>0</v>
      </c>
      <c r="J43" s="1388">
        <f>'[6]příloha č. 9a'!L72</f>
        <v>-19440</v>
      </c>
      <c r="K43" s="1392">
        <f>'[6]příloha č. 9a'!M72</f>
        <v>0</v>
      </c>
      <c r="L43" s="1288"/>
    </row>
    <row r="44" spans="1:12" ht="12.75">
      <c r="A44" s="1375" t="s">
        <v>3</v>
      </c>
      <c r="B44" s="1376" t="s">
        <v>4</v>
      </c>
      <c r="C44" s="1393" t="s">
        <v>1351</v>
      </c>
      <c r="D44" s="1386">
        <f>'[6]příloha č. 9a'!F73</f>
        <v>0</v>
      </c>
      <c r="E44" s="1387">
        <f>'[6]příloha č. 9a'!G73</f>
        <v>-38450</v>
      </c>
      <c r="F44" s="1388">
        <f>'[6]příloha č. 9a'!H73</f>
        <v>0</v>
      </c>
      <c r="G44" s="1389">
        <f>'[6]příloha č. 9a'!I73</f>
        <v>0</v>
      </c>
      <c r="H44" s="1390">
        <f>'[6]příloha č. 9a'!J73</f>
        <v>0</v>
      </c>
      <c r="I44" s="1391">
        <f>'[6]příloha č. 9a'!K73</f>
        <v>0</v>
      </c>
      <c r="J44" s="1388">
        <f>'[6]příloha č. 9a'!L73</f>
        <v>-38450</v>
      </c>
      <c r="K44" s="1392">
        <f>'[6]příloha č. 9a'!M73</f>
        <v>0</v>
      </c>
      <c r="L44" s="1288"/>
    </row>
    <row r="45" spans="1:12" ht="12.75">
      <c r="A45" s="1375" t="s">
        <v>5</v>
      </c>
      <c r="B45" s="1394" t="s">
        <v>6</v>
      </c>
      <c r="C45" s="1395" t="s">
        <v>1351</v>
      </c>
      <c r="D45" s="1378">
        <f>'[6]příloha č. 9a'!F74</f>
        <v>0</v>
      </c>
      <c r="E45" s="1387">
        <f>'[6]příloha č. 9a'!G74</f>
        <v>-25203</v>
      </c>
      <c r="F45" s="1388">
        <f>'[6]příloha č. 9a'!H74</f>
        <v>0</v>
      </c>
      <c r="G45" s="1389">
        <f>'[6]příloha č. 9a'!I74</f>
        <v>0</v>
      </c>
      <c r="H45" s="1390">
        <f>'[6]příloha č. 9a'!J74</f>
        <v>0</v>
      </c>
      <c r="I45" s="1391">
        <f>'[6]příloha č. 9a'!K74</f>
        <v>0</v>
      </c>
      <c r="J45" s="1388">
        <f>'[6]příloha č. 9a'!L74</f>
        <v>-25203</v>
      </c>
      <c r="K45" s="1392">
        <f>'[6]příloha č. 9a'!M74</f>
        <v>0</v>
      </c>
      <c r="L45" s="1288"/>
    </row>
    <row r="46" spans="1:12" ht="12.75">
      <c r="A46" s="1375" t="s">
        <v>7</v>
      </c>
      <c r="B46" s="1394" t="s">
        <v>8</v>
      </c>
      <c r="C46" s="1395" t="s">
        <v>1373</v>
      </c>
      <c r="D46" s="1396">
        <f>SUM('[6]příloha č. 9a'!F75:F76)</f>
        <v>0</v>
      </c>
      <c r="E46" s="1387">
        <f>SUM('[6]příloha č. 9a'!G75:G76)</f>
        <v>-2563</v>
      </c>
      <c r="F46" s="1388">
        <f>SUM('[6]příloha č. 9a'!H75:H76)</f>
        <v>-2563</v>
      </c>
      <c r="G46" s="1389">
        <f>SUM('[6]příloha č. 9a'!I75:I76)</f>
        <v>0</v>
      </c>
      <c r="H46" s="1390">
        <f>SUM('[6]příloha č. 9a'!J75:J76)</f>
        <v>0</v>
      </c>
      <c r="I46" s="1391">
        <f>SUM('[6]příloha č. 9a'!K75:K76)</f>
        <v>-2563</v>
      </c>
      <c r="J46" s="1388">
        <f>SUM('[6]příloha č. 9a'!L75:L76)</f>
        <v>0</v>
      </c>
      <c r="K46" s="1392">
        <f>SUM('[6]příloha č. 9a'!M75:M76)</f>
        <v>0</v>
      </c>
      <c r="L46" s="1288"/>
    </row>
    <row r="47" spans="1:12" ht="13.5" thickBot="1">
      <c r="A47" s="1397" t="s">
        <v>9</v>
      </c>
      <c r="B47" s="1398" t="s">
        <v>10</v>
      </c>
      <c r="C47" s="1399" t="s">
        <v>1373</v>
      </c>
      <c r="D47" s="1400">
        <f>SUM('[6]příloha č. 9a'!F77:F79)</f>
        <v>0</v>
      </c>
      <c r="E47" s="1387">
        <f>SUM('[6]příloha č. 9a'!G77:G79)</f>
        <v>-1342</v>
      </c>
      <c r="F47" s="1388">
        <f>SUM('[6]příloha č. 9a'!H77:H79)</f>
        <v>-1342</v>
      </c>
      <c r="G47" s="1389">
        <f>SUM('[6]příloha č. 9a'!I77:I79)</f>
        <v>0</v>
      </c>
      <c r="H47" s="1390">
        <f>SUM('[6]příloha č. 9a'!J77:J79)</f>
        <v>0</v>
      </c>
      <c r="I47" s="1391">
        <f>SUM('[6]příloha č. 9a'!K77:K79)</f>
        <v>-1342</v>
      </c>
      <c r="J47" s="1388">
        <f>SUM('[6]příloha č. 9a'!L77:L79)</f>
        <v>0</v>
      </c>
      <c r="K47" s="1392">
        <f>SUM('[6]příloha č. 9a'!M77:M79)</f>
        <v>0</v>
      </c>
      <c r="L47" s="1288"/>
    </row>
    <row r="48" spans="1:12" s="1278" customFormat="1" ht="19.5" customHeight="1">
      <c r="A48" s="1331" t="s">
        <v>11</v>
      </c>
      <c r="B48" s="1332"/>
      <c r="C48" s="1333"/>
      <c r="D48" s="1334">
        <f aca="true" t="shared" si="4" ref="D48:K48">SUM(D50:D54)</f>
        <v>0</v>
      </c>
      <c r="E48" s="1282">
        <f t="shared" si="4"/>
        <v>0</v>
      </c>
      <c r="F48" s="1283">
        <f t="shared" si="4"/>
        <v>-94928</v>
      </c>
      <c r="G48" s="1284">
        <f t="shared" si="4"/>
        <v>343306</v>
      </c>
      <c r="H48" s="1285">
        <f t="shared" si="4"/>
        <v>93606</v>
      </c>
      <c r="I48" s="1286">
        <f t="shared" si="4"/>
        <v>-531840</v>
      </c>
      <c r="J48" s="1283">
        <f t="shared" si="4"/>
        <v>94928</v>
      </c>
      <c r="K48" s="1287">
        <f t="shared" si="4"/>
        <v>0</v>
      </c>
      <c r="L48" s="1288"/>
    </row>
    <row r="49" spans="1:12" ht="12.75">
      <c r="A49" s="1346" t="s">
        <v>1209</v>
      </c>
      <c r="B49" s="1347"/>
      <c r="C49" s="1348"/>
      <c r="D49" s="1349"/>
      <c r="E49" s="1350"/>
      <c r="F49" s="1351"/>
      <c r="G49" s="1352"/>
      <c r="H49" s="1353"/>
      <c r="I49" s="1354"/>
      <c r="J49" s="1351"/>
      <c r="K49" s="1355"/>
      <c r="L49" s="1288"/>
    </row>
    <row r="50" spans="1:12" ht="12.75">
      <c r="A50" s="1346" t="s">
        <v>12</v>
      </c>
      <c r="B50" s="1376" t="s">
        <v>13</v>
      </c>
      <c r="C50" s="1385"/>
      <c r="D50" s="1386">
        <f>SUM('[6]příloha č. 9a'!F82:F88)</f>
        <v>0</v>
      </c>
      <c r="E50" s="1387">
        <f>SUM('[6]příloha č. 9a'!G82:G88)</f>
        <v>0</v>
      </c>
      <c r="F50" s="1388">
        <f>SUM('[6]příloha č. 9a'!H82:H88)</f>
        <v>0</v>
      </c>
      <c r="G50" s="1389">
        <f>SUM('[6]příloha č. 9a'!I82:I88)</f>
        <v>106710</v>
      </c>
      <c r="H50" s="1390">
        <f>SUM('[6]příloha č. 9a'!J82:J88)</f>
        <v>18052</v>
      </c>
      <c r="I50" s="1391">
        <f>SUM('[6]příloha č. 9a'!K82:K88)</f>
        <v>-124762</v>
      </c>
      <c r="J50" s="1388">
        <f>SUM('[6]příloha č. 9a'!L82:L88)</f>
        <v>0</v>
      </c>
      <c r="K50" s="1392">
        <f>SUM('[6]příloha č. 9a'!M82:M88)</f>
        <v>0</v>
      </c>
      <c r="L50" s="1288"/>
    </row>
    <row r="51" spans="1:12" ht="12.75">
      <c r="A51" s="1346" t="s">
        <v>14</v>
      </c>
      <c r="B51" s="1394" t="s">
        <v>15</v>
      </c>
      <c r="C51" s="1385"/>
      <c r="D51" s="1386">
        <f>SUM('[6]příloha č. 9a'!F89:F96)</f>
        <v>0</v>
      </c>
      <c r="E51" s="1387">
        <f>SUM('[6]příloha č. 9a'!G89:G96)</f>
        <v>-45200</v>
      </c>
      <c r="F51" s="1388">
        <f>SUM('[6]příloha č. 9a'!H89:H96)</f>
        <v>-66200</v>
      </c>
      <c r="G51" s="1389">
        <f>SUM('[6]příloha č. 9a'!I89:I96)</f>
        <v>723</v>
      </c>
      <c r="H51" s="1390">
        <f>SUM('[6]příloha č. 9a'!J89:J96)</f>
        <v>268</v>
      </c>
      <c r="I51" s="1391">
        <f>SUM('[6]příloha č. 9a'!K89:K96)</f>
        <v>-67191</v>
      </c>
      <c r="J51" s="1388">
        <f>SUM('[6]příloha č. 9a'!L89:L96)</f>
        <v>21000</v>
      </c>
      <c r="K51" s="1392">
        <f>SUM('[6]příloha č. 9a'!M89:M96)</f>
        <v>0</v>
      </c>
      <c r="L51" s="1288"/>
    </row>
    <row r="52" spans="1:12" ht="12.75">
      <c r="A52" s="1346" t="s">
        <v>16</v>
      </c>
      <c r="B52" s="1394" t="s">
        <v>17</v>
      </c>
      <c r="C52" s="1393" t="s">
        <v>1351</v>
      </c>
      <c r="D52" s="1386">
        <f>SUM('[6]příloha č. 9a'!F97:F102)</f>
        <v>0</v>
      </c>
      <c r="E52" s="1387">
        <f>SUM('[6]příloha č. 9a'!G97:G102)</f>
        <v>45200</v>
      </c>
      <c r="F52" s="1388">
        <f>SUM('[6]příloha č. 9a'!H97:H102)</f>
        <v>-28728</v>
      </c>
      <c r="G52" s="1389">
        <f>SUM('[6]příloha č. 9a'!I97:I102)</f>
        <v>0</v>
      </c>
      <c r="H52" s="1390">
        <f>SUM('[6]příloha č. 9a'!J97:J102)</f>
        <v>0</v>
      </c>
      <c r="I52" s="1391">
        <f>SUM('[6]příloha č. 9a'!K97:K102)</f>
        <v>-28728</v>
      </c>
      <c r="J52" s="1388">
        <f>SUM('[6]příloha č. 9a'!L97:L102)</f>
        <v>73928</v>
      </c>
      <c r="K52" s="1392">
        <f>SUM('[6]příloha č. 9a'!M97:M102)</f>
        <v>0</v>
      </c>
      <c r="L52" s="1288"/>
    </row>
    <row r="53" spans="1:12" ht="12.75">
      <c r="A53" s="1346" t="s">
        <v>18</v>
      </c>
      <c r="B53" s="1394" t="s">
        <v>19</v>
      </c>
      <c r="C53" s="1401"/>
      <c r="D53" s="1386">
        <f>SUM('[6]příloha č. 9a'!F103:F106)</f>
        <v>0</v>
      </c>
      <c r="E53" s="1387">
        <f>SUM('[6]příloha č. 9a'!G103:G106)</f>
        <v>0</v>
      </c>
      <c r="F53" s="1388">
        <f>SUM('[6]příloha č. 9a'!H103:H106)</f>
        <v>0</v>
      </c>
      <c r="G53" s="1389">
        <f>SUM('[6]příloha č. 9a'!I103:I106)</f>
        <v>232873</v>
      </c>
      <c r="H53" s="1390">
        <f>SUM('[6]příloha č. 9a'!J103:J106)</f>
        <v>75286</v>
      </c>
      <c r="I53" s="1391">
        <f>SUM('[6]příloha č. 9a'!K103:K106)</f>
        <v>-308159</v>
      </c>
      <c r="J53" s="1388">
        <f>SUM('[6]příloha č. 9a'!L103:L106)</f>
        <v>0</v>
      </c>
      <c r="K53" s="1392">
        <f>SUM('[6]příloha č. 9a'!M103:M106)</f>
        <v>0</v>
      </c>
      <c r="L53" s="1288"/>
    </row>
    <row r="54" spans="1:12" ht="13.5" thickBot="1">
      <c r="A54" s="1397" t="s">
        <v>20</v>
      </c>
      <c r="B54" s="1394" t="s">
        <v>21</v>
      </c>
      <c r="C54" s="1401" t="s">
        <v>1392</v>
      </c>
      <c r="D54" s="1386">
        <f>'[6]příloha č. 9a'!F107</f>
        <v>0</v>
      </c>
      <c r="E54" s="1387">
        <f>'[6]příloha č. 9a'!G107</f>
        <v>0</v>
      </c>
      <c r="F54" s="1388">
        <f>'[6]příloha č. 9a'!H107</f>
        <v>0</v>
      </c>
      <c r="G54" s="1389">
        <f>'[6]příloha č. 9a'!I107</f>
        <v>3000</v>
      </c>
      <c r="H54" s="1390">
        <f>'[6]příloha č. 9a'!J107</f>
        <v>0</v>
      </c>
      <c r="I54" s="1391">
        <f>'[6]příloha č. 9a'!K107</f>
        <v>-3000</v>
      </c>
      <c r="J54" s="1388">
        <f>'[6]příloha č. 9a'!L107</f>
        <v>0</v>
      </c>
      <c r="K54" s="1392">
        <f>'[6]příloha č. 9a'!M107</f>
        <v>0</v>
      </c>
      <c r="L54" s="1288"/>
    </row>
    <row r="55" spans="1:12" s="1238" customFormat="1" ht="24.75" customHeight="1" thickBot="1">
      <c r="A55" s="1402" t="s">
        <v>38</v>
      </c>
      <c r="B55" s="1403"/>
      <c r="C55" s="1404"/>
      <c r="D55" s="1405">
        <f aca="true" t="shared" si="5" ref="D55:K55">+D8+D21+D28+D32+D48</f>
        <v>400000</v>
      </c>
      <c r="E55" s="1406">
        <f t="shared" si="5"/>
        <v>1231628</v>
      </c>
      <c r="F55" s="1407">
        <f t="shared" si="5"/>
        <v>442462</v>
      </c>
      <c r="G55" s="1408">
        <f t="shared" si="5"/>
        <v>526816</v>
      </c>
      <c r="H55" s="1409">
        <f t="shared" si="5"/>
        <v>160293</v>
      </c>
      <c r="I55" s="1410">
        <f t="shared" si="5"/>
        <v>-244647</v>
      </c>
      <c r="J55" s="1410">
        <f t="shared" si="5"/>
        <v>789166</v>
      </c>
      <c r="K55" s="1411">
        <f t="shared" si="5"/>
        <v>0</v>
      </c>
      <c r="L55" s="1412"/>
    </row>
    <row r="56" spans="1:12" s="1278" customFormat="1" ht="19.5" customHeight="1">
      <c r="A56" s="1331" t="s">
        <v>22</v>
      </c>
      <c r="B56" s="1332"/>
      <c r="C56" s="1333"/>
      <c r="D56" s="1334">
        <f aca="true" t="shared" si="6" ref="D56:K56">SUM(D58:D59)</f>
        <v>0</v>
      </c>
      <c r="E56" s="1282">
        <f t="shared" si="6"/>
        <v>0</v>
      </c>
      <c r="F56" s="1283">
        <f t="shared" si="6"/>
        <v>-628748</v>
      </c>
      <c r="G56" s="1284">
        <f t="shared" si="6"/>
        <v>0</v>
      </c>
      <c r="H56" s="1285">
        <f t="shared" si="6"/>
        <v>-6920</v>
      </c>
      <c r="I56" s="1286">
        <f t="shared" si="6"/>
        <v>-621828</v>
      </c>
      <c r="J56" s="1283">
        <f t="shared" si="6"/>
        <v>628748</v>
      </c>
      <c r="K56" s="1287">
        <f t="shared" si="6"/>
        <v>0</v>
      </c>
      <c r="L56" s="1288"/>
    </row>
    <row r="57" spans="1:12" ht="12.75">
      <c r="A57" s="1346" t="s">
        <v>1209</v>
      </c>
      <c r="B57" s="1347"/>
      <c r="C57" s="1348"/>
      <c r="D57" s="1349"/>
      <c r="E57" s="1350"/>
      <c r="F57" s="1351"/>
      <c r="G57" s="1352"/>
      <c r="H57" s="1353"/>
      <c r="I57" s="1354"/>
      <c r="J57" s="1351"/>
      <c r="K57" s="1355"/>
      <c r="L57" s="1288"/>
    </row>
    <row r="58" spans="1:12" ht="12.75">
      <c r="A58" s="1413" t="s">
        <v>23</v>
      </c>
      <c r="B58" s="1394" t="s">
        <v>24</v>
      </c>
      <c r="C58" s="1401"/>
      <c r="D58" s="1378">
        <f>'[6]příloha č. 9a'!F109</f>
        <v>0</v>
      </c>
      <c r="E58" s="1379">
        <f>'[6]příloha č. 9a'!G109</f>
        <v>0</v>
      </c>
      <c r="F58" s="1380">
        <f>'[6]příloha č. 9a'!H109</f>
        <v>-690417</v>
      </c>
      <c r="G58" s="1381">
        <f>'[6]příloha č. 9a'!I109</f>
        <v>0</v>
      </c>
      <c r="H58" s="1382">
        <f>'[6]příloha č. 9a'!J109</f>
        <v>-6920</v>
      </c>
      <c r="I58" s="1383">
        <f>'[6]příloha č. 9a'!K109</f>
        <v>-683497</v>
      </c>
      <c r="J58" s="1380">
        <f>'[6]příloha č. 9a'!L109</f>
        <v>690417</v>
      </c>
      <c r="K58" s="1384">
        <f>'[6]příloha č. 9a'!M109</f>
        <v>0</v>
      </c>
      <c r="L58" s="1288"/>
    </row>
    <row r="59" spans="1:12" ht="13.5" thickBot="1">
      <c r="A59" s="1397" t="s">
        <v>25</v>
      </c>
      <c r="B59" s="1414" t="s">
        <v>26</v>
      </c>
      <c r="C59" s="1377" t="s">
        <v>1351</v>
      </c>
      <c r="D59" s="1378">
        <f>'[6]příloha č. 9a'!F110</f>
        <v>0</v>
      </c>
      <c r="E59" s="1379">
        <f>'[6]příloha č. 9a'!G110</f>
        <v>0</v>
      </c>
      <c r="F59" s="1380">
        <f>'[6]příloha č. 9a'!H110</f>
        <v>61669</v>
      </c>
      <c r="G59" s="1381">
        <f>'[6]příloha č. 9a'!I110</f>
        <v>0</v>
      </c>
      <c r="H59" s="1382">
        <f>'[6]příloha č. 9a'!J110</f>
        <v>0</v>
      </c>
      <c r="I59" s="1383">
        <f>'[6]příloha č. 9a'!K110</f>
        <v>61669</v>
      </c>
      <c r="J59" s="1380">
        <f>'[6]příloha č. 9a'!L110</f>
        <v>-61669</v>
      </c>
      <c r="K59" s="1384">
        <f>'[6]příloha č. 9a'!M110</f>
        <v>0</v>
      </c>
      <c r="L59" s="1288"/>
    </row>
    <row r="60" spans="1:12" s="1238" customFormat="1" ht="24.75" customHeight="1" thickBot="1">
      <c r="A60" s="1402" t="s">
        <v>39</v>
      </c>
      <c r="B60" s="1403"/>
      <c r="C60" s="1404"/>
      <c r="D60" s="1405">
        <f aca="true" t="shared" si="7" ref="D60:K60">D56</f>
        <v>0</v>
      </c>
      <c r="E60" s="1406">
        <f t="shared" si="7"/>
        <v>0</v>
      </c>
      <c r="F60" s="1407">
        <f t="shared" si="7"/>
        <v>-628748</v>
      </c>
      <c r="G60" s="1408">
        <f t="shared" si="7"/>
        <v>0</v>
      </c>
      <c r="H60" s="1409">
        <f t="shared" si="7"/>
        <v>-6920</v>
      </c>
      <c r="I60" s="1410">
        <f t="shared" si="7"/>
        <v>-621828</v>
      </c>
      <c r="J60" s="1407">
        <f t="shared" si="7"/>
        <v>628748</v>
      </c>
      <c r="K60" s="1411">
        <f t="shared" si="7"/>
        <v>0</v>
      </c>
      <c r="L60" s="1412"/>
    </row>
    <row r="61" spans="1:12" ht="13.5" thickBot="1">
      <c r="A61" s="1415" t="s">
        <v>27</v>
      </c>
      <c r="B61" s="1376" t="s">
        <v>28</v>
      </c>
      <c r="C61" s="1377"/>
      <c r="D61" s="1378">
        <f>'[6]příloha č. 9a'!F113+'[6]příloha č. 9a'!F112</f>
        <v>0</v>
      </c>
      <c r="E61" s="1379">
        <f>'[6]příloha č. 9a'!G113+'[6]příloha č. 9a'!G112</f>
        <v>123700</v>
      </c>
      <c r="F61" s="1380">
        <f>'[6]příloha č. 9a'!H113+'[6]příloha č. 9a'!H112</f>
        <v>123700</v>
      </c>
      <c r="G61" s="1381">
        <f>'[6]příloha č. 9a'!I113+'[6]příloha č. 9a'!I112</f>
        <v>0</v>
      </c>
      <c r="H61" s="1382">
        <f>'[6]příloha č. 9a'!J113+'[6]příloha č. 9a'!J112</f>
        <v>0</v>
      </c>
      <c r="I61" s="1383">
        <f>'[6]příloha č. 9a'!K113+'[6]příloha č. 9a'!K112</f>
        <v>123700</v>
      </c>
      <c r="J61" s="1380">
        <f>'[6]příloha č. 9a'!L113+'[6]příloha č. 9a'!L112</f>
        <v>0</v>
      </c>
      <c r="K61" s="1384">
        <f>'[6]příloha č. 9a'!M113+'[6]příloha č. 9a'!M112</f>
        <v>0</v>
      </c>
      <c r="L61" s="1288"/>
    </row>
    <row r="62" spans="1:12" s="1238" customFormat="1" ht="24.75" customHeight="1" thickBot="1">
      <c r="A62" s="1402" t="s">
        <v>40</v>
      </c>
      <c r="B62" s="1403"/>
      <c r="C62" s="1404"/>
      <c r="D62" s="1405">
        <f aca="true" t="shared" si="8" ref="D62:K62">+D61</f>
        <v>0</v>
      </c>
      <c r="E62" s="1406">
        <f t="shared" si="8"/>
        <v>123700</v>
      </c>
      <c r="F62" s="1407">
        <f t="shared" si="8"/>
        <v>123700</v>
      </c>
      <c r="G62" s="1408">
        <f t="shared" si="8"/>
        <v>0</v>
      </c>
      <c r="H62" s="1409">
        <f t="shared" si="8"/>
        <v>0</v>
      </c>
      <c r="I62" s="1410">
        <f t="shared" si="8"/>
        <v>123700</v>
      </c>
      <c r="J62" s="1407">
        <f t="shared" si="8"/>
        <v>0</v>
      </c>
      <c r="K62" s="1411">
        <f t="shared" si="8"/>
        <v>0</v>
      </c>
      <c r="L62" s="1412"/>
    </row>
    <row r="63" spans="1:12" s="1238" customFormat="1" ht="24.75" customHeight="1" thickBot="1">
      <c r="A63" s="1402" t="s">
        <v>29</v>
      </c>
      <c r="B63" s="1403"/>
      <c r="C63" s="1404"/>
      <c r="D63" s="1405">
        <f aca="true" t="shared" si="9" ref="D63:K63">+D55+D60+D62</f>
        <v>400000</v>
      </c>
      <c r="E63" s="1406">
        <f t="shared" si="9"/>
        <v>1355328</v>
      </c>
      <c r="F63" s="1407">
        <f t="shared" si="9"/>
        <v>-62586</v>
      </c>
      <c r="G63" s="1408">
        <f t="shared" si="9"/>
        <v>526816</v>
      </c>
      <c r="H63" s="1409">
        <f t="shared" si="9"/>
        <v>153373</v>
      </c>
      <c r="I63" s="1410">
        <f t="shared" si="9"/>
        <v>-742775</v>
      </c>
      <c r="J63" s="1407">
        <f t="shared" si="9"/>
        <v>1417914</v>
      </c>
      <c r="K63" s="1411">
        <f t="shared" si="9"/>
        <v>0</v>
      </c>
      <c r="L63" s="1412"/>
    </row>
    <row r="64" spans="3:6" ht="12.75">
      <c r="C64" s="1416"/>
      <c r="F64" s="1417"/>
    </row>
    <row r="65" spans="2:6" ht="12.75" hidden="1">
      <c r="B65" s="1418" t="s">
        <v>30</v>
      </c>
      <c r="C65" s="1416"/>
      <c r="E65" s="1417"/>
      <c r="F65" s="1417"/>
    </row>
    <row r="66" spans="1:11" s="1419" customFormat="1" ht="12.75" hidden="1">
      <c r="A66" s="1419" t="s">
        <v>1351</v>
      </c>
      <c r="B66" s="1420" t="s">
        <v>31</v>
      </c>
      <c r="C66" s="1421"/>
      <c r="D66" s="1422">
        <f aca="true" t="shared" si="10" ref="D66:K66">+D15+D16+D23+D26+D30+D42+D43+D44+D45+D52+D59</f>
        <v>0</v>
      </c>
      <c r="E66" s="1422">
        <f t="shared" si="10"/>
        <v>743396</v>
      </c>
      <c r="F66" s="1422">
        <f t="shared" si="10"/>
        <v>52617</v>
      </c>
      <c r="G66" s="1422">
        <f t="shared" si="10"/>
        <v>0</v>
      </c>
      <c r="H66" s="1422">
        <f t="shared" si="10"/>
        <v>0</v>
      </c>
      <c r="I66" s="1422">
        <f t="shared" si="10"/>
        <v>52617</v>
      </c>
      <c r="J66" s="1422">
        <f t="shared" si="10"/>
        <v>690779</v>
      </c>
      <c r="K66" s="1422">
        <f t="shared" si="10"/>
        <v>0</v>
      </c>
    </row>
    <row r="67" spans="2:11" s="1423" customFormat="1" ht="12.75" hidden="1">
      <c r="B67" s="1424" t="s">
        <v>32</v>
      </c>
      <c r="C67" s="1425"/>
      <c r="D67" s="1426">
        <f aca="true" t="shared" si="11" ref="D67:K67">+D66-D59</f>
        <v>0</v>
      </c>
      <c r="E67" s="1426">
        <f t="shared" si="11"/>
        <v>743396</v>
      </c>
      <c r="F67" s="1426">
        <f t="shared" si="11"/>
        <v>-9052</v>
      </c>
      <c r="G67" s="1426">
        <f t="shared" si="11"/>
        <v>0</v>
      </c>
      <c r="H67" s="1426">
        <f t="shared" si="11"/>
        <v>0</v>
      </c>
      <c r="I67" s="1426">
        <f t="shared" si="11"/>
        <v>-9052</v>
      </c>
      <c r="J67" s="1426">
        <f t="shared" si="11"/>
        <v>752448</v>
      </c>
      <c r="K67" s="1426">
        <f t="shared" si="11"/>
        <v>0</v>
      </c>
    </row>
    <row r="68" spans="1:11" s="1419" customFormat="1" ht="12.75" hidden="1">
      <c r="A68" s="1419" t="s">
        <v>1392</v>
      </c>
      <c r="B68" s="1420" t="s">
        <v>33</v>
      </c>
      <c r="C68" s="1421"/>
      <c r="D68" s="1422">
        <f aca="true" t="shared" si="12" ref="D68:K68">+D39+D40+D41+D54</f>
        <v>0</v>
      </c>
      <c r="E68" s="1422">
        <f t="shared" si="12"/>
        <v>-11382</v>
      </c>
      <c r="F68" s="1422">
        <f t="shared" si="12"/>
        <v>-11000</v>
      </c>
      <c r="G68" s="1422">
        <f t="shared" si="12"/>
        <v>3000</v>
      </c>
      <c r="H68" s="1422">
        <f t="shared" si="12"/>
        <v>0</v>
      </c>
      <c r="I68" s="1422">
        <f t="shared" si="12"/>
        <v>-14000</v>
      </c>
      <c r="J68" s="1422">
        <f t="shared" si="12"/>
        <v>-382</v>
      </c>
      <c r="K68" s="1422">
        <f t="shared" si="12"/>
        <v>0</v>
      </c>
    </row>
    <row r="69" spans="2:11" s="1423" customFormat="1" ht="12.75" hidden="1">
      <c r="B69" s="1423" t="s">
        <v>32</v>
      </c>
      <c r="C69" s="1425"/>
      <c r="D69" s="1426">
        <f aca="true" t="shared" si="13" ref="D69:K69">+D68</f>
        <v>0</v>
      </c>
      <c r="E69" s="1426">
        <f t="shared" si="13"/>
        <v>-11382</v>
      </c>
      <c r="F69" s="1426">
        <f t="shared" si="13"/>
        <v>-11000</v>
      </c>
      <c r="G69" s="1426">
        <f t="shared" si="13"/>
        <v>3000</v>
      </c>
      <c r="H69" s="1426">
        <f t="shared" si="13"/>
        <v>0</v>
      </c>
      <c r="I69" s="1426">
        <f t="shared" si="13"/>
        <v>-14000</v>
      </c>
      <c r="J69" s="1426">
        <f t="shared" si="13"/>
        <v>-382</v>
      </c>
      <c r="K69" s="1426">
        <f t="shared" si="13"/>
        <v>0</v>
      </c>
    </row>
    <row r="70" spans="1:11" s="1419" customFormat="1" ht="12.75" hidden="1">
      <c r="A70" s="1419" t="s">
        <v>1373</v>
      </c>
      <c r="B70" s="1420" t="s">
        <v>34</v>
      </c>
      <c r="C70" s="1421"/>
      <c r="D70" s="1422">
        <f aca="true" t="shared" si="14" ref="D70:K70">+D27+D46+D47</f>
        <v>400000</v>
      </c>
      <c r="E70" s="1422">
        <f t="shared" si="14"/>
        <v>396095</v>
      </c>
      <c r="F70" s="1422">
        <f t="shared" si="14"/>
        <v>396095</v>
      </c>
      <c r="G70" s="1422">
        <f t="shared" si="14"/>
        <v>60000</v>
      </c>
      <c r="H70" s="1422">
        <f t="shared" si="14"/>
        <v>21000</v>
      </c>
      <c r="I70" s="1422">
        <f t="shared" si="14"/>
        <v>315095</v>
      </c>
      <c r="J70" s="1422">
        <f t="shared" si="14"/>
        <v>0</v>
      </c>
      <c r="K70" s="1422">
        <f t="shared" si="14"/>
        <v>0</v>
      </c>
    </row>
    <row r="71" spans="2:11" s="1423" customFormat="1" ht="12.75" hidden="1">
      <c r="B71" s="1423" t="s">
        <v>32</v>
      </c>
      <c r="C71" s="1425"/>
      <c r="D71" s="1426">
        <f aca="true" t="shared" si="15" ref="D71:K71">+D70</f>
        <v>400000</v>
      </c>
      <c r="E71" s="1426">
        <f t="shared" si="15"/>
        <v>396095</v>
      </c>
      <c r="F71" s="1426">
        <f t="shared" si="15"/>
        <v>396095</v>
      </c>
      <c r="G71" s="1426">
        <f t="shared" si="15"/>
        <v>60000</v>
      </c>
      <c r="H71" s="1426">
        <f t="shared" si="15"/>
        <v>21000</v>
      </c>
      <c r="I71" s="1426">
        <f t="shared" si="15"/>
        <v>315095</v>
      </c>
      <c r="J71" s="1426">
        <f t="shared" si="15"/>
        <v>0</v>
      </c>
      <c r="K71" s="1426">
        <f t="shared" si="15"/>
        <v>0</v>
      </c>
    </row>
    <row r="72" spans="3:11" s="1423" customFormat="1" ht="12.75">
      <c r="C72" s="1425"/>
      <c r="D72" s="1426"/>
      <c r="E72" s="1426"/>
      <c r="F72" s="1426"/>
      <c r="G72" s="1426"/>
      <c r="H72" s="1426"/>
      <c r="I72" s="1426"/>
      <c r="J72" s="1426"/>
      <c r="K72" s="1426"/>
    </row>
    <row r="73" spans="1:11" s="1423" customFormat="1" ht="12.75">
      <c r="A73" s="1427" t="s">
        <v>35</v>
      </c>
      <c r="C73" s="1428"/>
      <c r="D73" s="1429"/>
      <c r="E73" s="1429"/>
      <c r="F73" s="1429"/>
      <c r="G73" s="1429"/>
      <c r="H73" s="1429"/>
      <c r="I73" s="1429" t="s">
        <v>1063</v>
      </c>
      <c r="J73" s="1426"/>
      <c r="K73" s="1426"/>
    </row>
    <row r="74" spans="1:10" ht="12.75">
      <c r="A74" s="1427" t="s">
        <v>36</v>
      </c>
      <c r="C74" s="1428"/>
      <c r="D74" s="1427"/>
      <c r="E74" s="1427"/>
      <c r="F74" s="1429"/>
      <c r="G74" s="1429"/>
      <c r="H74" s="1429"/>
      <c r="I74" s="1429" t="s">
        <v>37</v>
      </c>
      <c r="J74" s="1417"/>
    </row>
    <row r="75" ht="12.75">
      <c r="C75" s="1416"/>
    </row>
    <row r="76" ht="12.75">
      <c r="C76" s="1416"/>
    </row>
    <row r="77" spans="3:10" ht="12.75">
      <c r="C77" s="1416"/>
      <c r="J77" s="1417"/>
    </row>
    <row r="78" ht="12.75">
      <c r="C78" s="1416"/>
    </row>
    <row r="79" ht="12.75">
      <c r="C79" s="1416"/>
    </row>
    <row r="80" ht="12.75">
      <c r="C80" s="1416"/>
    </row>
    <row r="81" ht="12.75">
      <c r="C81" s="1416"/>
    </row>
    <row r="82" ht="12.75">
      <c r="C82" s="1416"/>
    </row>
    <row r="83" ht="12.75">
      <c r="C83" s="1416"/>
    </row>
    <row r="84" ht="12.75">
      <c r="C84" s="1416"/>
    </row>
    <row r="85" ht="12.75">
      <c r="C85" s="1416"/>
    </row>
    <row r="86" ht="12.75">
      <c r="C86" s="1416"/>
    </row>
    <row r="87" ht="12.75">
      <c r="C87" s="1416"/>
    </row>
    <row r="88" ht="12.75">
      <c r="C88" s="1416"/>
    </row>
    <row r="89" ht="12.75">
      <c r="C89" s="1416"/>
    </row>
    <row r="90" ht="12.75">
      <c r="C90" s="1416"/>
    </row>
    <row r="91" ht="12.75">
      <c r="C91" s="1416"/>
    </row>
    <row r="92" ht="12.75">
      <c r="C92" s="1416"/>
    </row>
    <row r="93" ht="12.75">
      <c r="C93" s="1416"/>
    </row>
    <row r="94" ht="12.75">
      <c r="C94" s="1416"/>
    </row>
    <row r="95" ht="12.75">
      <c r="C95" s="1416"/>
    </row>
    <row r="96" ht="12.75">
      <c r="C96" s="1416"/>
    </row>
    <row r="97" ht="12.75">
      <c r="C97" s="1416"/>
    </row>
    <row r="98" ht="12.75">
      <c r="C98" s="1416"/>
    </row>
    <row r="99" ht="12.75">
      <c r="C99" s="1416"/>
    </row>
    <row r="100" ht="12.75">
      <c r="C100" s="1416"/>
    </row>
    <row r="101" ht="12.75">
      <c r="C101" s="1416"/>
    </row>
    <row r="102" ht="12.75">
      <c r="C102" s="1416"/>
    </row>
    <row r="103" ht="12.75">
      <c r="C103" s="1416"/>
    </row>
    <row r="104" ht="12.75">
      <c r="C104" s="1416"/>
    </row>
    <row r="105" ht="12.75">
      <c r="C105" s="1416"/>
    </row>
    <row r="106" ht="12.75">
      <c r="C106" s="1416"/>
    </row>
    <row r="107" ht="12.75">
      <c r="C107" s="1416"/>
    </row>
    <row r="108" ht="12.75">
      <c r="C108" s="1416"/>
    </row>
    <row r="109" ht="12.75">
      <c r="C109" s="1416"/>
    </row>
    <row r="110" ht="12.75">
      <c r="C110" s="1416"/>
    </row>
    <row r="111" ht="12.75">
      <c r="C111" s="1416"/>
    </row>
    <row r="112" ht="12.75">
      <c r="C112" s="1416"/>
    </row>
    <row r="113" ht="12.75">
      <c r="C113" s="1416"/>
    </row>
    <row r="114" ht="12.75">
      <c r="C114" s="1416"/>
    </row>
    <row r="115" ht="12.75">
      <c r="C115" s="1416"/>
    </row>
    <row r="116" ht="12.75">
      <c r="C116" s="1416"/>
    </row>
    <row r="117" ht="12.75">
      <c r="C117" s="1416"/>
    </row>
    <row r="118" ht="12.75">
      <c r="C118" s="1416"/>
    </row>
    <row r="119" ht="12.75">
      <c r="C119" s="1416"/>
    </row>
    <row r="120" ht="12.75">
      <c r="C120" s="1416"/>
    </row>
    <row r="121" ht="12.75">
      <c r="C121" s="1416"/>
    </row>
    <row r="122" ht="12.75">
      <c r="C122" s="1416"/>
    </row>
    <row r="123" ht="12.75">
      <c r="C123" s="1416"/>
    </row>
    <row r="124" ht="12.75">
      <c r="C124" s="1416"/>
    </row>
    <row r="125" ht="12.75">
      <c r="C125" s="1416"/>
    </row>
    <row r="126" ht="12.75">
      <c r="C126" s="1416"/>
    </row>
    <row r="127" ht="12.75">
      <c r="C127" s="1416"/>
    </row>
    <row r="128" ht="12.75">
      <c r="C128" s="1416"/>
    </row>
    <row r="129" ht="12.75">
      <c r="C129" s="1416"/>
    </row>
    <row r="130" ht="12.75">
      <c r="C130" s="1416"/>
    </row>
    <row r="131" ht="12.75">
      <c r="C131" s="1416"/>
    </row>
    <row r="132" ht="12.75">
      <c r="C132" s="1416"/>
    </row>
    <row r="133" ht="12.75">
      <c r="C133" s="1416"/>
    </row>
    <row r="134" ht="12.75">
      <c r="C134" s="1416"/>
    </row>
    <row r="135" ht="12.75">
      <c r="C135" s="1416"/>
    </row>
    <row r="136" ht="12.75">
      <c r="C136" s="1416"/>
    </row>
    <row r="137" ht="12.75">
      <c r="C137" s="1416"/>
    </row>
    <row r="138" ht="12.75">
      <c r="C138" s="1416"/>
    </row>
    <row r="139" ht="12.75">
      <c r="C139" s="1416"/>
    </row>
    <row r="140" ht="12.75">
      <c r="C140" s="1416"/>
    </row>
    <row r="141" ht="12.75">
      <c r="C141" s="1416"/>
    </row>
    <row r="142" ht="12.75">
      <c r="C142" s="1416"/>
    </row>
    <row r="143" ht="12.75">
      <c r="C143" s="1416"/>
    </row>
    <row r="144" ht="12.75">
      <c r="C144" s="1416"/>
    </row>
    <row r="145" ht="12.75">
      <c r="C145" s="1416"/>
    </row>
    <row r="146" ht="12.75">
      <c r="C146" s="1416"/>
    </row>
    <row r="147" ht="12.75">
      <c r="C147" s="1416"/>
    </row>
    <row r="148" ht="12.75">
      <c r="C148" s="1416"/>
    </row>
    <row r="149" ht="12.75">
      <c r="C149" s="1416"/>
    </row>
    <row r="150" ht="12.75">
      <c r="C150" s="1416"/>
    </row>
    <row r="151" ht="12.75">
      <c r="C151" s="1416"/>
    </row>
    <row r="152" ht="12.75">
      <c r="C152" s="1416"/>
    </row>
    <row r="153" ht="12.75">
      <c r="C153" s="1416"/>
    </row>
    <row r="154" ht="12.75">
      <c r="C154" s="1416"/>
    </row>
    <row r="155" ht="12.75">
      <c r="C155" s="1416"/>
    </row>
    <row r="156" ht="12.75">
      <c r="C156" s="1416"/>
    </row>
    <row r="157" ht="12.75">
      <c r="C157" s="1416"/>
    </row>
    <row r="158" ht="12.75">
      <c r="C158" s="1416"/>
    </row>
    <row r="159" ht="12.75">
      <c r="C159" s="1416"/>
    </row>
    <row r="160" ht="12.75">
      <c r="C160" s="1416"/>
    </row>
    <row r="161" ht="12.75">
      <c r="C161" s="1416"/>
    </row>
    <row r="162" ht="12.75">
      <c r="C162" s="1416"/>
    </row>
    <row r="163" ht="12.75">
      <c r="C163" s="1416"/>
    </row>
    <row r="164" ht="12.75">
      <c r="C164" s="1416"/>
    </row>
    <row r="165" ht="12.75">
      <c r="C165" s="1416"/>
    </row>
    <row r="166" ht="12.75">
      <c r="C166" s="1416"/>
    </row>
    <row r="167" ht="12.75">
      <c r="C167" s="1416"/>
    </row>
    <row r="168" ht="12.75">
      <c r="C168" s="1416"/>
    </row>
    <row r="169" ht="12.75">
      <c r="C169" s="1416"/>
    </row>
    <row r="170" ht="12.75">
      <c r="C170" s="1416"/>
    </row>
    <row r="171" ht="12.75">
      <c r="C171" s="1416"/>
    </row>
    <row r="172" ht="12.75">
      <c r="C172" s="1416"/>
    </row>
    <row r="173" ht="12.75">
      <c r="C173" s="1416"/>
    </row>
    <row r="174" ht="12.75">
      <c r="C174" s="1416"/>
    </row>
    <row r="175" ht="12.75">
      <c r="C175" s="1416"/>
    </row>
    <row r="176" ht="12.75">
      <c r="C176" s="1416"/>
    </row>
    <row r="177" ht="12.75">
      <c r="C177" s="1416"/>
    </row>
    <row r="178" ht="12.75">
      <c r="C178" s="1416"/>
    </row>
    <row r="179" ht="12.75">
      <c r="C179" s="1416"/>
    </row>
    <row r="180" ht="12.75">
      <c r="C180" s="1416"/>
    </row>
    <row r="181" ht="12.75">
      <c r="C181" s="1416"/>
    </row>
    <row r="182" ht="12.75">
      <c r="C182" s="1416"/>
    </row>
    <row r="183" ht="12.75">
      <c r="C183" s="1416"/>
    </row>
    <row r="184" ht="12.75">
      <c r="C184" s="1416"/>
    </row>
    <row r="185" ht="12.75">
      <c r="C185" s="1416"/>
    </row>
    <row r="186" ht="12.75">
      <c r="C186" s="1416"/>
    </row>
    <row r="187" ht="12.75">
      <c r="C187" s="1416"/>
    </row>
    <row r="188" ht="12.75">
      <c r="C188" s="1416"/>
    </row>
    <row r="189" ht="12.75">
      <c r="C189" s="1416"/>
    </row>
    <row r="190" ht="12.75">
      <c r="C190" s="1416"/>
    </row>
    <row r="191" ht="12.75">
      <c r="C191" s="1416"/>
    </row>
    <row r="192" ht="12.75">
      <c r="C192" s="1416"/>
    </row>
    <row r="193" ht="12.75">
      <c r="C193" s="1416"/>
    </row>
    <row r="194" ht="12.75">
      <c r="C194" s="1416"/>
    </row>
    <row r="195" ht="12.75">
      <c r="C195" s="1416"/>
    </row>
    <row r="196" ht="12.75">
      <c r="C196" s="1416"/>
    </row>
    <row r="197" ht="12.75">
      <c r="C197" s="1416"/>
    </row>
    <row r="198" ht="12.75">
      <c r="C198" s="1416"/>
    </row>
    <row r="199" ht="12.75">
      <c r="C199" s="1416"/>
    </row>
    <row r="200" ht="12.75">
      <c r="C200" s="1416"/>
    </row>
    <row r="201" ht="12.75">
      <c r="C201" s="1416"/>
    </row>
    <row r="202" ht="12.75">
      <c r="C202" s="1416"/>
    </row>
  </sheetData>
  <mergeCells count="1">
    <mergeCell ref="A2:K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57" r:id="rId1"/>
  <headerFooter alignWithMargins="0">
    <oddHeader>&amp;R&amp;"Arial CE,Tučné"&amp;14Příloha č. 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="75" zoomScaleNormal="75" workbookViewId="0" topLeftCell="G1">
      <pane ySplit="7" topLeftCell="BM98" activePane="bottomLeft" state="frozen"/>
      <selection pane="topLeft" activeCell="D70" sqref="D70"/>
      <selection pane="bottomLeft" activeCell="A2" sqref="A2:M2"/>
    </sheetView>
  </sheetViews>
  <sheetFormatPr defaultColWidth="9.00390625" defaultRowHeight="14.25" customHeight="1"/>
  <cols>
    <col min="1" max="1" width="22.75390625" style="1432" customWidth="1"/>
    <col min="2" max="2" width="4.75390625" style="1431" bestFit="1" customWidth="1"/>
    <col min="3" max="3" width="5.25390625" style="1431" bestFit="1" customWidth="1"/>
    <col min="4" max="4" width="5.875" style="1431" customWidth="1"/>
    <col min="5" max="5" width="75.625" style="1432" customWidth="1"/>
    <col min="6" max="6" width="11.25390625" style="1433" customWidth="1"/>
    <col min="7" max="7" width="14.375" style="1598" bestFit="1" customWidth="1"/>
    <col min="8" max="8" width="14.375" style="1599" bestFit="1" customWidth="1"/>
    <col min="9" max="10" width="13.125" style="1431" bestFit="1" customWidth="1"/>
    <col min="11" max="11" width="14.00390625" style="1431" bestFit="1" customWidth="1"/>
    <col min="12" max="13" width="13.125" style="1431" bestFit="1" customWidth="1"/>
    <col min="14" max="16384" width="9.125" style="1431" customWidth="1"/>
  </cols>
  <sheetData>
    <row r="1" spans="1:12" ht="14.25" customHeight="1">
      <c r="A1" s="1430"/>
      <c r="G1" s="1434"/>
      <c r="H1" s="1434"/>
      <c r="I1" s="1434"/>
      <c r="J1" s="1434"/>
      <c r="K1" s="1434"/>
      <c r="L1" s="1434"/>
    </row>
    <row r="2" spans="1:13" s="1435" customFormat="1" ht="18">
      <c r="A2" s="1723" t="s">
        <v>41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</row>
    <row r="3" spans="1:13" s="1435" customFormat="1" ht="18.75" thickBot="1">
      <c r="A3" s="1244"/>
      <c r="B3" s="1436"/>
      <c r="C3" s="1436"/>
      <c r="D3" s="1430"/>
      <c r="E3" s="1430"/>
      <c r="F3" s="1430"/>
      <c r="G3" s="1430"/>
      <c r="H3" s="1430"/>
      <c r="I3" s="1430"/>
      <c r="J3" s="1431"/>
      <c r="K3" s="1430"/>
      <c r="L3" s="1437" t="s">
        <v>455</v>
      </c>
      <c r="M3" s="1431"/>
    </row>
    <row r="4" spans="1:13" ht="14.25" customHeight="1">
      <c r="A4" s="1438"/>
      <c r="B4" s="1439" t="s">
        <v>42</v>
      </c>
      <c r="C4" s="1439" t="s">
        <v>42</v>
      </c>
      <c r="D4" s="1440"/>
      <c r="E4" s="1441"/>
      <c r="F4" s="1442"/>
      <c r="G4" s="1443"/>
      <c r="H4" s="1444" t="s">
        <v>1209</v>
      </c>
      <c r="I4" s="1445"/>
      <c r="J4" s="1441"/>
      <c r="K4" s="1443"/>
      <c r="L4" s="1444"/>
      <c r="M4" s="1446" t="s">
        <v>961</v>
      </c>
    </row>
    <row r="5" spans="1:13" ht="14.25" customHeight="1">
      <c r="A5" s="1447"/>
      <c r="B5" s="1448" t="s">
        <v>43</v>
      </c>
      <c r="C5" s="1448" t="s">
        <v>43</v>
      </c>
      <c r="D5" s="1449"/>
      <c r="E5" s="1450"/>
      <c r="F5" s="1451" t="s">
        <v>1331</v>
      </c>
      <c r="G5" s="1452" t="s">
        <v>44</v>
      </c>
      <c r="H5" s="1453" t="s">
        <v>1120</v>
      </c>
      <c r="I5" s="1454" t="s">
        <v>1209</v>
      </c>
      <c r="J5" s="1455"/>
      <c r="K5" s="1456"/>
      <c r="L5" s="1453" t="s">
        <v>1121</v>
      </c>
      <c r="M5" s="1457" t="s">
        <v>971</v>
      </c>
    </row>
    <row r="6" spans="1:13" ht="14.25" customHeight="1">
      <c r="A6" s="1447" t="s">
        <v>45</v>
      </c>
      <c r="B6" s="1448" t="s">
        <v>46</v>
      </c>
      <c r="C6" s="1448" t="s">
        <v>47</v>
      </c>
      <c r="D6" s="1449"/>
      <c r="E6" s="1450" t="s">
        <v>1333</v>
      </c>
      <c r="F6" s="1451" t="s">
        <v>1334</v>
      </c>
      <c r="G6" s="1452" t="s">
        <v>1334</v>
      </c>
      <c r="H6" s="1453" t="s">
        <v>1122</v>
      </c>
      <c r="I6" s="1458" t="s">
        <v>1335</v>
      </c>
      <c r="J6" s="1459" t="s">
        <v>1336</v>
      </c>
      <c r="K6" s="1460" t="s">
        <v>1337</v>
      </c>
      <c r="L6" s="1453" t="s">
        <v>1122</v>
      </c>
      <c r="M6" s="1457" t="s">
        <v>984</v>
      </c>
    </row>
    <row r="7" spans="1:13" ht="14.25" customHeight="1" thickBot="1">
      <c r="A7" s="1461"/>
      <c r="B7" s="1462" t="s">
        <v>48</v>
      </c>
      <c r="C7" s="1462" t="s">
        <v>49</v>
      </c>
      <c r="D7" s="1463"/>
      <c r="E7" s="1464"/>
      <c r="F7" s="1465"/>
      <c r="G7" s="1466"/>
      <c r="H7" s="1467"/>
      <c r="I7" s="1468" t="s">
        <v>964</v>
      </c>
      <c r="J7" s="1469" t="s">
        <v>1301</v>
      </c>
      <c r="K7" s="1470" t="s">
        <v>1122</v>
      </c>
      <c r="L7" s="1467"/>
      <c r="M7" s="1471"/>
    </row>
    <row r="8" spans="1:13" s="1482" customFormat="1" ht="19.5" customHeight="1">
      <c r="A8" s="1472" t="s">
        <v>1338</v>
      </c>
      <c r="B8" s="1473"/>
      <c r="C8" s="1473"/>
      <c r="D8" s="1474"/>
      <c r="E8" s="1475"/>
      <c r="F8" s="1476">
        <f aca="true" t="shared" si="0" ref="F8:M8">SUM(F10:F30)</f>
        <v>0</v>
      </c>
      <c r="G8" s="1476">
        <f t="shared" si="0"/>
        <v>813167</v>
      </c>
      <c r="H8" s="1477">
        <f t="shared" si="0"/>
        <v>624066</v>
      </c>
      <c r="I8" s="1478">
        <f t="shared" si="0"/>
        <v>123478</v>
      </c>
      <c r="J8" s="1479">
        <f t="shared" si="0"/>
        <v>45687</v>
      </c>
      <c r="K8" s="1480">
        <f t="shared" si="0"/>
        <v>454901</v>
      </c>
      <c r="L8" s="1477">
        <f t="shared" si="0"/>
        <v>189101</v>
      </c>
      <c r="M8" s="1481">
        <f t="shared" si="0"/>
        <v>0</v>
      </c>
    </row>
    <row r="9" spans="1:13" ht="12.75">
      <c r="A9" s="1346" t="s">
        <v>1209</v>
      </c>
      <c r="B9" s="1347"/>
      <c r="C9" s="1347"/>
      <c r="D9" s="1483"/>
      <c r="E9" s="1484"/>
      <c r="F9" s="1349"/>
      <c r="G9" s="1350"/>
      <c r="H9" s="1351"/>
      <c r="I9" s="1352"/>
      <c r="J9" s="1353"/>
      <c r="K9" s="1354"/>
      <c r="L9" s="1351"/>
      <c r="M9" s="1355"/>
    </row>
    <row r="10" spans="1:13" ht="14.25" customHeight="1">
      <c r="A10" s="1485" t="s">
        <v>50</v>
      </c>
      <c r="B10" s="1486" t="s">
        <v>1140</v>
      </c>
      <c r="C10" s="1487" t="s">
        <v>1125</v>
      </c>
      <c r="D10" s="1487" t="s">
        <v>1339</v>
      </c>
      <c r="E10" s="1488" t="s">
        <v>51</v>
      </c>
      <c r="F10" s="1489"/>
      <c r="G10" s="1490">
        <v>2950</v>
      </c>
      <c r="H10" s="1491">
        <v>2950</v>
      </c>
      <c r="I10" s="1492">
        <v>0</v>
      </c>
      <c r="J10" s="1493">
        <v>0</v>
      </c>
      <c r="K10" s="1494">
        <v>2950</v>
      </c>
      <c r="L10" s="1495">
        <v>0</v>
      </c>
      <c r="M10" s="1496">
        <v>0</v>
      </c>
    </row>
    <row r="11" spans="1:13" ht="14.25" customHeight="1">
      <c r="A11" s="1485" t="s">
        <v>52</v>
      </c>
      <c r="B11" s="1486" t="s">
        <v>53</v>
      </c>
      <c r="C11" s="1487"/>
      <c r="D11" s="1487" t="s">
        <v>1341</v>
      </c>
      <c r="E11" s="1497" t="s">
        <v>54</v>
      </c>
      <c r="F11" s="1498"/>
      <c r="G11" s="1499">
        <v>17000</v>
      </c>
      <c r="H11" s="1500">
        <v>17000</v>
      </c>
      <c r="I11" s="1501"/>
      <c r="J11" s="1502">
        <v>0</v>
      </c>
      <c r="K11" s="1503">
        <v>17000</v>
      </c>
      <c r="L11" s="1504">
        <v>0</v>
      </c>
      <c r="M11" s="1505">
        <v>0</v>
      </c>
    </row>
    <row r="12" spans="1:13" ht="14.25" customHeight="1">
      <c r="A12" s="1506" t="s">
        <v>55</v>
      </c>
      <c r="B12" s="1507" t="s">
        <v>1125</v>
      </c>
      <c r="C12" s="1508"/>
      <c r="D12" s="1508" t="s">
        <v>1343</v>
      </c>
      <c r="E12" s="1497" t="s">
        <v>56</v>
      </c>
      <c r="F12" s="1498"/>
      <c r="G12" s="1499">
        <v>135640</v>
      </c>
      <c r="H12" s="1500">
        <v>135640</v>
      </c>
      <c r="I12" s="1501">
        <v>0</v>
      </c>
      <c r="J12" s="1502">
        <v>0</v>
      </c>
      <c r="K12" s="1503">
        <v>135640</v>
      </c>
      <c r="L12" s="1504">
        <v>0</v>
      </c>
      <c r="M12" s="1505">
        <v>0</v>
      </c>
    </row>
    <row r="13" spans="1:13" ht="14.25" customHeight="1">
      <c r="A13" s="1485" t="s">
        <v>57</v>
      </c>
      <c r="B13" s="1486" t="s">
        <v>58</v>
      </c>
      <c r="C13" s="1487"/>
      <c r="D13" s="1487" t="s">
        <v>1345</v>
      </c>
      <c r="E13" s="1497" t="s">
        <v>59</v>
      </c>
      <c r="F13" s="1498"/>
      <c r="G13" s="1499">
        <v>6000</v>
      </c>
      <c r="H13" s="1500">
        <v>6000</v>
      </c>
      <c r="I13" s="1501">
        <v>0</v>
      </c>
      <c r="J13" s="1502">
        <v>0</v>
      </c>
      <c r="K13" s="1503">
        <v>6000</v>
      </c>
      <c r="L13" s="1504">
        <v>0</v>
      </c>
      <c r="M13" s="1505">
        <v>0</v>
      </c>
    </row>
    <row r="14" spans="1:13" ht="14.25" customHeight="1">
      <c r="A14" s="1485" t="s">
        <v>60</v>
      </c>
      <c r="B14" s="1486" t="s">
        <v>61</v>
      </c>
      <c r="C14" s="1487"/>
      <c r="D14" s="1487" t="s">
        <v>1347</v>
      </c>
      <c r="E14" s="1497" t="s">
        <v>62</v>
      </c>
      <c r="F14" s="1498"/>
      <c r="G14" s="1499">
        <v>16100</v>
      </c>
      <c r="H14" s="1500"/>
      <c r="I14" s="1501">
        <v>0</v>
      </c>
      <c r="J14" s="1502">
        <v>0</v>
      </c>
      <c r="K14" s="1503">
        <v>0</v>
      </c>
      <c r="L14" s="1504">
        <v>16100</v>
      </c>
      <c r="M14" s="1505">
        <v>0</v>
      </c>
    </row>
    <row r="15" spans="1:13" ht="14.25" customHeight="1">
      <c r="A15" s="1506" t="s">
        <v>63</v>
      </c>
      <c r="B15" s="1507" t="s">
        <v>64</v>
      </c>
      <c r="C15" s="1508"/>
      <c r="D15" s="1508" t="s">
        <v>1349</v>
      </c>
      <c r="E15" s="1497" t="s">
        <v>65</v>
      </c>
      <c r="F15" s="1498"/>
      <c r="G15" s="1499">
        <v>6010</v>
      </c>
      <c r="H15" s="1500"/>
      <c r="I15" s="1501">
        <v>0</v>
      </c>
      <c r="J15" s="1502">
        <v>0</v>
      </c>
      <c r="K15" s="1503">
        <v>0</v>
      </c>
      <c r="L15" s="1504">
        <v>6010</v>
      </c>
      <c r="M15" s="1505">
        <v>0</v>
      </c>
    </row>
    <row r="16" spans="1:13" ht="14.25" customHeight="1">
      <c r="A16" s="1506" t="s">
        <v>66</v>
      </c>
      <c r="B16" s="1507" t="s">
        <v>61</v>
      </c>
      <c r="C16" s="1508"/>
      <c r="D16" s="1508" t="s">
        <v>1349</v>
      </c>
      <c r="E16" s="1497" t="s">
        <v>67</v>
      </c>
      <c r="F16" s="1498"/>
      <c r="G16" s="1499">
        <v>25600</v>
      </c>
      <c r="H16" s="1500"/>
      <c r="I16" s="1501">
        <v>0</v>
      </c>
      <c r="J16" s="1502">
        <v>0</v>
      </c>
      <c r="K16" s="1503">
        <v>0</v>
      </c>
      <c r="L16" s="1504">
        <v>25600</v>
      </c>
      <c r="M16" s="1505">
        <v>0</v>
      </c>
    </row>
    <row r="17" spans="1:13" ht="14.25" customHeight="1">
      <c r="A17" s="1509" t="s">
        <v>68</v>
      </c>
      <c r="B17" s="1510" t="s">
        <v>69</v>
      </c>
      <c r="C17" s="1511"/>
      <c r="D17" s="1511" t="s">
        <v>1349</v>
      </c>
      <c r="E17" s="1497" t="s">
        <v>70</v>
      </c>
      <c r="F17" s="1498"/>
      <c r="G17" s="1499">
        <v>4000</v>
      </c>
      <c r="H17" s="1500"/>
      <c r="I17" s="1501">
        <v>0</v>
      </c>
      <c r="J17" s="1502">
        <v>0</v>
      </c>
      <c r="K17" s="1503">
        <v>0</v>
      </c>
      <c r="L17" s="1504">
        <v>4000</v>
      </c>
      <c r="M17" s="1505">
        <v>0</v>
      </c>
    </row>
    <row r="18" spans="1:13" ht="14.25" customHeight="1">
      <c r="A18" s="1506" t="s">
        <v>71</v>
      </c>
      <c r="B18" s="1507" t="s">
        <v>1150</v>
      </c>
      <c r="C18" s="1508"/>
      <c r="D18" s="1508" t="s">
        <v>1352</v>
      </c>
      <c r="E18" s="1497" t="s">
        <v>72</v>
      </c>
      <c r="F18" s="1498"/>
      <c r="G18" s="1499">
        <v>8975</v>
      </c>
      <c r="H18" s="1500">
        <v>7145</v>
      </c>
      <c r="I18" s="1501">
        <v>0</v>
      </c>
      <c r="J18" s="1502">
        <v>0</v>
      </c>
      <c r="K18" s="1503">
        <v>7145</v>
      </c>
      <c r="L18" s="1504">
        <v>1830</v>
      </c>
      <c r="M18" s="1505">
        <v>0</v>
      </c>
    </row>
    <row r="19" spans="1:13" ht="14.25" customHeight="1">
      <c r="A19" s="1506" t="s">
        <v>73</v>
      </c>
      <c r="B19" s="1507" t="s">
        <v>74</v>
      </c>
      <c r="C19" s="1508"/>
      <c r="D19" s="1508" t="s">
        <v>1352</v>
      </c>
      <c r="E19" s="1497" t="s">
        <v>75</v>
      </c>
      <c r="F19" s="1498"/>
      <c r="G19" s="1499">
        <v>15400</v>
      </c>
      <c r="H19" s="1500">
        <v>9231</v>
      </c>
      <c r="I19" s="1501">
        <v>0</v>
      </c>
      <c r="J19" s="1502">
        <v>0</v>
      </c>
      <c r="K19" s="1503">
        <v>9231</v>
      </c>
      <c r="L19" s="1504">
        <v>6169</v>
      </c>
      <c r="M19" s="1505">
        <v>0</v>
      </c>
    </row>
    <row r="20" spans="1:13" ht="14.25" customHeight="1">
      <c r="A20" s="1506" t="s">
        <v>76</v>
      </c>
      <c r="B20" s="1507" t="s">
        <v>77</v>
      </c>
      <c r="C20" s="1508"/>
      <c r="D20" s="1508" t="s">
        <v>1352</v>
      </c>
      <c r="E20" s="1497" t="s">
        <v>78</v>
      </c>
      <c r="F20" s="1498"/>
      <c r="G20" s="1499">
        <v>2500</v>
      </c>
      <c r="H20" s="1500">
        <v>0</v>
      </c>
      <c r="I20" s="1501">
        <v>0</v>
      </c>
      <c r="J20" s="1502">
        <v>0</v>
      </c>
      <c r="K20" s="1503">
        <v>0</v>
      </c>
      <c r="L20" s="1504">
        <v>2500</v>
      </c>
      <c r="M20" s="1505">
        <v>0</v>
      </c>
    </row>
    <row r="21" spans="1:13" ht="14.25" customHeight="1">
      <c r="A21" s="1506" t="s">
        <v>79</v>
      </c>
      <c r="B21" s="1507" t="s">
        <v>80</v>
      </c>
      <c r="C21" s="1508"/>
      <c r="D21" s="1508" t="s">
        <v>1352</v>
      </c>
      <c r="E21" s="1497" t="s">
        <v>81</v>
      </c>
      <c r="F21" s="1498"/>
      <c r="G21" s="1499">
        <v>3300</v>
      </c>
      <c r="H21" s="1500">
        <v>3300</v>
      </c>
      <c r="I21" s="1501">
        <v>0</v>
      </c>
      <c r="J21" s="1502">
        <v>0</v>
      </c>
      <c r="K21" s="1503">
        <v>3300</v>
      </c>
      <c r="L21" s="1504">
        <v>0</v>
      </c>
      <c r="M21" s="1505">
        <v>0</v>
      </c>
    </row>
    <row r="22" spans="1:13" ht="14.25" customHeight="1">
      <c r="A22" s="1506" t="s">
        <v>82</v>
      </c>
      <c r="B22" s="1507" t="s">
        <v>83</v>
      </c>
      <c r="C22" s="1508"/>
      <c r="D22" s="1508" t="s">
        <v>1352</v>
      </c>
      <c r="E22" s="1497" t="s">
        <v>84</v>
      </c>
      <c r="F22" s="1498"/>
      <c r="G22" s="1499">
        <v>16110</v>
      </c>
      <c r="H22" s="1500"/>
      <c r="I22" s="1501">
        <v>0</v>
      </c>
      <c r="J22" s="1502">
        <v>0</v>
      </c>
      <c r="K22" s="1503">
        <v>0</v>
      </c>
      <c r="L22" s="1504">
        <v>16110</v>
      </c>
      <c r="M22" s="1505">
        <v>0</v>
      </c>
    </row>
    <row r="23" spans="1:13" ht="14.25" customHeight="1">
      <c r="A23" s="1509" t="s">
        <v>85</v>
      </c>
      <c r="B23" s="1510" t="s">
        <v>86</v>
      </c>
      <c r="C23" s="1511" t="s">
        <v>64</v>
      </c>
      <c r="D23" s="1511" t="s">
        <v>1352</v>
      </c>
      <c r="E23" s="1497" t="s">
        <v>87</v>
      </c>
      <c r="F23" s="1498"/>
      <c r="G23" s="1499">
        <f>134482-23700</f>
        <v>110782</v>
      </c>
      <c r="H23" s="1500">
        <v>0</v>
      </c>
      <c r="I23" s="1501">
        <v>0</v>
      </c>
      <c r="J23" s="1502">
        <v>0</v>
      </c>
      <c r="K23" s="1503">
        <v>0</v>
      </c>
      <c r="L23" s="1504">
        <v>110782</v>
      </c>
      <c r="M23" s="1505">
        <v>0</v>
      </c>
    </row>
    <row r="24" spans="1:13" ht="14.25" customHeight="1">
      <c r="A24" s="1506" t="s">
        <v>88</v>
      </c>
      <c r="B24" s="1507" t="s">
        <v>1148</v>
      </c>
      <c r="C24" s="1508" t="s">
        <v>1138</v>
      </c>
      <c r="D24" s="1508" t="s">
        <v>1354</v>
      </c>
      <c r="E24" s="1497" t="s">
        <v>89</v>
      </c>
      <c r="F24" s="1498"/>
      <c r="G24" s="1499">
        <v>50000</v>
      </c>
      <c r="H24" s="1500">
        <v>50000</v>
      </c>
      <c r="I24" s="1501">
        <v>36105</v>
      </c>
      <c r="J24" s="1502">
        <v>13359</v>
      </c>
      <c r="K24" s="1503">
        <v>536</v>
      </c>
      <c r="L24" s="1504">
        <v>0</v>
      </c>
      <c r="M24" s="1505">
        <v>0</v>
      </c>
    </row>
    <row r="25" spans="1:13" ht="14.25" customHeight="1">
      <c r="A25" s="1506" t="s">
        <v>90</v>
      </c>
      <c r="B25" s="1507" t="s">
        <v>91</v>
      </c>
      <c r="C25" s="1508" t="s">
        <v>1140</v>
      </c>
      <c r="D25" s="1508" t="s">
        <v>1354</v>
      </c>
      <c r="E25" s="1497" t="s">
        <v>92</v>
      </c>
      <c r="F25" s="1498"/>
      <c r="G25" s="1499">
        <v>50000</v>
      </c>
      <c r="H25" s="1500">
        <v>50000</v>
      </c>
      <c r="I25" s="1501">
        <v>36105</v>
      </c>
      <c r="J25" s="1502">
        <v>13359</v>
      </c>
      <c r="K25" s="1503">
        <v>536</v>
      </c>
      <c r="L25" s="1504">
        <v>0</v>
      </c>
      <c r="M25" s="1505">
        <v>0</v>
      </c>
    </row>
    <row r="26" spans="1:13" ht="14.25" customHeight="1">
      <c r="A26" s="1506" t="s">
        <v>93</v>
      </c>
      <c r="B26" s="1507" t="s">
        <v>94</v>
      </c>
      <c r="C26" s="1508" t="s">
        <v>1148</v>
      </c>
      <c r="D26" s="1508" t="s">
        <v>1354</v>
      </c>
      <c r="E26" s="1497" t="s">
        <v>95</v>
      </c>
      <c r="F26" s="1498"/>
      <c r="G26" s="1499">
        <v>50000</v>
      </c>
      <c r="H26" s="1500">
        <v>50000</v>
      </c>
      <c r="I26" s="1501">
        <v>36105</v>
      </c>
      <c r="J26" s="1502">
        <v>13359</v>
      </c>
      <c r="K26" s="1503">
        <v>536</v>
      </c>
      <c r="L26" s="1504">
        <v>0</v>
      </c>
      <c r="M26" s="1505">
        <v>0</v>
      </c>
    </row>
    <row r="27" spans="1:13" ht="14.25" customHeight="1">
      <c r="A27" s="1509" t="s">
        <v>96</v>
      </c>
      <c r="B27" s="1510" t="s">
        <v>97</v>
      </c>
      <c r="C27" s="1511" t="s">
        <v>1150</v>
      </c>
      <c r="D27" s="1511" t="s">
        <v>1354</v>
      </c>
      <c r="E27" s="1497" t="s">
        <v>98</v>
      </c>
      <c r="F27" s="1498"/>
      <c r="G27" s="1499">
        <v>21000</v>
      </c>
      <c r="H27" s="1500">
        <v>21000</v>
      </c>
      <c r="I27" s="1501">
        <v>15163</v>
      </c>
      <c r="J27" s="1502">
        <v>5610</v>
      </c>
      <c r="K27" s="1503">
        <v>227</v>
      </c>
      <c r="L27" s="1504">
        <v>0</v>
      </c>
      <c r="M27" s="1505">
        <v>0</v>
      </c>
    </row>
    <row r="28" spans="1:13" ht="14.25" customHeight="1">
      <c r="A28" s="1485" t="s">
        <v>99</v>
      </c>
      <c r="B28" s="1486" t="s">
        <v>100</v>
      </c>
      <c r="C28" s="1487"/>
      <c r="D28" s="1487" t="s">
        <v>1356</v>
      </c>
      <c r="E28" s="1497" t="s">
        <v>101</v>
      </c>
      <c r="F28" s="1498"/>
      <c r="G28" s="1499">
        <v>220000</v>
      </c>
      <c r="H28" s="1500">
        <v>220000</v>
      </c>
      <c r="I28" s="1501">
        <v>0</v>
      </c>
      <c r="J28" s="1502">
        <v>0</v>
      </c>
      <c r="K28" s="1503">
        <v>220000</v>
      </c>
      <c r="L28" s="1504">
        <v>0</v>
      </c>
      <c r="M28" s="1505">
        <v>0</v>
      </c>
    </row>
    <row r="29" spans="1:13" ht="14.25" customHeight="1">
      <c r="A29" s="1485" t="s">
        <v>102</v>
      </c>
      <c r="B29" s="1486" t="s">
        <v>103</v>
      </c>
      <c r="C29" s="1487"/>
      <c r="D29" s="1487" t="s">
        <v>1358</v>
      </c>
      <c r="E29" s="1497" t="s">
        <v>104</v>
      </c>
      <c r="F29" s="1498"/>
      <c r="G29" s="1499">
        <v>48000</v>
      </c>
      <c r="H29" s="1500">
        <v>48000</v>
      </c>
      <c r="I29" s="1501">
        <v>0</v>
      </c>
      <c r="J29" s="1502">
        <v>0</v>
      </c>
      <c r="K29" s="1503">
        <v>48000</v>
      </c>
      <c r="L29" s="1504">
        <v>0</v>
      </c>
      <c r="M29" s="1505">
        <v>0</v>
      </c>
    </row>
    <row r="30" spans="1:13" ht="14.25" customHeight="1" thickBot="1">
      <c r="A30" s="1512" t="s">
        <v>105</v>
      </c>
      <c r="B30" s="1513" t="s">
        <v>106</v>
      </c>
      <c r="C30" s="1514" t="s">
        <v>91</v>
      </c>
      <c r="D30" s="1514" t="s">
        <v>1360</v>
      </c>
      <c r="E30" s="1497" t="s">
        <v>107</v>
      </c>
      <c r="F30" s="1498"/>
      <c r="G30" s="1499">
        <v>3800</v>
      </c>
      <c r="H30" s="1500">
        <v>3800</v>
      </c>
      <c r="I30" s="1501">
        <v>0</v>
      </c>
      <c r="J30" s="1502">
        <v>0</v>
      </c>
      <c r="K30" s="1503">
        <v>3800</v>
      </c>
      <c r="L30" s="1504">
        <v>0</v>
      </c>
      <c r="M30" s="1505">
        <v>0</v>
      </c>
    </row>
    <row r="31" spans="1:13" s="1525" customFormat="1" ht="19.5" customHeight="1">
      <c r="A31" s="1515" t="s">
        <v>1362</v>
      </c>
      <c r="B31" s="1516"/>
      <c r="C31" s="1516"/>
      <c r="D31" s="1517"/>
      <c r="E31" s="1518"/>
      <c r="F31" s="1519">
        <f aca="true" t="shared" si="1" ref="F31:M31">SUM(F33:F43)</f>
        <v>400000</v>
      </c>
      <c r="G31" s="1519">
        <f t="shared" si="1"/>
        <v>1058197</v>
      </c>
      <c r="H31" s="1520">
        <f t="shared" si="1"/>
        <v>402427</v>
      </c>
      <c r="I31" s="1521">
        <f t="shared" si="1"/>
        <v>60032</v>
      </c>
      <c r="J31" s="1522">
        <f t="shared" si="1"/>
        <v>21000</v>
      </c>
      <c r="K31" s="1523">
        <f t="shared" si="1"/>
        <v>321395</v>
      </c>
      <c r="L31" s="1520">
        <f t="shared" si="1"/>
        <v>655770</v>
      </c>
      <c r="M31" s="1524">
        <f t="shared" si="1"/>
        <v>0</v>
      </c>
    </row>
    <row r="32" spans="1:13" ht="12.75">
      <c r="A32" s="1346" t="s">
        <v>1209</v>
      </c>
      <c r="B32" s="1347"/>
      <c r="C32" s="1347"/>
      <c r="D32" s="1483"/>
      <c r="E32" s="1484"/>
      <c r="F32" s="1349"/>
      <c r="G32" s="1350"/>
      <c r="H32" s="1351"/>
      <c r="I32" s="1352"/>
      <c r="J32" s="1353"/>
      <c r="K32" s="1354"/>
      <c r="L32" s="1351"/>
      <c r="M32" s="1355"/>
    </row>
    <row r="33" spans="1:13" ht="14.25" customHeight="1">
      <c r="A33" s="1526" t="s">
        <v>108</v>
      </c>
      <c r="B33" s="1527" t="s">
        <v>1150</v>
      </c>
      <c r="C33" s="1528"/>
      <c r="D33" s="1528" t="s">
        <v>1363</v>
      </c>
      <c r="E33" s="1497" t="s">
        <v>109</v>
      </c>
      <c r="F33" s="1498"/>
      <c r="G33" s="1499">
        <v>35357</v>
      </c>
      <c r="H33" s="1500"/>
      <c r="I33" s="1501">
        <v>0</v>
      </c>
      <c r="J33" s="1502">
        <v>0</v>
      </c>
      <c r="K33" s="1503">
        <v>0</v>
      </c>
      <c r="L33" s="1504">
        <v>35357</v>
      </c>
      <c r="M33" s="1505">
        <v>0</v>
      </c>
    </row>
    <row r="34" spans="1:13" ht="14.25" customHeight="1">
      <c r="A34" s="1506" t="s">
        <v>110</v>
      </c>
      <c r="B34" s="1507" t="s">
        <v>53</v>
      </c>
      <c r="C34" s="1508"/>
      <c r="D34" s="1508" t="s">
        <v>1363</v>
      </c>
      <c r="E34" s="1488" t="s">
        <v>111</v>
      </c>
      <c r="F34" s="1529"/>
      <c r="G34" s="1490">
        <v>38165</v>
      </c>
      <c r="H34" s="1491"/>
      <c r="I34" s="1492"/>
      <c r="J34" s="1493">
        <v>0</v>
      </c>
      <c r="K34" s="1494">
        <v>0</v>
      </c>
      <c r="L34" s="1495">
        <v>38165</v>
      </c>
      <c r="M34" s="1496">
        <v>0</v>
      </c>
    </row>
    <row r="35" spans="1:13" ht="14.25" customHeight="1">
      <c r="A35" s="1506" t="s">
        <v>112</v>
      </c>
      <c r="B35" s="1507" t="s">
        <v>113</v>
      </c>
      <c r="C35" s="1508"/>
      <c r="D35" s="1508" t="s">
        <v>1363</v>
      </c>
      <c r="E35" s="1488" t="s">
        <v>114</v>
      </c>
      <c r="F35" s="1529"/>
      <c r="G35" s="1490">
        <v>169920</v>
      </c>
      <c r="H35" s="1491"/>
      <c r="I35" s="1492">
        <v>0</v>
      </c>
      <c r="J35" s="1493">
        <v>0</v>
      </c>
      <c r="K35" s="1494">
        <v>0</v>
      </c>
      <c r="L35" s="1495">
        <v>169920</v>
      </c>
      <c r="M35" s="1496">
        <v>0</v>
      </c>
    </row>
    <row r="36" spans="1:13" ht="14.25" customHeight="1">
      <c r="A36" s="1506" t="s">
        <v>115</v>
      </c>
      <c r="B36" s="1507" t="s">
        <v>80</v>
      </c>
      <c r="C36" s="1508"/>
      <c r="D36" s="1508" t="s">
        <v>1363</v>
      </c>
      <c r="E36" s="1488" t="s">
        <v>116</v>
      </c>
      <c r="F36" s="1529"/>
      <c r="G36" s="1490">
        <v>341916</v>
      </c>
      <c r="H36" s="1491">
        <v>0</v>
      </c>
      <c r="I36" s="1492">
        <v>0</v>
      </c>
      <c r="J36" s="1493">
        <v>0</v>
      </c>
      <c r="K36" s="1494">
        <v>0</v>
      </c>
      <c r="L36" s="1495">
        <v>341916</v>
      </c>
      <c r="M36" s="1496">
        <v>0</v>
      </c>
    </row>
    <row r="37" spans="1:13" ht="14.25" customHeight="1">
      <c r="A37" s="1509" t="s">
        <v>117</v>
      </c>
      <c r="B37" s="1510" t="s">
        <v>118</v>
      </c>
      <c r="C37" s="1511"/>
      <c r="D37" s="1511" t="s">
        <v>1363</v>
      </c>
      <c r="E37" s="1488" t="s">
        <v>119</v>
      </c>
      <c r="F37" s="1529"/>
      <c r="G37" s="1490">
        <v>42412</v>
      </c>
      <c r="H37" s="1491"/>
      <c r="I37" s="1492">
        <v>0</v>
      </c>
      <c r="J37" s="1493">
        <v>0</v>
      </c>
      <c r="K37" s="1494">
        <v>0</v>
      </c>
      <c r="L37" s="1495">
        <v>42412</v>
      </c>
      <c r="M37" s="1496">
        <v>0</v>
      </c>
    </row>
    <row r="38" spans="1:13" ht="14.25" customHeight="1">
      <c r="A38" s="1485" t="s">
        <v>120</v>
      </c>
      <c r="B38" s="1486" t="s">
        <v>121</v>
      </c>
      <c r="C38" s="1487" t="s">
        <v>1175</v>
      </c>
      <c r="D38" s="1487" t="s">
        <v>1365</v>
      </c>
      <c r="E38" s="1488" t="s">
        <v>122</v>
      </c>
      <c r="F38" s="1529"/>
      <c r="G38" s="1490">
        <v>427</v>
      </c>
      <c r="H38" s="1491">
        <v>427</v>
      </c>
      <c r="I38" s="1492">
        <v>32</v>
      </c>
      <c r="J38" s="1493">
        <v>0</v>
      </c>
      <c r="K38" s="1494">
        <v>395</v>
      </c>
      <c r="L38" s="1495">
        <v>0</v>
      </c>
      <c r="M38" s="1496">
        <v>0</v>
      </c>
    </row>
    <row r="39" spans="1:13" ht="14.25" customHeight="1">
      <c r="A39" s="1485" t="s">
        <v>123</v>
      </c>
      <c r="B39" s="1486" t="s">
        <v>1174</v>
      </c>
      <c r="C39" s="1487"/>
      <c r="D39" s="1487" t="s">
        <v>1367</v>
      </c>
      <c r="E39" s="1488" t="s">
        <v>124</v>
      </c>
      <c r="F39" s="1529"/>
      <c r="G39" s="1490">
        <v>2000</v>
      </c>
      <c r="H39" s="1491">
        <v>2000</v>
      </c>
      <c r="I39" s="1492">
        <v>0</v>
      </c>
      <c r="J39" s="1493">
        <v>0</v>
      </c>
      <c r="K39" s="1494">
        <v>2000</v>
      </c>
      <c r="L39" s="1495">
        <v>0</v>
      </c>
      <c r="M39" s="1496">
        <v>0</v>
      </c>
    </row>
    <row r="40" spans="1:13" ht="14.25" customHeight="1">
      <c r="A40" s="1506" t="s">
        <v>125</v>
      </c>
      <c r="B40" s="1507" t="s">
        <v>126</v>
      </c>
      <c r="C40" s="1508"/>
      <c r="D40" s="1508" t="s">
        <v>1369</v>
      </c>
      <c r="E40" s="1488" t="s">
        <v>127</v>
      </c>
      <c r="F40" s="1529"/>
      <c r="G40" s="1490">
        <v>1000</v>
      </c>
      <c r="H40" s="1491"/>
      <c r="I40" s="1492">
        <v>0</v>
      </c>
      <c r="J40" s="1493">
        <v>0</v>
      </c>
      <c r="K40" s="1494">
        <v>0</v>
      </c>
      <c r="L40" s="1495">
        <v>1000</v>
      </c>
      <c r="M40" s="1496">
        <v>0</v>
      </c>
    </row>
    <row r="41" spans="1:13" ht="14.25" customHeight="1">
      <c r="A41" s="1509" t="s">
        <v>128</v>
      </c>
      <c r="B41" s="1510" t="s">
        <v>129</v>
      </c>
      <c r="C41" s="1511"/>
      <c r="D41" s="1511" t="s">
        <v>1369</v>
      </c>
      <c r="E41" s="1488" t="s">
        <v>130</v>
      </c>
      <c r="F41" s="1529"/>
      <c r="G41" s="1490">
        <v>27000</v>
      </c>
      <c r="H41" s="1491"/>
      <c r="I41" s="1492">
        <v>0</v>
      </c>
      <c r="J41" s="1493">
        <v>0</v>
      </c>
      <c r="K41" s="1494">
        <v>0</v>
      </c>
      <c r="L41" s="1495">
        <v>27000</v>
      </c>
      <c r="M41" s="1496">
        <v>0</v>
      </c>
    </row>
    <row r="42" spans="1:13" ht="14.25" customHeight="1">
      <c r="A42" s="1506" t="s">
        <v>131</v>
      </c>
      <c r="B42" s="1507" t="s">
        <v>132</v>
      </c>
      <c r="C42" s="1508"/>
      <c r="D42" s="1508" t="s">
        <v>1371</v>
      </c>
      <c r="E42" s="1488" t="s">
        <v>133</v>
      </c>
      <c r="F42" s="1529">
        <v>124022</v>
      </c>
      <c r="G42" s="1490">
        <v>124022</v>
      </c>
      <c r="H42" s="1491">
        <v>124022</v>
      </c>
      <c r="I42" s="1492">
        <v>0</v>
      </c>
      <c r="J42" s="1493">
        <v>0</v>
      </c>
      <c r="K42" s="1494">
        <v>124022</v>
      </c>
      <c r="L42" s="1495">
        <v>0</v>
      </c>
      <c r="M42" s="1496">
        <v>0</v>
      </c>
    </row>
    <row r="43" spans="1:13" ht="14.25" customHeight="1" thickBot="1">
      <c r="A43" s="1509" t="s">
        <v>134</v>
      </c>
      <c r="B43" s="1510" t="s">
        <v>135</v>
      </c>
      <c r="C43" s="1511" t="s">
        <v>136</v>
      </c>
      <c r="D43" s="1511" t="s">
        <v>1371</v>
      </c>
      <c r="E43" s="1488" t="s">
        <v>133</v>
      </c>
      <c r="F43" s="1529">
        <v>275978</v>
      </c>
      <c r="G43" s="1490">
        <v>275978</v>
      </c>
      <c r="H43" s="1491">
        <v>275978</v>
      </c>
      <c r="I43" s="1492">
        <v>60000</v>
      </c>
      <c r="J43" s="1493">
        <v>21000</v>
      </c>
      <c r="K43" s="1494">
        <v>194978</v>
      </c>
      <c r="L43" s="1495">
        <v>0</v>
      </c>
      <c r="M43" s="1496">
        <v>0</v>
      </c>
    </row>
    <row r="44" spans="1:13" s="1525" customFormat="1" ht="19.5" customHeight="1">
      <c r="A44" s="1472" t="s">
        <v>1374</v>
      </c>
      <c r="B44" s="1516"/>
      <c r="C44" s="1516"/>
      <c r="D44" s="1517"/>
      <c r="E44" s="1518"/>
      <c r="F44" s="1519">
        <f aca="true" t="shared" si="2" ref="F44:M44">SUM(F46:F49)</f>
        <v>0</v>
      </c>
      <c r="G44" s="1519">
        <f t="shared" si="2"/>
        <v>-293676</v>
      </c>
      <c r="H44" s="1520">
        <f t="shared" si="2"/>
        <v>-230211</v>
      </c>
      <c r="I44" s="1521">
        <f t="shared" si="2"/>
        <v>0</v>
      </c>
      <c r="J44" s="1522">
        <f t="shared" si="2"/>
        <v>0</v>
      </c>
      <c r="K44" s="1523">
        <f t="shared" si="2"/>
        <v>-230211</v>
      </c>
      <c r="L44" s="1520">
        <f t="shared" si="2"/>
        <v>-63465</v>
      </c>
      <c r="M44" s="1524">
        <f t="shared" si="2"/>
        <v>0</v>
      </c>
    </row>
    <row r="45" spans="1:13" ht="13.5" thickBot="1">
      <c r="A45" s="1346" t="s">
        <v>1209</v>
      </c>
      <c r="B45" s="1347"/>
      <c r="C45" s="1347"/>
      <c r="D45" s="1483"/>
      <c r="E45" s="1484"/>
      <c r="F45" s="1349"/>
      <c r="G45" s="1350"/>
      <c r="H45" s="1351"/>
      <c r="I45" s="1352"/>
      <c r="J45" s="1353"/>
      <c r="K45" s="1354"/>
      <c r="L45" s="1351"/>
      <c r="M45" s="1355"/>
    </row>
    <row r="46" spans="1:13" ht="14.25" customHeight="1">
      <c r="A46" s="1530" t="s">
        <v>137</v>
      </c>
      <c r="B46" s="1531" t="s">
        <v>83</v>
      </c>
      <c r="C46" s="1532"/>
      <c r="D46" s="1532" t="s">
        <v>1375</v>
      </c>
      <c r="E46" s="1488" t="s">
        <v>138</v>
      </c>
      <c r="F46" s="1529"/>
      <c r="G46" s="1490">
        <v>-18000</v>
      </c>
      <c r="H46" s="1491"/>
      <c r="I46" s="1492">
        <v>0</v>
      </c>
      <c r="J46" s="1493">
        <v>0</v>
      </c>
      <c r="K46" s="1494">
        <v>0</v>
      </c>
      <c r="L46" s="1495">
        <v>-18000</v>
      </c>
      <c r="M46" s="1496">
        <v>0</v>
      </c>
    </row>
    <row r="47" spans="1:13" ht="14.25" customHeight="1">
      <c r="A47" s="1506" t="s">
        <v>139</v>
      </c>
      <c r="B47" s="1507" t="s">
        <v>53</v>
      </c>
      <c r="C47" s="1508"/>
      <c r="D47" s="1508" t="s">
        <v>1375</v>
      </c>
      <c r="E47" s="1488" t="s">
        <v>140</v>
      </c>
      <c r="F47" s="1529"/>
      <c r="G47" s="1490">
        <v>-16325</v>
      </c>
      <c r="H47" s="1491"/>
      <c r="I47" s="1492"/>
      <c r="J47" s="1493">
        <v>0</v>
      </c>
      <c r="K47" s="1494">
        <v>0</v>
      </c>
      <c r="L47" s="1495">
        <v>-16325</v>
      </c>
      <c r="M47" s="1496">
        <v>0</v>
      </c>
    </row>
    <row r="48" spans="1:13" ht="14.25" customHeight="1">
      <c r="A48" s="1509" t="s">
        <v>141</v>
      </c>
      <c r="B48" s="1510" t="s">
        <v>77</v>
      </c>
      <c r="C48" s="1511"/>
      <c r="D48" s="1511" t="s">
        <v>1375</v>
      </c>
      <c r="E48" s="1488" t="s">
        <v>142</v>
      </c>
      <c r="F48" s="1529"/>
      <c r="G48" s="1490">
        <v>-29140</v>
      </c>
      <c r="H48" s="1491">
        <v>0</v>
      </c>
      <c r="I48" s="1492">
        <v>0</v>
      </c>
      <c r="J48" s="1493">
        <v>0</v>
      </c>
      <c r="K48" s="1494">
        <v>0</v>
      </c>
      <c r="L48" s="1495">
        <v>-29140</v>
      </c>
      <c r="M48" s="1496">
        <v>0</v>
      </c>
    </row>
    <row r="49" spans="1:13" ht="14.25" customHeight="1" thickBot="1">
      <c r="A49" s="1506" t="s">
        <v>143</v>
      </c>
      <c r="B49" s="1507" t="s">
        <v>1175</v>
      </c>
      <c r="C49" s="1508"/>
      <c r="D49" s="1508" t="s">
        <v>1377</v>
      </c>
      <c r="E49" s="1488" t="s">
        <v>144</v>
      </c>
      <c r="F49" s="1529"/>
      <c r="G49" s="1490">
        <v>-230211</v>
      </c>
      <c r="H49" s="1491">
        <v>-230211</v>
      </c>
      <c r="I49" s="1492">
        <v>0</v>
      </c>
      <c r="J49" s="1493">
        <v>0</v>
      </c>
      <c r="K49" s="1494">
        <v>-230211</v>
      </c>
      <c r="L49" s="1495">
        <v>0</v>
      </c>
      <c r="M49" s="1496">
        <v>0</v>
      </c>
    </row>
    <row r="50" spans="1:13" s="1482" customFormat="1" ht="19.5" customHeight="1">
      <c r="A50" s="1472" t="s">
        <v>1379</v>
      </c>
      <c r="B50" s="1516"/>
      <c r="C50" s="1516"/>
      <c r="D50" s="1517"/>
      <c r="E50" s="1518"/>
      <c r="F50" s="1519">
        <f aca="true" t="shared" si="3" ref="F50:M50">SUM(F52:F79)</f>
        <v>0</v>
      </c>
      <c r="G50" s="1519">
        <f t="shared" si="3"/>
        <v>-346060</v>
      </c>
      <c r="H50" s="1520">
        <f t="shared" si="3"/>
        <v>-258892</v>
      </c>
      <c r="I50" s="1521">
        <f t="shared" si="3"/>
        <v>0</v>
      </c>
      <c r="J50" s="1522">
        <f t="shared" si="3"/>
        <v>0</v>
      </c>
      <c r="K50" s="1523">
        <f t="shared" si="3"/>
        <v>-258892</v>
      </c>
      <c r="L50" s="1520">
        <f t="shared" si="3"/>
        <v>-87168</v>
      </c>
      <c r="M50" s="1524">
        <f t="shared" si="3"/>
        <v>0</v>
      </c>
    </row>
    <row r="51" spans="1:13" ht="12.75">
      <c r="A51" s="1346" t="s">
        <v>1209</v>
      </c>
      <c r="B51" s="1347"/>
      <c r="C51" s="1347"/>
      <c r="D51" s="1483"/>
      <c r="E51" s="1484"/>
      <c r="F51" s="1349"/>
      <c r="G51" s="1350"/>
      <c r="H51" s="1351"/>
      <c r="I51" s="1352"/>
      <c r="J51" s="1353"/>
      <c r="K51" s="1354"/>
      <c r="L51" s="1351"/>
      <c r="M51" s="1355"/>
    </row>
    <row r="52" spans="1:13" ht="14.25" customHeight="1">
      <c r="A52" s="1485" t="s">
        <v>145</v>
      </c>
      <c r="B52" s="1486" t="s">
        <v>1140</v>
      </c>
      <c r="C52" s="1487" t="s">
        <v>1125</v>
      </c>
      <c r="D52" s="1487" t="s">
        <v>1380</v>
      </c>
      <c r="E52" s="1488" t="s">
        <v>146</v>
      </c>
      <c r="F52" s="1529"/>
      <c r="G52" s="1490">
        <v>-1</v>
      </c>
      <c r="H52" s="1491">
        <v>-1</v>
      </c>
      <c r="I52" s="1492">
        <v>0</v>
      </c>
      <c r="J52" s="1493">
        <v>0</v>
      </c>
      <c r="K52" s="1494">
        <v>-1</v>
      </c>
      <c r="L52" s="1495">
        <v>0</v>
      </c>
      <c r="M52" s="1496">
        <v>0</v>
      </c>
    </row>
    <row r="53" spans="1:13" ht="14.25" customHeight="1">
      <c r="A53" s="1506" t="s">
        <v>147</v>
      </c>
      <c r="B53" s="1507" t="s">
        <v>1133</v>
      </c>
      <c r="C53" s="1508"/>
      <c r="D53" s="1508" t="s">
        <v>1382</v>
      </c>
      <c r="E53" s="1488" t="s">
        <v>148</v>
      </c>
      <c r="F53" s="1529"/>
      <c r="G53" s="1490">
        <v>-68305</v>
      </c>
      <c r="H53" s="1491">
        <v>-68305</v>
      </c>
      <c r="I53" s="1492">
        <v>0</v>
      </c>
      <c r="J53" s="1493">
        <v>0</v>
      </c>
      <c r="K53" s="1494">
        <v>-68305</v>
      </c>
      <c r="L53" s="1495">
        <v>0</v>
      </c>
      <c r="M53" s="1496">
        <v>0</v>
      </c>
    </row>
    <row r="54" spans="1:13" ht="14.25" customHeight="1">
      <c r="A54" s="1506" t="s">
        <v>149</v>
      </c>
      <c r="B54" s="1507" t="s">
        <v>150</v>
      </c>
      <c r="C54" s="1508" t="s">
        <v>61</v>
      </c>
      <c r="D54" s="1508" t="s">
        <v>151</v>
      </c>
      <c r="E54" s="1488" t="s">
        <v>152</v>
      </c>
      <c r="F54" s="1529"/>
      <c r="G54" s="1490">
        <v>-66964</v>
      </c>
      <c r="H54" s="1491">
        <v>-66964</v>
      </c>
      <c r="I54" s="1492">
        <v>0</v>
      </c>
      <c r="J54" s="1493">
        <v>0</v>
      </c>
      <c r="K54" s="1494">
        <v>-66964</v>
      </c>
      <c r="L54" s="1495">
        <v>0</v>
      </c>
      <c r="M54" s="1496">
        <v>0</v>
      </c>
    </row>
    <row r="55" spans="1:13" ht="14.25" customHeight="1">
      <c r="A55" s="1509" t="s">
        <v>153</v>
      </c>
      <c r="B55" s="1510" t="s">
        <v>86</v>
      </c>
      <c r="C55" s="1511" t="s">
        <v>64</v>
      </c>
      <c r="D55" s="1511" t="s">
        <v>1382</v>
      </c>
      <c r="E55" s="1497" t="s">
        <v>154</v>
      </c>
      <c r="F55" s="1498"/>
      <c r="G55" s="1499">
        <v>-1400</v>
      </c>
      <c r="H55" s="1500">
        <v>-1400</v>
      </c>
      <c r="I55" s="1501">
        <v>0</v>
      </c>
      <c r="J55" s="1502">
        <v>0</v>
      </c>
      <c r="K55" s="1503">
        <v>-1400</v>
      </c>
      <c r="L55" s="1504">
        <v>0</v>
      </c>
      <c r="M55" s="1505">
        <v>0</v>
      </c>
    </row>
    <row r="56" spans="1:13" ht="14.25" customHeight="1">
      <c r="A56" s="1506" t="s">
        <v>155</v>
      </c>
      <c r="B56" s="1507" t="s">
        <v>1133</v>
      </c>
      <c r="C56" s="1508"/>
      <c r="D56" s="1508" t="s">
        <v>1384</v>
      </c>
      <c r="E56" s="1488" t="s">
        <v>156</v>
      </c>
      <c r="F56" s="1529"/>
      <c r="G56" s="1490">
        <v>-51125</v>
      </c>
      <c r="H56" s="1491">
        <v>-51125</v>
      </c>
      <c r="I56" s="1492">
        <v>0</v>
      </c>
      <c r="J56" s="1493">
        <v>0</v>
      </c>
      <c r="K56" s="1494">
        <v>-51125</v>
      </c>
      <c r="L56" s="1495">
        <v>0</v>
      </c>
      <c r="M56" s="1496">
        <v>0</v>
      </c>
    </row>
    <row r="57" spans="1:13" ht="14.25" customHeight="1">
      <c r="A57" s="1506" t="s">
        <v>157</v>
      </c>
      <c r="B57" s="1507" t="s">
        <v>158</v>
      </c>
      <c r="C57" s="1508"/>
      <c r="D57" s="1508" t="s">
        <v>1384</v>
      </c>
      <c r="E57" s="1488" t="s">
        <v>159</v>
      </c>
      <c r="F57" s="1529"/>
      <c r="G57" s="1490">
        <v>-450</v>
      </c>
      <c r="H57" s="1491">
        <v>-450</v>
      </c>
      <c r="I57" s="1492">
        <v>0</v>
      </c>
      <c r="J57" s="1493">
        <v>0</v>
      </c>
      <c r="K57" s="1494">
        <v>-450</v>
      </c>
      <c r="L57" s="1495">
        <v>0</v>
      </c>
      <c r="M57" s="1496">
        <v>0</v>
      </c>
    </row>
    <row r="58" spans="1:13" ht="14.25" customHeight="1">
      <c r="A58" s="1506" t="s">
        <v>160</v>
      </c>
      <c r="B58" s="1507" t="s">
        <v>150</v>
      </c>
      <c r="C58" s="1508" t="s">
        <v>61</v>
      </c>
      <c r="D58" s="1508" t="s">
        <v>161</v>
      </c>
      <c r="E58" s="1533" t="s">
        <v>162</v>
      </c>
      <c r="F58" s="1534"/>
      <c r="G58" s="1499">
        <v>-50373</v>
      </c>
      <c r="H58" s="1500">
        <v>-50373</v>
      </c>
      <c r="I58" s="1501">
        <v>0</v>
      </c>
      <c r="J58" s="1502">
        <v>0</v>
      </c>
      <c r="K58" s="1503">
        <v>-50373</v>
      </c>
      <c r="L58" s="1504">
        <v>0</v>
      </c>
      <c r="M58" s="1505">
        <v>0</v>
      </c>
    </row>
    <row r="59" spans="1:13" ht="14.25" customHeight="1">
      <c r="A59" s="1509" t="s">
        <v>163</v>
      </c>
      <c r="B59" s="1510" t="s">
        <v>86</v>
      </c>
      <c r="C59" s="1511" t="s">
        <v>64</v>
      </c>
      <c r="D59" s="1511" t="s">
        <v>1384</v>
      </c>
      <c r="E59" s="1497" t="s">
        <v>164</v>
      </c>
      <c r="F59" s="1498"/>
      <c r="G59" s="1499">
        <v>-600</v>
      </c>
      <c r="H59" s="1500">
        <v>-600</v>
      </c>
      <c r="I59" s="1501">
        <v>0</v>
      </c>
      <c r="J59" s="1502">
        <v>0</v>
      </c>
      <c r="K59" s="1503">
        <v>-600</v>
      </c>
      <c r="L59" s="1504">
        <v>0</v>
      </c>
      <c r="M59" s="1505">
        <v>0</v>
      </c>
    </row>
    <row r="60" spans="1:13" ht="14.25" customHeight="1">
      <c r="A60" s="1485" t="s">
        <v>165</v>
      </c>
      <c r="B60" s="1486" t="s">
        <v>150</v>
      </c>
      <c r="C60" s="1487" t="s">
        <v>61</v>
      </c>
      <c r="D60" s="1487" t="s">
        <v>1386</v>
      </c>
      <c r="E60" s="1497" t="s">
        <v>166</v>
      </c>
      <c r="F60" s="1498"/>
      <c r="G60" s="1499">
        <v>-189</v>
      </c>
      <c r="H60" s="1500">
        <v>-189</v>
      </c>
      <c r="I60" s="1501">
        <v>0</v>
      </c>
      <c r="J60" s="1502">
        <v>0</v>
      </c>
      <c r="K60" s="1503">
        <v>-189</v>
      </c>
      <c r="L60" s="1504">
        <v>0</v>
      </c>
      <c r="M60" s="1505">
        <v>0</v>
      </c>
    </row>
    <row r="61" spans="1:13" ht="14.25" customHeight="1">
      <c r="A61" s="1506" t="s">
        <v>167</v>
      </c>
      <c r="B61" s="1507" t="s">
        <v>1140</v>
      </c>
      <c r="C61" s="1508" t="s">
        <v>1125</v>
      </c>
      <c r="D61" s="1508" t="s">
        <v>1388</v>
      </c>
      <c r="E61" s="1497" t="s">
        <v>168</v>
      </c>
      <c r="F61" s="1498"/>
      <c r="G61" s="1499">
        <v>-567</v>
      </c>
      <c r="H61" s="1500">
        <v>-567</v>
      </c>
      <c r="I61" s="1501">
        <v>0</v>
      </c>
      <c r="J61" s="1502">
        <v>0</v>
      </c>
      <c r="K61" s="1503">
        <v>-567</v>
      </c>
      <c r="L61" s="1504">
        <v>0</v>
      </c>
      <c r="M61" s="1505">
        <v>0</v>
      </c>
    </row>
    <row r="62" spans="1:13" ht="14.25" customHeight="1">
      <c r="A62" s="1506" t="s">
        <v>169</v>
      </c>
      <c r="B62" s="1507" t="s">
        <v>136</v>
      </c>
      <c r="C62" s="1508"/>
      <c r="D62" s="1508" t="s">
        <v>1388</v>
      </c>
      <c r="E62" s="1497" t="s">
        <v>170</v>
      </c>
      <c r="F62" s="1498"/>
      <c r="G62" s="1499">
        <v>-1130</v>
      </c>
      <c r="H62" s="1500">
        <v>-1130</v>
      </c>
      <c r="I62" s="1501">
        <v>0</v>
      </c>
      <c r="J62" s="1502">
        <v>0</v>
      </c>
      <c r="K62" s="1503">
        <v>-1130</v>
      </c>
      <c r="L62" s="1504">
        <v>0</v>
      </c>
      <c r="M62" s="1505">
        <v>0</v>
      </c>
    </row>
    <row r="63" spans="1:13" ht="14.25" customHeight="1">
      <c r="A63" s="1506" t="s">
        <v>171</v>
      </c>
      <c r="B63" s="1507" t="s">
        <v>150</v>
      </c>
      <c r="C63" s="1508" t="s">
        <v>61</v>
      </c>
      <c r="D63" s="1508" t="s">
        <v>1388</v>
      </c>
      <c r="E63" s="1497" t="s">
        <v>172</v>
      </c>
      <c r="F63" s="1498"/>
      <c r="G63" s="1499">
        <v>-697</v>
      </c>
      <c r="H63" s="1500">
        <v>-697</v>
      </c>
      <c r="I63" s="1501">
        <v>0</v>
      </c>
      <c r="J63" s="1502">
        <v>0</v>
      </c>
      <c r="K63" s="1503">
        <v>-697</v>
      </c>
      <c r="L63" s="1504">
        <v>0</v>
      </c>
      <c r="M63" s="1505">
        <v>0</v>
      </c>
    </row>
    <row r="64" spans="1:13" ht="14.25" customHeight="1">
      <c r="A64" s="1506" t="s">
        <v>173</v>
      </c>
      <c r="B64" s="1507" t="s">
        <v>174</v>
      </c>
      <c r="C64" s="1508"/>
      <c r="D64" s="1508" t="s">
        <v>1388</v>
      </c>
      <c r="E64" s="1497" t="s">
        <v>175</v>
      </c>
      <c r="F64" s="1498"/>
      <c r="G64" s="1499">
        <v>-1500</v>
      </c>
      <c r="H64" s="1500">
        <v>-1500</v>
      </c>
      <c r="I64" s="1501">
        <v>0</v>
      </c>
      <c r="J64" s="1502">
        <v>0</v>
      </c>
      <c r="K64" s="1503">
        <v>-1500</v>
      </c>
      <c r="L64" s="1504">
        <v>0</v>
      </c>
      <c r="M64" s="1505">
        <v>0</v>
      </c>
    </row>
    <row r="65" spans="1:13" ht="14.25" customHeight="1">
      <c r="A65" s="1509" t="s">
        <v>176</v>
      </c>
      <c r="B65" s="1510" t="s">
        <v>177</v>
      </c>
      <c r="C65" s="1511"/>
      <c r="D65" s="1511" t="s">
        <v>1388</v>
      </c>
      <c r="E65" s="1497" t="s">
        <v>178</v>
      </c>
      <c r="F65" s="1498"/>
      <c r="G65" s="1499">
        <v>-686</v>
      </c>
      <c r="H65" s="1500">
        <v>-686</v>
      </c>
      <c r="I65" s="1501">
        <v>0</v>
      </c>
      <c r="J65" s="1502">
        <v>0</v>
      </c>
      <c r="K65" s="1503">
        <v>-686</v>
      </c>
      <c r="L65" s="1504">
        <v>0</v>
      </c>
      <c r="M65" s="1505">
        <v>0</v>
      </c>
    </row>
    <row r="66" spans="1:13" ht="14.25" customHeight="1">
      <c r="A66" s="1506" t="s">
        <v>179</v>
      </c>
      <c r="B66" s="1507" t="s">
        <v>1140</v>
      </c>
      <c r="C66" s="1508" t="s">
        <v>1125</v>
      </c>
      <c r="D66" s="1508" t="s">
        <v>1390</v>
      </c>
      <c r="E66" s="1497" t="s">
        <v>180</v>
      </c>
      <c r="F66" s="1498"/>
      <c r="G66" s="1499">
        <v>-3956</v>
      </c>
      <c r="H66" s="1500">
        <v>-3574</v>
      </c>
      <c r="I66" s="1501">
        <v>0</v>
      </c>
      <c r="J66" s="1502">
        <v>0</v>
      </c>
      <c r="K66" s="1503">
        <v>-3574</v>
      </c>
      <c r="L66" s="1504">
        <v>-382</v>
      </c>
      <c r="M66" s="1505">
        <v>0</v>
      </c>
    </row>
    <row r="67" spans="1:13" ht="14.25" customHeight="1">
      <c r="A67" s="1509" t="s">
        <v>181</v>
      </c>
      <c r="B67" s="1510" t="s">
        <v>86</v>
      </c>
      <c r="C67" s="1511" t="s">
        <v>64</v>
      </c>
      <c r="D67" s="1511" t="s">
        <v>1390</v>
      </c>
      <c r="E67" s="1497" t="s">
        <v>182</v>
      </c>
      <c r="F67" s="1498"/>
      <c r="G67" s="1499">
        <v>-459</v>
      </c>
      <c r="H67" s="1500">
        <v>-459</v>
      </c>
      <c r="I67" s="1501">
        <v>0</v>
      </c>
      <c r="J67" s="1502">
        <v>0</v>
      </c>
      <c r="K67" s="1503">
        <v>-459</v>
      </c>
      <c r="L67" s="1504">
        <v>0</v>
      </c>
      <c r="M67" s="1505">
        <v>0</v>
      </c>
    </row>
    <row r="68" spans="1:13" ht="14.25" customHeight="1">
      <c r="A68" s="1506" t="s">
        <v>183</v>
      </c>
      <c r="B68" s="1507" t="s">
        <v>1138</v>
      </c>
      <c r="C68" s="1508"/>
      <c r="D68" s="1508" t="s">
        <v>1393</v>
      </c>
      <c r="E68" s="1497" t="s">
        <v>184</v>
      </c>
      <c r="F68" s="1498"/>
      <c r="G68" s="1499">
        <v>-6050</v>
      </c>
      <c r="H68" s="1500">
        <v>-6050</v>
      </c>
      <c r="I68" s="1501">
        <v>0</v>
      </c>
      <c r="J68" s="1502">
        <v>0</v>
      </c>
      <c r="K68" s="1503">
        <v>-6050</v>
      </c>
      <c r="L68" s="1504">
        <v>0</v>
      </c>
      <c r="M68" s="1505">
        <v>0</v>
      </c>
    </row>
    <row r="69" spans="1:13" ht="14.25" customHeight="1">
      <c r="A69" s="1509" t="s">
        <v>185</v>
      </c>
      <c r="B69" s="1510" t="s">
        <v>186</v>
      </c>
      <c r="C69" s="1511"/>
      <c r="D69" s="1511" t="s">
        <v>1393</v>
      </c>
      <c r="E69" s="1497" t="s">
        <v>187</v>
      </c>
      <c r="F69" s="1498"/>
      <c r="G69" s="1499">
        <v>-500</v>
      </c>
      <c r="H69" s="1500">
        <v>-500</v>
      </c>
      <c r="I69" s="1501">
        <v>0</v>
      </c>
      <c r="J69" s="1502">
        <v>0</v>
      </c>
      <c r="K69" s="1503">
        <v>-500</v>
      </c>
      <c r="L69" s="1504">
        <v>0</v>
      </c>
      <c r="M69" s="1505">
        <v>0</v>
      </c>
    </row>
    <row r="70" spans="1:13" ht="14.25" customHeight="1">
      <c r="A70" s="1485" t="s">
        <v>188</v>
      </c>
      <c r="B70" s="1486" t="s">
        <v>136</v>
      </c>
      <c r="C70" s="1487"/>
      <c r="D70" s="1487" t="s">
        <v>1395</v>
      </c>
      <c r="E70" s="1497" t="s">
        <v>189</v>
      </c>
      <c r="F70" s="1498"/>
      <c r="G70" s="1499">
        <v>-417</v>
      </c>
      <c r="H70" s="1500">
        <v>-417</v>
      </c>
      <c r="I70" s="1501">
        <v>0</v>
      </c>
      <c r="J70" s="1502">
        <v>0</v>
      </c>
      <c r="K70" s="1503">
        <v>-417</v>
      </c>
      <c r="L70" s="1504">
        <v>0</v>
      </c>
      <c r="M70" s="1505">
        <v>0</v>
      </c>
    </row>
    <row r="71" spans="1:13" ht="14.25" customHeight="1">
      <c r="A71" s="1485" t="s">
        <v>190</v>
      </c>
      <c r="B71" s="1486" t="s">
        <v>77</v>
      </c>
      <c r="C71" s="1487"/>
      <c r="D71" s="1487" t="s">
        <v>1397</v>
      </c>
      <c r="E71" s="1535" t="s">
        <v>191</v>
      </c>
      <c r="F71" s="1498"/>
      <c r="G71" s="1499">
        <v>-3693</v>
      </c>
      <c r="H71" s="1500">
        <v>0</v>
      </c>
      <c r="I71" s="1501">
        <v>0</v>
      </c>
      <c r="J71" s="1502">
        <v>0</v>
      </c>
      <c r="K71" s="1503">
        <v>0</v>
      </c>
      <c r="L71" s="1504">
        <v>-3693</v>
      </c>
      <c r="M71" s="1505">
        <v>0</v>
      </c>
    </row>
    <row r="72" spans="1:13" ht="14.25" customHeight="1">
      <c r="A72" s="1485" t="s">
        <v>192</v>
      </c>
      <c r="B72" s="1486" t="s">
        <v>77</v>
      </c>
      <c r="C72" s="1487"/>
      <c r="D72" s="1487" t="s">
        <v>1</v>
      </c>
      <c r="E72" s="1535" t="s">
        <v>193</v>
      </c>
      <c r="F72" s="1498"/>
      <c r="G72" s="1499">
        <v>-19440</v>
      </c>
      <c r="H72" s="1500">
        <v>0</v>
      </c>
      <c r="I72" s="1501">
        <v>0</v>
      </c>
      <c r="J72" s="1502">
        <v>0</v>
      </c>
      <c r="K72" s="1503">
        <v>0</v>
      </c>
      <c r="L72" s="1504">
        <v>-19440</v>
      </c>
      <c r="M72" s="1505">
        <v>0</v>
      </c>
    </row>
    <row r="73" spans="1:13" ht="14.25" customHeight="1">
      <c r="A73" s="1485" t="s">
        <v>194</v>
      </c>
      <c r="B73" s="1486" t="s">
        <v>77</v>
      </c>
      <c r="C73" s="1487"/>
      <c r="D73" s="1487" t="s">
        <v>3</v>
      </c>
      <c r="E73" s="1488" t="s">
        <v>195</v>
      </c>
      <c r="F73" s="1498"/>
      <c r="G73" s="1499">
        <v>-38450</v>
      </c>
      <c r="H73" s="1500">
        <v>0</v>
      </c>
      <c r="I73" s="1501">
        <v>0</v>
      </c>
      <c r="J73" s="1502">
        <v>0</v>
      </c>
      <c r="K73" s="1503">
        <v>0</v>
      </c>
      <c r="L73" s="1504">
        <v>-38450</v>
      </c>
      <c r="M73" s="1505">
        <v>0</v>
      </c>
    </row>
    <row r="74" spans="1:13" ht="14.25" customHeight="1">
      <c r="A74" s="1509" t="s">
        <v>196</v>
      </c>
      <c r="B74" s="1510" t="s">
        <v>197</v>
      </c>
      <c r="C74" s="1511" t="s">
        <v>97</v>
      </c>
      <c r="D74" s="1511" t="s">
        <v>5</v>
      </c>
      <c r="E74" s="1497" t="s">
        <v>198</v>
      </c>
      <c r="F74" s="1498"/>
      <c r="G74" s="1499">
        <v>-25203</v>
      </c>
      <c r="H74" s="1500">
        <v>0</v>
      </c>
      <c r="I74" s="1501">
        <v>0</v>
      </c>
      <c r="J74" s="1502">
        <v>0</v>
      </c>
      <c r="K74" s="1503">
        <v>0</v>
      </c>
      <c r="L74" s="1504">
        <v>-25203</v>
      </c>
      <c r="M74" s="1505">
        <v>0</v>
      </c>
    </row>
    <row r="75" spans="1:13" ht="14.25" customHeight="1">
      <c r="A75" s="1506" t="s">
        <v>199</v>
      </c>
      <c r="B75" s="1507" t="s">
        <v>200</v>
      </c>
      <c r="C75" s="1508" t="s">
        <v>94</v>
      </c>
      <c r="D75" s="1508" t="s">
        <v>7</v>
      </c>
      <c r="E75" s="1497" t="s">
        <v>201</v>
      </c>
      <c r="F75" s="1498"/>
      <c r="G75" s="1499">
        <v>-1684</v>
      </c>
      <c r="H75" s="1500">
        <v>-1684</v>
      </c>
      <c r="I75" s="1501">
        <v>0</v>
      </c>
      <c r="J75" s="1502">
        <v>0</v>
      </c>
      <c r="K75" s="1503">
        <v>-1684</v>
      </c>
      <c r="L75" s="1504">
        <v>0</v>
      </c>
      <c r="M75" s="1505">
        <v>0</v>
      </c>
    </row>
    <row r="76" spans="1:13" ht="14.25" customHeight="1">
      <c r="A76" s="1509" t="s">
        <v>202</v>
      </c>
      <c r="B76" s="1510" t="s">
        <v>86</v>
      </c>
      <c r="C76" s="1511" t="s">
        <v>64</v>
      </c>
      <c r="D76" s="1511" t="s">
        <v>7</v>
      </c>
      <c r="E76" s="1488" t="s">
        <v>203</v>
      </c>
      <c r="F76" s="1529"/>
      <c r="G76" s="1490">
        <v>-879</v>
      </c>
      <c r="H76" s="1491">
        <v>-879</v>
      </c>
      <c r="I76" s="1492">
        <v>0</v>
      </c>
      <c r="J76" s="1493">
        <v>0</v>
      </c>
      <c r="K76" s="1494">
        <v>-879</v>
      </c>
      <c r="L76" s="1495">
        <v>0</v>
      </c>
      <c r="M76" s="1496">
        <v>0</v>
      </c>
    </row>
    <row r="77" spans="1:13" ht="14.25" customHeight="1">
      <c r="A77" s="1506" t="s">
        <v>204</v>
      </c>
      <c r="B77" s="1507" t="s">
        <v>205</v>
      </c>
      <c r="C77" s="1508"/>
      <c r="D77" s="1508" t="s">
        <v>9</v>
      </c>
      <c r="E77" s="1497" t="s">
        <v>206</v>
      </c>
      <c r="F77" s="1498"/>
      <c r="G77" s="1499">
        <v>-217</v>
      </c>
      <c r="H77" s="1500">
        <v>-217</v>
      </c>
      <c r="I77" s="1501">
        <v>0</v>
      </c>
      <c r="J77" s="1502">
        <v>0</v>
      </c>
      <c r="K77" s="1503">
        <v>-217</v>
      </c>
      <c r="L77" s="1504">
        <v>0</v>
      </c>
      <c r="M77" s="1505">
        <v>0</v>
      </c>
    </row>
    <row r="78" spans="1:13" ht="14.25" customHeight="1">
      <c r="A78" s="1506" t="s">
        <v>207</v>
      </c>
      <c r="B78" s="1507" t="s">
        <v>208</v>
      </c>
      <c r="C78" s="1508" t="s">
        <v>113</v>
      </c>
      <c r="D78" s="1508" t="s">
        <v>9</v>
      </c>
      <c r="E78" s="1497" t="s">
        <v>209</v>
      </c>
      <c r="F78" s="1498"/>
      <c r="G78" s="1499">
        <v>-736</v>
      </c>
      <c r="H78" s="1500">
        <v>-736</v>
      </c>
      <c r="I78" s="1501">
        <v>0</v>
      </c>
      <c r="J78" s="1502">
        <v>0</v>
      </c>
      <c r="K78" s="1503">
        <v>-736</v>
      </c>
      <c r="L78" s="1504">
        <v>0</v>
      </c>
      <c r="M78" s="1505">
        <v>0</v>
      </c>
    </row>
    <row r="79" spans="1:13" ht="14.25" customHeight="1" thickBot="1">
      <c r="A79" s="1512" t="s">
        <v>210</v>
      </c>
      <c r="B79" s="1513" t="s">
        <v>86</v>
      </c>
      <c r="C79" s="1514" t="s">
        <v>64</v>
      </c>
      <c r="D79" s="1514" t="s">
        <v>9</v>
      </c>
      <c r="E79" s="1497" t="s">
        <v>211</v>
      </c>
      <c r="F79" s="1498"/>
      <c r="G79" s="1499">
        <v>-389</v>
      </c>
      <c r="H79" s="1500">
        <v>-389</v>
      </c>
      <c r="I79" s="1501">
        <v>0</v>
      </c>
      <c r="J79" s="1502">
        <v>0</v>
      </c>
      <c r="K79" s="1503">
        <v>-389</v>
      </c>
      <c r="L79" s="1504">
        <v>0</v>
      </c>
      <c r="M79" s="1505">
        <v>0</v>
      </c>
    </row>
    <row r="80" spans="1:13" s="1482" customFormat="1" ht="19.5" customHeight="1">
      <c r="A80" s="1536" t="s">
        <v>11</v>
      </c>
      <c r="B80" s="1516"/>
      <c r="C80" s="1516"/>
      <c r="D80" s="1517"/>
      <c r="E80" s="1518"/>
      <c r="F80" s="1519">
        <f aca="true" t="shared" si="4" ref="F80:M80">SUM(F82:F107)</f>
        <v>0</v>
      </c>
      <c r="G80" s="1519">
        <f t="shared" si="4"/>
        <v>0</v>
      </c>
      <c r="H80" s="1520">
        <f t="shared" si="4"/>
        <v>-94928</v>
      </c>
      <c r="I80" s="1521">
        <f t="shared" si="4"/>
        <v>343306</v>
      </c>
      <c r="J80" s="1522">
        <f t="shared" si="4"/>
        <v>93606</v>
      </c>
      <c r="K80" s="1523">
        <f t="shared" si="4"/>
        <v>-531840</v>
      </c>
      <c r="L80" s="1520">
        <f t="shared" si="4"/>
        <v>94928</v>
      </c>
      <c r="M80" s="1524">
        <f t="shared" si="4"/>
        <v>0</v>
      </c>
    </row>
    <row r="81" spans="1:13" ht="12.75">
      <c r="A81" s="1346" t="s">
        <v>1209</v>
      </c>
      <c r="B81" s="1347"/>
      <c r="C81" s="1347"/>
      <c r="D81" s="1483"/>
      <c r="E81" s="1484"/>
      <c r="F81" s="1349"/>
      <c r="G81" s="1350"/>
      <c r="H81" s="1351"/>
      <c r="I81" s="1352"/>
      <c r="J81" s="1353"/>
      <c r="K81" s="1354"/>
      <c r="L81" s="1351"/>
      <c r="M81" s="1355"/>
    </row>
    <row r="82" spans="1:13" ht="14.25" customHeight="1">
      <c r="A82" s="1526" t="s">
        <v>212</v>
      </c>
      <c r="B82" s="1527" t="s">
        <v>103</v>
      </c>
      <c r="C82" s="1528"/>
      <c r="D82" s="1528" t="s">
        <v>12</v>
      </c>
      <c r="E82" s="1488" t="s">
        <v>213</v>
      </c>
      <c r="F82" s="1529"/>
      <c r="G82" s="1490">
        <v>0</v>
      </c>
      <c r="H82" s="1491">
        <v>0</v>
      </c>
      <c r="I82" s="1492">
        <v>0</v>
      </c>
      <c r="J82" s="1493">
        <v>-5517</v>
      </c>
      <c r="K82" s="1494">
        <v>5517</v>
      </c>
      <c r="L82" s="1495">
        <v>0</v>
      </c>
      <c r="M82" s="1496">
        <v>0</v>
      </c>
    </row>
    <row r="83" spans="1:13" ht="14.25" customHeight="1">
      <c r="A83" s="1506" t="s">
        <v>214</v>
      </c>
      <c r="B83" s="1507" t="s">
        <v>150</v>
      </c>
      <c r="C83" s="1508" t="s">
        <v>61</v>
      </c>
      <c r="D83" s="1508" t="s">
        <v>12</v>
      </c>
      <c r="E83" s="1497" t="s">
        <v>215</v>
      </c>
      <c r="F83" s="1498"/>
      <c r="G83" s="1499">
        <v>0</v>
      </c>
      <c r="H83" s="1500">
        <v>0</v>
      </c>
      <c r="I83" s="1501">
        <v>1000</v>
      </c>
      <c r="J83" s="1502">
        <v>0</v>
      </c>
      <c r="K83" s="1503">
        <v>-1000</v>
      </c>
      <c r="L83" s="1504">
        <v>0</v>
      </c>
      <c r="M83" s="1505">
        <v>0</v>
      </c>
    </row>
    <row r="84" spans="1:13" ht="14.25" customHeight="1">
      <c r="A84" s="1506" t="s">
        <v>216</v>
      </c>
      <c r="B84" s="1507" t="s">
        <v>106</v>
      </c>
      <c r="C84" s="1508" t="s">
        <v>91</v>
      </c>
      <c r="D84" s="1508" t="s">
        <v>12</v>
      </c>
      <c r="E84" s="1497" t="s">
        <v>217</v>
      </c>
      <c r="F84" s="1498"/>
      <c r="G84" s="1499">
        <v>0</v>
      </c>
      <c r="H84" s="1500">
        <v>0</v>
      </c>
      <c r="I84" s="1501">
        <v>7595</v>
      </c>
      <c r="J84" s="1502">
        <v>703</v>
      </c>
      <c r="K84" s="1503">
        <v>-8298</v>
      </c>
      <c r="L84" s="1504">
        <v>0</v>
      </c>
      <c r="M84" s="1505">
        <v>0</v>
      </c>
    </row>
    <row r="85" spans="1:13" ht="14.25" customHeight="1">
      <c r="A85" s="1506" t="s">
        <v>218</v>
      </c>
      <c r="B85" s="1507" t="s">
        <v>219</v>
      </c>
      <c r="C85" s="1508" t="s">
        <v>53</v>
      </c>
      <c r="D85" s="1508" t="s">
        <v>12</v>
      </c>
      <c r="E85" s="1497" t="s">
        <v>220</v>
      </c>
      <c r="F85" s="1498"/>
      <c r="G85" s="1499">
        <v>0</v>
      </c>
      <c r="H85" s="1500">
        <v>0</v>
      </c>
      <c r="I85" s="1501">
        <v>1932</v>
      </c>
      <c r="J85" s="1502">
        <v>-1932</v>
      </c>
      <c r="K85" s="1503">
        <v>0</v>
      </c>
      <c r="L85" s="1504">
        <v>0</v>
      </c>
      <c r="M85" s="1505">
        <v>0</v>
      </c>
    </row>
    <row r="86" spans="1:13" ht="14.25" customHeight="1">
      <c r="A86" s="1506" t="s">
        <v>221</v>
      </c>
      <c r="B86" s="1507" t="s">
        <v>200</v>
      </c>
      <c r="C86" s="1508" t="s">
        <v>94</v>
      </c>
      <c r="D86" s="1508" t="s">
        <v>12</v>
      </c>
      <c r="E86" s="1497" t="s">
        <v>222</v>
      </c>
      <c r="F86" s="1498"/>
      <c r="G86" s="1499">
        <v>0</v>
      </c>
      <c r="H86" s="1500">
        <v>0</v>
      </c>
      <c r="I86" s="1501">
        <v>72183</v>
      </c>
      <c r="J86" s="1502">
        <v>10615</v>
      </c>
      <c r="K86" s="1503">
        <v>-82798</v>
      </c>
      <c r="L86" s="1504">
        <v>0</v>
      </c>
      <c r="M86" s="1505">
        <v>0</v>
      </c>
    </row>
    <row r="87" spans="1:13" ht="14.25" customHeight="1">
      <c r="A87" s="1506" t="s">
        <v>223</v>
      </c>
      <c r="B87" s="1507" t="s">
        <v>224</v>
      </c>
      <c r="C87" s="1508" t="s">
        <v>225</v>
      </c>
      <c r="D87" s="1508" t="s">
        <v>12</v>
      </c>
      <c r="E87" s="1497" t="s">
        <v>226</v>
      </c>
      <c r="F87" s="1498"/>
      <c r="G87" s="1499">
        <v>0</v>
      </c>
      <c r="H87" s="1500">
        <v>0</v>
      </c>
      <c r="I87" s="1501">
        <v>0</v>
      </c>
      <c r="J87" s="1502">
        <v>0</v>
      </c>
      <c r="K87" s="1503">
        <v>0</v>
      </c>
      <c r="L87" s="1504">
        <v>0</v>
      </c>
      <c r="M87" s="1505">
        <v>0</v>
      </c>
    </row>
    <row r="88" spans="1:13" ht="14.25" customHeight="1">
      <c r="A88" s="1509" t="s">
        <v>227</v>
      </c>
      <c r="B88" s="1510" t="s">
        <v>208</v>
      </c>
      <c r="C88" s="1511" t="s">
        <v>113</v>
      </c>
      <c r="D88" s="1511" t="s">
        <v>12</v>
      </c>
      <c r="E88" s="1497" t="s">
        <v>228</v>
      </c>
      <c r="F88" s="1498"/>
      <c r="G88" s="1499">
        <v>0</v>
      </c>
      <c r="H88" s="1500">
        <v>0</v>
      </c>
      <c r="I88" s="1501">
        <v>24000</v>
      </c>
      <c r="J88" s="1502">
        <v>14183</v>
      </c>
      <c r="K88" s="1503">
        <v>-38183</v>
      </c>
      <c r="L88" s="1504">
        <v>0</v>
      </c>
      <c r="M88" s="1505">
        <v>0</v>
      </c>
    </row>
    <row r="89" spans="1:13" ht="14.25" customHeight="1">
      <c r="A89" s="1506" t="s">
        <v>229</v>
      </c>
      <c r="B89" s="1507" t="s">
        <v>1138</v>
      </c>
      <c r="C89" s="1508"/>
      <c r="D89" s="1508" t="s">
        <v>14</v>
      </c>
      <c r="E89" s="1497" t="s">
        <v>230</v>
      </c>
      <c r="F89" s="1498"/>
      <c r="G89" s="1499">
        <v>0</v>
      </c>
      <c r="H89" s="1500">
        <v>0</v>
      </c>
      <c r="I89" s="1501">
        <v>0</v>
      </c>
      <c r="J89" s="1502">
        <v>0</v>
      </c>
      <c r="K89" s="1503">
        <v>0</v>
      </c>
      <c r="L89" s="1504">
        <v>0</v>
      </c>
      <c r="M89" s="1505">
        <v>0</v>
      </c>
    </row>
    <row r="90" spans="1:13" ht="14.25" customHeight="1">
      <c r="A90" s="1506" t="s">
        <v>231</v>
      </c>
      <c r="B90" s="1507" t="s">
        <v>1140</v>
      </c>
      <c r="C90" s="1508" t="s">
        <v>1125</v>
      </c>
      <c r="D90" s="1508" t="s">
        <v>14</v>
      </c>
      <c r="E90" s="1497" t="s">
        <v>232</v>
      </c>
      <c r="F90" s="1498"/>
      <c r="G90" s="1499">
        <v>0</v>
      </c>
      <c r="H90" s="1500">
        <v>0</v>
      </c>
      <c r="I90" s="1501">
        <v>0</v>
      </c>
      <c r="J90" s="1502">
        <v>0</v>
      </c>
      <c r="K90" s="1503">
        <v>0</v>
      </c>
      <c r="L90" s="1504">
        <v>0</v>
      </c>
      <c r="M90" s="1505">
        <v>0</v>
      </c>
    </row>
    <row r="91" spans="1:13" ht="14.25" customHeight="1">
      <c r="A91" s="1506" t="s">
        <v>233</v>
      </c>
      <c r="B91" s="1507" t="s">
        <v>53</v>
      </c>
      <c r="C91" s="1508"/>
      <c r="D91" s="1508" t="s">
        <v>14</v>
      </c>
      <c r="E91" s="1497" t="s">
        <v>234</v>
      </c>
      <c r="F91" s="1498"/>
      <c r="G91" s="1499">
        <v>-67000</v>
      </c>
      <c r="H91" s="1500">
        <v>-67000</v>
      </c>
      <c r="I91" s="1501">
        <v>0</v>
      </c>
      <c r="J91" s="1502">
        <v>0</v>
      </c>
      <c r="K91" s="1503">
        <v>-67000</v>
      </c>
      <c r="L91" s="1504">
        <v>0</v>
      </c>
      <c r="M91" s="1505">
        <v>0</v>
      </c>
    </row>
    <row r="92" spans="1:13" ht="14.25" customHeight="1">
      <c r="A92" s="1506" t="s">
        <v>235</v>
      </c>
      <c r="B92" s="1507" t="s">
        <v>225</v>
      </c>
      <c r="C92" s="1508" t="s">
        <v>1142</v>
      </c>
      <c r="D92" s="1508" t="s">
        <v>14</v>
      </c>
      <c r="E92" s="1497" t="s">
        <v>236</v>
      </c>
      <c r="F92" s="1498"/>
      <c r="G92" s="1499"/>
      <c r="H92" s="1500"/>
      <c r="I92" s="1501">
        <v>723</v>
      </c>
      <c r="J92" s="1502">
        <v>268</v>
      </c>
      <c r="K92" s="1503">
        <v>-991</v>
      </c>
      <c r="L92" s="1504">
        <v>0</v>
      </c>
      <c r="M92" s="1505">
        <v>0</v>
      </c>
    </row>
    <row r="93" spans="1:13" ht="14.25" customHeight="1">
      <c r="A93" s="1509" t="s">
        <v>237</v>
      </c>
      <c r="B93" s="1510" t="s">
        <v>80</v>
      </c>
      <c r="C93" s="1511"/>
      <c r="D93" s="1511" t="s">
        <v>14</v>
      </c>
      <c r="E93" s="1497" t="s">
        <v>238</v>
      </c>
      <c r="F93" s="1498"/>
      <c r="G93" s="1499">
        <v>-200</v>
      </c>
      <c r="H93" s="1500">
        <v>-200</v>
      </c>
      <c r="I93" s="1501">
        <v>0</v>
      </c>
      <c r="J93" s="1502">
        <v>0</v>
      </c>
      <c r="K93" s="1503">
        <v>-200</v>
      </c>
      <c r="L93" s="1504">
        <v>0</v>
      </c>
      <c r="M93" s="1505">
        <v>0</v>
      </c>
    </row>
    <row r="94" spans="1:13" ht="14.25" customHeight="1">
      <c r="A94" s="1506" t="s">
        <v>239</v>
      </c>
      <c r="B94" s="1507" t="s">
        <v>83</v>
      </c>
      <c r="C94" s="1508"/>
      <c r="D94" s="1508" t="s">
        <v>14</v>
      </c>
      <c r="E94" s="1497" t="s">
        <v>240</v>
      </c>
      <c r="F94" s="1498"/>
      <c r="G94" s="1499">
        <v>19300</v>
      </c>
      <c r="H94" s="1500"/>
      <c r="I94" s="1501">
        <v>0</v>
      </c>
      <c r="J94" s="1502">
        <v>0</v>
      </c>
      <c r="K94" s="1503">
        <v>0</v>
      </c>
      <c r="L94" s="1504">
        <v>19300</v>
      </c>
      <c r="M94" s="1505">
        <v>0</v>
      </c>
    </row>
    <row r="95" spans="1:13" ht="14.25" customHeight="1">
      <c r="A95" s="1506" t="s">
        <v>241</v>
      </c>
      <c r="B95" s="1507" t="s">
        <v>86</v>
      </c>
      <c r="C95" s="1508" t="s">
        <v>64</v>
      </c>
      <c r="D95" s="1508" t="s">
        <v>14</v>
      </c>
      <c r="E95" s="1488" t="s">
        <v>242</v>
      </c>
      <c r="F95" s="1529"/>
      <c r="G95" s="1490">
        <v>1000</v>
      </c>
      <c r="H95" s="1491">
        <v>1000</v>
      </c>
      <c r="I95" s="1492">
        <v>0</v>
      </c>
      <c r="J95" s="1493">
        <v>0</v>
      </c>
      <c r="K95" s="1494">
        <v>1000</v>
      </c>
      <c r="L95" s="1495">
        <v>0</v>
      </c>
      <c r="M95" s="1496">
        <v>0</v>
      </c>
    </row>
    <row r="96" spans="1:13" ht="14.25" customHeight="1">
      <c r="A96" s="1509" t="s">
        <v>243</v>
      </c>
      <c r="B96" s="1510" t="s">
        <v>197</v>
      </c>
      <c r="C96" s="1511" t="s">
        <v>97</v>
      </c>
      <c r="D96" s="1511" t="s">
        <v>14</v>
      </c>
      <c r="E96" s="1488" t="s">
        <v>244</v>
      </c>
      <c r="F96" s="1529"/>
      <c r="G96" s="1490">
        <v>1700</v>
      </c>
      <c r="H96" s="1491">
        <v>0</v>
      </c>
      <c r="I96" s="1492">
        <v>0</v>
      </c>
      <c r="J96" s="1493">
        <v>0</v>
      </c>
      <c r="K96" s="1494">
        <v>0</v>
      </c>
      <c r="L96" s="1495">
        <v>1700</v>
      </c>
      <c r="M96" s="1496">
        <v>0</v>
      </c>
    </row>
    <row r="97" spans="1:13" ht="14.25" customHeight="1">
      <c r="A97" s="1506" t="s">
        <v>245</v>
      </c>
      <c r="B97" s="1507" t="s">
        <v>77</v>
      </c>
      <c r="C97" s="1508"/>
      <c r="D97" s="1508" t="s">
        <v>16</v>
      </c>
      <c r="E97" s="1488" t="s">
        <v>246</v>
      </c>
      <c r="F97" s="1529"/>
      <c r="G97" s="1490">
        <v>0</v>
      </c>
      <c r="H97" s="1491">
        <v>-28928</v>
      </c>
      <c r="I97" s="1492">
        <v>0</v>
      </c>
      <c r="J97" s="1493">
        <v>0</v>
      </c>
      <c r="K97" s="1494">
        <v>-28928</v>
      </c>
      <c r="L97" s="1495">
        <v>28928</v>
      </c>
      <c r="M97" s="1496">
        <v>0</v>
      </c>
    </row>
    <row r="98" spans="1:13" ht="14.25" customHeight="1">
      <c r="A98" s="1509" t="s">
        <v>247</v>
      </c>
      <c r="B98" s="1510" t="s">
        <v>80</v>
      </c>
      <c r="C98" s="1511"/>
      <c r="D98" s="1511" t="s">
        <v>16</v>
      </c>
      <c r="E98" s="1488" t="s">
        <v>238</v>
      </c>
      <c r="F98" s="1529"/>
      <c r="G98" s="1490">
        <v>200</v>
      </c>
      <c r="H98" s="1491">
        <v>200</v>
      </c>
      <c r="I98" s="1492">
        <v>0</v>
      </c>
      <c r="J98" s="1493">
        <v>0</v>
      </c>
      <c r="K98" s="1494">
        <v>200</v>
      </c>
      <c r="L98" s="1495">
        <v>0</v>
      </c>
      <c r="M98" s="1496">
        <v>0</v>
      </c>
    </row>
    <row r="99" spans="1:13" ht="14.25" customHeight="1">
      <c r="A99" s="1506" t="s">
        <v>248</v>
      </c>
      <c r="B99" s="1507" t="s">
        <v>83</v>
      </c>
      <c r="C99" s="1508"/>
      <c r="D99" s="1508" t="s">
        <v>16</v>
      </c>
      <c r="E99" s="1488" t="s">
        <v>240</v>
      </c>
      <c r="F99" s="1529"/>
      <c r="G99" s="1490">
        <v>-19300</v>
      </c>
      <c r="H99" s="1491">
        <v>0</v>
      </c>
      <c r="I99" s="1492">
        <v>0</v>
      </c>
      <c r="J99" s="1493">
        <v>0</v>
      </c>
      <c r="K99" s="1494">
        <v>0</v>
      </c>
      <c r="L99" s="1495">
        <v>-19300</v>
      </c>
      <c r="M99" s="1496">
        <v>0</v>
      </c>
    </row>
    <row r="100" spans="1:13" ht="14.25" customHeight="1">
      <c r="A100" s="1506" t="s">
        <v>249</v>
      </c>
      <c r="B100" s="1507" t="s">
        <v>86</v>
      </c>
      <c r="C100" s="1508" t="s">
        <v>64</v>
      </c>
      <c r="D100" s="1508" t="s">
        <v>16</v>
      </c>
      <c r="E100" s="1497" t="s">
        <v>242</v>
      </c>
      <c r="F100" s="1498"/>
      <c r="G100" s="1499">
        <v>-1000</v>
      </c>
      <c r="H100" s="1500">
        <v>0</v>
      </c>
      <c r="I100" s="1501">
        <v>0</v>
      </c>
      <c r="J100" s="1502">
        <v>0</v>
      </c>
      <c r="K100" s="1503">
        <v>0</v>
      </c>
      <c r="L100" s="1504">
        <v>-1000</v>
      </c>
      <c r="M100" s="1505">
        <v>0</v>
      </c>
    </row>
    <row r="101" spans="1:13" ht="14.25" customHeight="1">
      <c r="A101" s="1506" t="s">
        <v>250</v>
      </c>
      <c r="B101" s="1507" t="s">
        <v>197</v>
      </c>
      <c r="C101" s="1508" t="s">
        <v>97</v>
      </c>
      <c r="D101" s="1508" t="s">
        <v>16</v>
      </c>
      <c r="E101" s="1497" t="s">
        <v>251</v>
      </c>
      <c r="F101" s="1498"/>
      <c r="G101" s="1499">
        <v>-1700</v>
      </c>
      <c r="H101" s="1500">
        <v>0</v>
      </c>
      <c r="I101" s="1501">
        <v>0</v>
      </c>
      <c r="J101" s="1502">
        <v>0</v>
      </c>
      <c r="K101" s="1503">
        <v>0</v>
      </c>
      <c r="L101" s="1504">
        <v>-1700</v>
      </c>
      <c r="M101" s="1505">
        <v>0</v>
      </c>
    </row>
    <row r="102" spans="1:13" ht="14.25" customHeight="1">
      <c r="A102" s="1509" t="s">
        <v>252</v>
      </c>
      <c r="B102" s="1510" t="s">
        <v>53</v>
      </c>
      <c r="C102" s="1511"/>
      <c r="D102" s="1511" t="s">
        <v>253</v>
      </c>
      <c r="E102" s="1535" t="s">
        <v>254</v>
      </c>
      <c r="F102" s="1498"/>
      <c r="G102" s="1499">
        <v>67000</v>
      </c>
      <c r="H102" s="1500">
        <v>0</v>
      </c>
      <c r="I102" s="1501">
        <v>0</v>
      </c>
      <c r="J102" s="1502">
        <v>0</v>
      </c>
      <c r="K102" s="1503">
        <v>0</v>
      </c>
      <c r="L102" s="1504">
        <v>67000</v>
      </c>
      <c r="M102" s="1505">
        <v>0</v>
      </c>
    </row>
    <row r="103" spans="1:13" ht="14.25" customHeight="1">
      <c r="A103" s="1506" t="s">
        <v>255</v>
      </c>
      <c r="B103" s="1507" t="s">
        <v>1142</v>
      </c>
      <c r="C103" s="1508" t="s">
        <v>1133</v>
      </c>
      <c r="D103" s="1508" t="s">
        <v>18</v>
      </c>
      <c r="E103" s="1488" t="s">
        <v>256</v>
      </c>
      <c r="F103" s="1498"/>
      <c r="G103" s="1499"/>
      <c r="H103" s="1500"/>
      <c r="I103" s="1501">
        <v>46256</v>
      </c>
      <c r="J103" s="1502">
        <v>14140</v>
      </c>
      <c r="K103" s="1503">
        <v>-60396</v>
      </c>
      <c r="L103" s="1504">
        <v>0</v>
      </c>
      <c r="M103" s="1505">
        <v>0</v>
      </c>
    </row>
    <row r="104" spans="1:13" ht="14.25" customHeight="1">
      <c r="A104" s="1506" t="s">
        <v>257</v>
      </c>
      <c r="B104" s="1507" t="s">
        <v>53</v>
      </c>
      <c r="C104" s="1508"/>
      <c r="D104" s="1508" t="s">
        <v>18</v>
      </c>
      <c r="E104" s="1497" t="s">
        <v>258</v>
      </c>
      <c r="F104" s="1498"/>
      <c r="G104" s="1499"/>
      <c r="H104" s="1500"/>
      <c r="I104" s="1501">
        <v>1000</v>
      </c>
      <c r="J104" s="1502">
        <v>0</v>
      </c>
      <c r="K104" s="1503">
        <v>-1000</v>
      </c>
      <c r="L104" s="1504">
        <v>0</v>
      </c>
      <c r="M104" s="1505">
        <v>0</v>
      </c>
    </row>
    <row r="105" spans="1:13" ht="14.25" customHeight="1">
      <c r="A105" s="1506" t="s">
        <v>259</v>
      </c>
      <c r="B105" s="1507" t="s">
        <v>260</v>
      </c>
      <c r="C105" s="1508"/>
      <c r="D105" s="1508" t="s">
        <v>18</v>
      </c>
      <c r="E105" s="1497" t="s">
        <v>261</v>
      </c>
      <c r="F105" s="1498"/>
      <c r="G105" s="1499"/>
      <c r="H105" s="1500"/>
      <c r="I105" s="1501">
        <v>185617</v>
      </c>
      <c r="J105" s="1502">
        <v>61146</v>
      </c>
      <c r="K105" s="1503">
        <v>-246763</v>
      </c>
      <c r="L105" s="1504">
        <v>0</v>
      </c>
      <c r="M105" s="1505">
        <v>0</v>
      </c>
    </row>
    <row r="106" spans="1:13" ht="14.25" customHeight="1">
      <c r="A106" s="1509" t="s">
        <v>262</v>
      </c>
      <c r="B106" s="1510" t="s">
        <v>263</v>
      </c>
      <c r="C106" s="1511"/>
      <c r="D106" s="1511" t="s">
        <v>18</v>
      </c>
      <c r="E106" s="1497" t="s">
        <v>264</v>
      </c>
      <c r="F106" s="1498"/>
      <c r="G106" s="1499"/>
      <c r="H106" s="1500"/>
      <c r="I106" s="1501">
        <v>0</v>
      </c>
      <c r="J106" s="1502">
        <v>0</v>
      </c>
      <c r="K106" s="1503">
        <v>0</v>
      </c>
      <c r="L106" s="1504">
        <v>0</v>
      </c>
      <c r="M106" s="1505">
        <v>0</v>
      </c>
    </row>
    <row r="107" spans="1:13" ht="14.25" customHeight="1" thickBot="1">
      <c r="A107" s="1537" t="s">
        <v>265</v>
      </c>
      <c r="B107" s="1538" t="s">
        <v>225</v>
      </c>
      <c r="C107" s="1539" t="s">
        <v>1142</v>
      </c>
      <c r="D107" s="1539" t="s">
        <v>20</v>
      </c>
      <c r="E107" s="1540" t="s">
        <v>266</v>
      </c>
      <c r="F107" s="1541"/>
      <c r="G107" s="1542"/>
      <c r="H107" s="1543"/>
      <c r="I107" s="1544">
        <v>3000</v>
      </c>
      <c r="J107" s="1545">
        <v>0</v>
      </c>
      <c r="K107" s="1546">
        <v>-3000</v>
      </c>
      <c r="L107" s="1547">
        <v>0</v>
      </c>
      <c r="M107" s="1548">
        <v>0</v>
      </c>
    </row>
    <row r="108" spans="1:13" s="1559" customFormat="1" ht="20.25" customHeight="1" thickBot="1">
      <c r="A108" s="1549" t="s">
        <v>267</v>
      </c>
      <c r="B108" s="1550"/>
      <c r="C108" s="1550"/>
      <c r="D108" s="1550"/>
      <c r="E108" s="1551"/>
      <c r="F108" s="1552">
        <f aca="true" t="shared" si="5" ref="F108:M108">+F8+F31+F44+F50+F80</f>
        <v>400000</v>
      </c>
      <c r="G108" s="1553">
        <f t="shared" si="5"/>
        <v>1231628</v>
      </c>
      <c r="H108" s="1554">
        <f t="shared" si="5"/>
        <v>442462</v>
      </c>
      <c r="I108" s="1555">
        <f t="shared" si="5"/>
        <v>526816</v>
      </c>
      <c r="J108" s="1556">
        <f t="shared" si="5"/>
        <v>160293</v>
      </c>
      <c r="K108" s="1557">
        <f t="shared" si="5"/>
        <v>-244647</v>
      </c>
      <c r="L108" s="1554">
        <f t="shared" si="5"/>
        <v>789166</v>
      </c>
      <c r="M108" s="1558">
        <f t="shared" si="5"/>
        <v>0</v>
      </c>
    </row>
    <row r="109" spans="1:13" ht="14.25" customHeight="1">
      <c r="A109" s="1560"/>
      <c r="B109" s="1561"/>
      <c r="C109" s="1562"/>
      <c r="D109" s="1562" t="s">
        <v>23</v>
      </c>
      <c r="E109" s="1563" t="s">
        <v>24</v>
      </c>
      <c r="F109" s="1498">
        <v>0</v>
      </c>
      <c r="G109" s="1499">
        <v>0</v>
      </c>
      <c r="H109" s="1500">
        <v>-690417</v>
      </c>
      <c r="I109" s="1501">
        <v>0</v>
      </c>
      <c r="J109" s="1502">
        <v>-6920</v>
      </c>
      <c r="K109" s="1503">
        <v>-683497</v>
      </c>
      <c r="L109" s="1504">
        <v>690417</v>
      </c>
      <c r="M109" s="1505">
        <v>0</v>
      </c>
    </row>
    <row r="110" spans="1:13" ht="14.25" customHeight="1" thickBot="1">
      <c r="A110" s="1537"/>
      <c r="B110" s="1538"/>
      <c r="C110" s="1539"/>
      <c r="D110" s="1539" t="s">
        <v>25</v>
      </c>
      <c r="E110" s="1564" t="s">
        <v>26</v>
      </c>
      <c r="F110" s="1541">
        <v>0</v>
      </c>
      <c r="G110" s="1542">
        <v>0</v>
      </c>
      <c r="H110" s="1543">
        <v>61669</v>
      </c>
      <c r="I110" s="1544">
        <v>0</v>
      </c>
      <c r="J110" s="1545">
        <v>0</v>
      </c>
      <c r="K110" s="1546">
        <v>61669</v>
      </c>
      <c r="L110" s="1547">
        <v>-61669</v>
      </c>
      <c r="M110" s="1548">
        <v>0</v>
      </c>
    </row>
    <row r="111" spans="1:13" s="1559" customFormat="1" ht="21" customHeight="1" thickBot="1">
      <c r="A111" s="1549" t="s">
        <v>268</v>
      </c>
      <c r="B111" s="1550"/>
      <c r="C111" s="1550"/>
      <c r="D111" s="1550"/>
      <c r="E111" s="1551"/>
      <c r="F111" s="1552">
        <f aca="true" t="shared" si="6" ref="F111:M111">+F109+F110</f>
        <v>0</v>
      </c>
      <c r="G111" s="1553">
        <f t="shared" si="6"/>
        <v>0</v>
      </c>
      <c r="H111" s="1554">
        <f t="shared" si="6"/>
        <v>-628748</v>
      </c>
      <c r="I111" s="1555">
        <f t="shared" si="6"/>
        <v>0</v>
      </c>
      <c r="J111" s="1556">
        <f t="shared" si="6"/>
        <v>-6920</v>
      </c>
      <c r="K111" s="1557">
        <f t="shared" si="6"/>
        <v>-621828</v>
      </c>
      <c r="L111" s="1554">
        <f t="shared" si="6"/>
        <v>628748</v>
      </c>
      <c r="M111" s="1558">
        <f t="shared" si="6"/>
        <v>0</v>
      </c>
    </row>
    <row r="112" spans="1:13" ht="14.25" customHeight="1">
      <c r="A112" s="1509" t="s">
        <v>241</v>
      </c>
      <c r="B112" s="1510" t="s">
        <v>86</v>
      </c>
      <c r="C112" s="1511" t="s">
        <v>64</v>
      </c>
      <c r="D112" s="1511" t="s">
        <v>27</v>
      </c>
      <c r="E112" s="1497" t="s">
        <v>269</v>
      </c>
      <c r="F112" s="1498"/>
      <c r="G112" s="1499">
        <v>23700</v>
      </c>
      <c r="H112" s="1500">
        <v>23700</v>
      </c>
      <c r="I112" s="1501">
        <v>0</v>
      </c>
      <c r="J112" s="1502">
        <v>0</v>
      </c>
      <c r="K112" s="1503">
        <v>23700</v>
      </c>
      <c r="L112" s="1504">
        <v>0</v>
      </c>
      <c r="M112" s="1505">
        <v>0</v>
      </c>
    </row>
    <row r="113" spans="1:13" ht="14.25" customHeight="1" thickBot="1">
      <c r="A113" s="1537" t="s">
        <v>270</v>
      </c>
      <c r="B113" s="1538" t="s">
        <v>271</v>
      </c>
      <c r="C113" s="1539" t="s">
        <v>272</v>
      </c>
      <c r="D113" s="1539" t="s">
        <v>27</v>
      </c>
      <c r="E113" s="1540" t="s">
        <v>273</v>
      </c>
      <c r="F113" s="1541"/>
      <c r="G113" s="1542">
        <v>100000</v>
      </c>
      <c r="H113" s="1543">
        <v>100000</v>
      </c>
      <c r="I113" s="1544">
        <v>0</v>
      </c>
      <c r="J113" s="1545">
        <v>0</v>
      </c>
      <c r="K113" s="1546">
        <v>100000</v>
      </c>
      <c r="L113" s="1547">
        <v>0</v>
      </c>
      <c r="M113" s="1548">
        <v>0</v>
      </c>
    </row>
    <row r="114" spans="1:13" s="1559" customFormat="1" ht="23.25" customHeight="1" thickBot="1">
      <c r="A114" s="1549" t="s">
        <v>274</v>
      </c>
      <c r="B114" s="1550"/>
      <c r="C114" s="1550"/>
      <c r="D114" s="1550"/>
      <c r="E114" s="1551"/>
      <c r="F114" s="1552">
        <f aca="true" t="shared" si="7" ref="F114:M114">+F113+F112</f>
        <v>0</v>
      </c>
      <c r="G114" s="1553">
        <f t="shared" si="7"/>
        <v>123700</v>
      </c>
      <c r="H114" s="1554">
        <f t="shared" si="7"/>
        <v>123700</v>
      </c>
      <c r="I114" s="1555">
        <f t="shared" si="7"/>
        <v>0</v>
      </c>
      <c r="J114" s="1556">
        <f t="shared" si="7"/>
        <v>0</v>
      </c>
      <c r="K114" s="1557">
        <f t="shared" si="7"/>
        <v>123700</v>
      </c>
      <c r="L114" s="1554">
        <f t="shared" si="7"/>
        <v>0</v>
      </c>
      <c r="M114" s="1558">
        <f t="shared" si="7"/>
        <v>0</v>
      </c>
    </row>
    <row r="115" spans="1:13" s="1559" customFormat="1" ht="35.25" customHeight="1" thickBot="1">
      <c r="A115" s="1565" t="s">
        <v>275</v>
      </c>
      <c r="B115" s="1566"/>
      <c r="C115" s="1566"/>
      <c r="D115" s="1566"/>
      <c r="E115" s="1567"/>
      <c r="F115" s="1568">
        <f aca="true" t="shared" si="8" ref="F115:M115">+F108+F111+F114</f>
        <v>400000</v>
      </c>
      <c r="G115" s="1569">
        <f t="shared" si="8"/>
        <v>1355328</v>
      </c>
      <c r="H115" s="1570">
        <f t="shared" si="8"/>
        <v>-62586</v>
      </c>
      <c r="I115" s="1571">
        <f t="shared" si="8"/>
        <v>526816</v>
      </c>
      <c r="J115" s="1572">
        <f t="shared" si="8"/>
        <v>153373</v>
      </c>
      <c r="K115" s="1573">
        <f t="shared" si="8"/>
        <v>-742775</v>
      </c>
      <c r="L115" s="1570">
        <f t="shared" si="8"/>
        <v>1417914</v>
      </c>
      <c r="M115" s="1574">
        <f t="shared" si="8"/>
        <v>0</v>
      </c>
    </row>
    <row r="116" spans="1:13" s="1482" customFormat="1" ht="36" customHeight="1" thickTop="1">
      <c r="A116" s="1575" t="s">
        <v>276</v>
      </c>
      <c r="B116" s="1576"/>
      <c r="C116" s="1576"/>
      <c r="D116" s="1577"/>
      <c r="E116" s="1578"/>
      <c r="F116" s="1579">
        <v>434904</v>
      </c>
      <c r="G116" s="1580">
        <v>108936399</v>
      </c>
      <c r="H116" s="1581">
        <v>103374167</v>
      </c>
      <c r="I116" s="1582">
        <v>50055555</v>
      </c>
      <c r="J116" s="1583">
        <v>18502990</v>
      </c>
      <c r="K116" s="1584">
        <v>34815622</v>
      </c>
      <c r="L116" s="1581">
        <v>5562232</v>
      </c>
      <c r="M116" s="1585">
        <v>229424</v>
      </c>
    </row>
    <row r="117" spans="1:13" s="1597" customFormat="1" ht="32.25" customHeight="1">
      <c r="A117" s="1586" t="s">
        <v>277</v>
      </c>
      <c r="B117" s="1587"/>
      <c r="C117" s="1587"/>
      <c r="D117" s="1588"/>
      <c r="E117" s="1589"/>
      <c r="F117" s="1590">
        <f aca="true" t="shared" si="9" ref="F117:M117">+F115+F116</f>
        <v>834904</v>
      </c>
      <c r="G117" s="1591">
        <f t="shared" si="9"/>
        <v>110291727</v>
      </c>
      <c r="H117" s="1592">
        <f t="shared" si="9"/>
        <v>103311581</v>
      </c>
      <c r="I117" s="1593">
        <f t="shared" si="9"/>
        <v>50582371</v>
      </c>
      <c r="J117" s="1594">
        <f t="shared" si="9"/>
        <v>18656363</v>
      </c>
      <c r="K117" s="1595">
        <f t="shared" si="9"/>
        <v>34072847</v>
      </c>
      <c r="L117" s="1592">
        <f t="shared" si="9"/>
        <v>6980146</v>
      </c>
      <c r="M117" s="1596">
        <f t="shared" si="9"/>
        <v>229424</v>
      </c>
    </row>
    <row r="118" ht="14.25" customHeight="1">
      <c r="J118" s="1600"/>
    </row>
    <row r="119" spans="6:13" ht="14.25" customHeight="1">
      <c r="F119" s="1601"/>
      <c r="G119" s="1601"/>
      <c r="H119" s="1601"/>
      <c r="I119" s="1601"/>
      <c r="J119" s="1601"/>
      <c r="K119" s="1601"/>
      <c r="L119" s="1601"/>
      <c r="M119" s="1601"/>
    </row>
    <row r="120" spans="6:13" ht="14.25" customHeight="1">
      <c r="F120" s="1601"/>
      <c r="G120" s="1601"/>
      <c r="H120" s="1601"/>
      <c r="I120" s="1601"/>
      <c r="J120" s="1601"/>
      <c r="K120" s="1601"/>
      <c r="L120" s="1601"/>
      <c r="M120" s="1601"/>
    </row>
    <row r="121" spans="1:11" ht="14.25" customHeight="1">
      <c r="A121" s="1431" t="str">
        <f>'[6]příloha č. 9'!A73</f>
        <v>Vypracoval: Ing. Milena Dušková</v>
      </c>
      <c r="K121" s="1600" t="str">
        <f>'[6]příloha č. 9'!I73</f>
        <v>Kontroloval: JUDr. Jana Pešková</v>
      </c>
    </row>
    <row r="122" spans="1:11" ht="14.25" customHeight="1">
      <c r="A122" s="1431" t="str">
        <f>'[6]příloha č. 9'!A74</f>
        <v>telefon: 257 193 261</v>
      </c>
      <c r="K122" s="1600" t="str">
        <f>'[6]příloha č. 9'!I74</f>
        <v>telefon: 257 193 667</v>
      </c>
    </row>
    <row r="123" spans="6:13" ht="14.25" customHeight="1">
      <c r="F123" s="1601"/>
      <c r="G123" s="1601"/>
      <c r="H123" s="1601"/>
      <c r="I123" s="1601"/>
      <c r="J123" s="1601"/>
      <c r="K123" s="1601"/>
      <c r="L123" s="1601"/>
      <c r="M123" s="1601"/>
    </row>
    <row r="124" spans="6:13" ht="14.25" customHeight="1">
      <c r="F124" s="1601"/>
      <c r="G124" s="1601"/>
      <c r="H124" s="1601"/>
      <c r="I124" s="1601"/>
      <c r="J124" s="1601"/>
      <c r="K124" s="1601"/>
      <c r="L124" s="1601"/>
      <c r="M124" s="1601"/>
    </row>
  </sheetData>
  <mergeCells count="1">
    <mergeCell ref="A2:M2"/>
  </mergeCells>
  <printOptions/>
  <pageMargins left="0.75" right="0.75" top="1" bottom="1" header="0.4921259845" footer="0.4921259845"/>
  <pageSetup fitToHeight="1" fitToWidth="1" horizontalDpi="600" verticalDpi="600" orientation="portrait" paperSize="8" scale="58" r:id="rId1"/>
  <headerFooter alignWithMargins="0">
    <oddHeader>&amp;R&amp;"Arial CE,Tučné"&amp;14Příloha č. 9a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9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9" sqref="A39"/>
    </sheetView>
  </sheetViews>
  <sheetFormatPr defaultColWidth="9.00390625" defaultRowHeight="12.75"/>
  <cols>
    <col min="1" max="1" width="70.75390625" style="1602" customWidth="1"/>
    <col min="2" max="3" width="14.75390625" style="1602" customWidth="1"/>
    <col min="4" max="4" width="18.00390625" style="1602" bestFit="1" customWidth="1"/>
    <col min="5" max="52" width="14.75390625" style="1602" customWidth="1"/>
    <col min="55" max="16384" width="9.125" style="1602" customWidth="1"/>
  </cols>
  <sheetData>
    <row r="1" ht="15.75">
      <c r="A1" s="1238"/>
    </row>
    <row r="2" spans="1:8" ht="18.75">
      <c r="A2" s="1603" t="s">
        <v>278</v>
      </c>
      <c r="B2" s="1603"/>
      <c r="E2" s="1603"/>
      <c r="F2" s="1603"/>
      <c r="G2" s="1603"/>
      <c r="H2" s="1603"/>
    </row>
    <row r="3" ht="18">
      <c r="A3" s="1604"/>
    </row>
    <row r="4" ht="15">
      <c r="A4" s="1605"/>
    </row>
    <row r="6" spans="1:52" ht="12.75">
      <c r="A6" s="1606"/>
      <c r="B6" s="1607"/>
      <c r="C6" s="1607"/>
      <c r="D6" s="1608" t="s">
        <v>279</v>
      </c>
      <c r="E6" s="1609"/>
      <c r="F6" s="1609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09"/>
      <c r="S6" s="1610"/>
      <c r="T6" s="1610"/>
      <c r="U6" s="1610"/>
      <c r="V6" s="1610"/>
      <c r="W6" s="1610"/>
      <c r="X6" s="1610"/>
      <c r="Y6" s="1610"/>
      <c r="Z6" s="1610"/>
      <c r="AA6" s="1610"/>
      <c r="AB6" s="1610"/>
      <c r="AC6" s="1610"/>
      <c r="AD6" s="1610"/>
      <c r="AE6" s="1610"/>
      <c r="AF6" s="1610"/>
      <c r="AG6" s="1610"/>
      <c r="AH6" s="1609"/>
      <c r="AI6" s="1610"/>
      <c r="AJ6" s="1610"/>
      <c r="AK6" s="1610"/>
      <c r="AL6" s="1610"/>
      <c r="AM6" s="1610"/>
      <c r="AN6" s="1610"/>
      <c r="AO6" s="1610"/>
      <c r="AP6" s="1610"/>
      <c r="AQ6" s="1610"/>
      <c r="AR6" s="1610"/>
      <c r="AS6" s="1610"/>
      <c r="AT6" s="1610"/>
      <c r="AU6" s="1610"/>
      <c r="AV6" s="1610"/>
      <c r="AW6" s="1610"/>
      <c r="AX6" s="1610"/>
      <c r="AY6" s="1610"/>
      <c r="AZ6" s="1610"/>
    </row>
    <row r="7" spans="1:52" ht="12.75">
      <c r="A7" s="1611"/>
      <c r="B7" s="1612" t="s">
        <v>280</v>
      </c>
      <c r="C7" s="1612" t="s">
        <v>281</v>
      </c>
      <c r="D7" s="1613" t="s">
        <v>282</v>
      </c>
      <c r="E7" s="1614" t="s">
        <v>55</v>
      </c>
      <c r="F7" s="1614" t="s">
        <v>283</v>
      </c>
      <c r="G7" s="1615" t="s">
        <v>284</v>
      </c>
      <c r="H7" s="1615" t="s">
        <v>285</v>
      </c>
      <c r="I7" s="1615" t="s">
        <v>255</v>
      </c>
      <c r="J7" s="1615" t="s">
        <v>88</v>
      </c>
      <c r="K7" s="1615" t="s">
        <v>286</v>
      </c>
      <c r="L7" s="1615" t="s">
        <v>123</v>
      </c>
      <c r="M7" s="1615" t="s">
        <v>143</v>
      </c>
      <c r="N7" s="1615" t="s">
        <v>287</v>
      </c>
      <c r="O7" s="1615" t="s">
        <v>90</v>
      </c>
      <c r="P7" s="1615" t="s">
        <v>288</v>
      </c>
      <c r="Q7" s="1615" t="s">
        <v>93</v>
      </c>
      <c r="R7" s="1614" t="s">
        <v>289</v>
      </c>
      <c r="S7" s="1615" t="s">
        <v>112</v>
      </c>
      <c r="T7" s="1615" t="s">
        <v>290</v>
      </c>
      <c r="U7" s="1615" t="s">
        <v>63</v>
      </c>
      <c r="V7" s="1615" t="s">
        <v>96</v>
      </c>
      <c r="W7" s="1615" t="s">
        <v>99</v>
      </c>
      <c r="X7" s="1615" t="s">
        <v>185</v>
      </c>
      <c r="Y7" s="1615" t="s">
        <v>291</v>
      </c>
      <c r="Z7" s="1615" t="s">
        <v>73</v>
      </c>
      <c r="AA7" s="1615" t="s">
        <v>259</v>
      </c>
      <c r="AB7" s="1615" t="s">
        <v>120</v>
      </c>
      <c r="AC7" s="1615" t="s">
        <v>292</v>
      </c>
      <c r="AD7" s="1615" t="s">
        <v>204</v>
      </c>
      <c r="AE7" s="1615" t="s">
        <v>293</v>
      </c>
      <c r="AF7" s="1615" t="s">
        <v>294</v>
      </c>
      <c r="AG7" s="1615" t="s">
        <v>218</v>
      </c>
      <c r="AH7" s="1614" t="s">
        <v>125</v>
      </c>
      <c r="AI7" s="1615" t="s">
        <v>270</v>
      </c>
      <c r="AJ7" s="1615" t="s">
        <v>295</v>
      </c>
      <c r="AK7" s="1615" t="s">
        <v>223</v>
      </c>
      <c r="AL7" s="1615" t="s">
        <v>128</v>
      </c>
      <c r="AM7" s="1615" t="s">
        <v>296</v>
      </c>
      <c r="AN7" s="1615" t="s">
        <v>57</v>
      </c>
      <c r="AO7" s="1615" t="s">
        <v>297</v>
      </c>
      <c r="AP7" s="1615" t="s">
        <v>173</v>
      </c>
      <c r="AQ7" s="1615" t="s">
        <v>157</v>
      </c>
      <c r="AR7" s="1615" t="s">
        <v>298</v>
      </c>
      <c r="AS7" s="1615" t="s">
        <v>262</v>
      </c>
      <c r="AT7" s="1615" t="s">
        <v>131</v>
      </c>
      <c r="AU7" s="1615" t="s">
        <v>176</v>
      </c>
      <c r="AV7" s="1615" t="s">
        <v>134</v>
      </c>
      <c r="AW7" s="1615" t="s">
        <v>299</v>
      </c>
      <c r="AX7" s="1615" t="s">
        <v>117</v>
      </c>
      <c r="AY7" s="1615" t="s">
        <v>300</v>
      </c>
      <c r="AZ7" s="1615" t="s">
        <v>68</v>
      </c>
    </row>
    <row r="8" spans="1:52" s="1619" customFormat="1" ht="15.75">
      <c r="A8" s="1616" t="s">
        <v>301</v>
      </c>
      <c r="B8" s="1612" t="s">
        <v>302</v>
      </c>
      <c r="C8" s="1612" t="s">
        <v>466</v>
      </c>
      <c r="D8" s="1613" t="s">
        <v>303</v>
      </c>
      <c r="E8" s="1617">
        <v>1</v>
      </c>
      <c r="F8" s="1617">
        <v>2</v>
      </c>
      <c r="G8" s="1618">
        <v>3</v>
      </c>
      <c r="H8" s="1618">
        <v>4</v>
      </c>
      <c r="I8" s="1618">
        <v>5</v>
      </c>
      <c r="J8" s="1618">
        <v>6</v>
      </c>
      <c r="K8" s="1618">
        <v>7</v>
      </c>
      <c r="L8" s="1618">
        <v>8</v>
      </c>
      <c r="M8" s="1618">
        <v>9</v>
      </c>
      <c r="N8" s="1618">
        <v>10</v>
      </c>
      <c r="O8" s="1618">
        <v>11</v>
      </c>
      <c r="P8" s="1618">
        <v>12</v>
      </c>
      <c r="Q8" s="1618">
        <v>13</v>
      </c>
      <c r="R8" s="1617">
        <v>14</v>
      </c>
      <c r="S8" s="1618">
        <v>15</v>
      </c>
      <c r="T8" s="1618">
        <v>16</v>
      </c>
      <c r="U8" s="1618">
        <v>17</v>
      </c>
      <c r="V8" s="1618">
        <v>18</v>
      </c>
      <c r="W8" s="1618">
        <v>19</v>
      </c>
      <c r="X8" s="1618">
        <v>20</v>
      </c>
      <c r="Y8" s="1618">
        <v>21</v>
      </c>
      <c r="Z8" s="1618">
        <v>22</v>
      </c>
      <c r="AA8" s="1618">
        <v>23</v>
      </c>
      <c r="AB8" s="1618">
        <v>24</v>
      </c>
      <c r="AC8" s="1618">
        <v>25</v>
      </c>
      <c r="AD8" s="1618">
        <v>26</v>
      </c>
      <c r="AE8" s="1618">
        <v>27</v>
      </c>
      <c r="AF8" s="1618">
        <v>28</v>
      </c>
      <c r="AG8" s="1618">
        <v>29</v>
      </c>
      <c r="AH8" s="1617">
        <v>30</v>
      </c>
      <c r="AI8" s="1618">
        <v>31</v>
      </c>
      <c r="AJ8" s="1618">
        <v>32</v>
      </c>
      <c r="AK8" s="1618">
        <v>33</v>
      </c>
      <c r="AL8" s="1618">
        <v>34</v>
      </c>
      <c r="AM8" s="1618">
        <v>35</v>
      </c>
      <c r="AN8" s="1618">
        <v>36</v>
      </c>
      <c r="AO8" s="1618">
        <v>37</v>
      </c>
      <c r="AP8" s="1618">
        <v>38</v>
      </c>
      <c r="AQ8" s="1618">
        <v>39</v>
      </c>
      <c r="AR8" s="1618">
        <v>40</v>
      </c>
      <c r="AS8" s="1618">
        <v>41</v>
      </c>
      <c r="AT8" s="1618">
        <v>42</v>
      </c>
      <c r="AU8" s="1618">
        <v>43</v>
      </c>
      <c r="AV8" s="1618">
        <v>44</v>
      </c>
      <c r="AW8" s="1618">
        <v>45</v>
      </c>
      <c r="AX8" s="1618">
        <v>46</v>
      </c>
      <c r="AY8" s="1618">
        <v>47</v>
      </c>
      <c r="AZ8" s="1618">
        <v>48</v>
      </c>
    </row>
    <row r="9" spans="1:52" s="1619" customFormat="1" ht="12.75">
      <c r="A9" s="1620"/>
      <c r="B9" s="1621"/>
      <c r="C9" s="1622" t="s">
        <v>996</v>
      </c>
      <c r="D9" s="1623" t="s">
        <v>304</v>
      </c>
      <c r="E9" s="1624"/>
      <c r="F9" s="1624"/>
      <c r="G9" s="1625"/>
      <c r="H9" s="1625">
        <v>1</v>
      </c>
      <c r="I9" s="1625">
        <v>2</v>
      </c>
      <c r="J9" s="1625">
        <v>3</v>
      </c>
      <c r="K9" s="1625"/>
      <c r="L9" s="1625"/>
      <c r="M9" s="1625"/>
      <c r="N9" s="1625"/>
      <c r="O9" s="1625">
        <v>4</v>
      </c>
      <c r="P9" s="1625">
        <v>5</v>
      </c>
      <c r="Q9" s="1625">
        <v>6</v>
      </c>
      <c r="R9" s="1624">
        <v>7</v>
      </c>
      <c r="S9" s="1625"/>
      <c r="T9" s="1625"/>
      <c r="U9" s="1625"/>
      <c r="V9" s="1625">
        <v>8</v>
      </c>
      <c r="W9" s="1625"/>
      <c r="X9" s="1625"/>
      <c r="Y9" s="1625"/>
      <c r="Z9" s="1625"/>
      <c r="AA9" s="1625">
        <v>9</v>
      </c>
      <c r="AB9" s="1625">
        <v>10</v>
      </c>
      <c r="AC9" s="1625">
        <v>11</v>
      </c>
      <c r="AD9" s="1625"/>
      <c r="AE9" s="1625">
        <v>12</v>
      </c>
      <c r="AF9" s="1625"/>
      <c r="AG9" s="1625">
        <v>13</v>
      </c>
      <c r="AH9" s="1624"/>
      <c r="AI9" s="1625"/>
      <c r="AJ9" s="1625">
        <v>14</v>
      </c>
      <c r="AK9" s="1625">
        <v>15</v>
      </c>
      <c r="AL9" s="1625"/>
      <c r="AM9" s="1625"/>
      <c r="AN9" s="1625"/>
      <c r="AO9" s="1625">
        <v>16</v>
      </c>
      <c r="AP9" s="1625"/>
      <c r="AQ9" s="1625"/>
      <c r="AR9" s="1625"/>
      <c r="AS9" s="1625"/>
      <c r="AT9" s="1625"/>
      <c r="AU9" s="1625"/>
      <c r="AV9" s="1625">
        <v>17</v>
      </c>
      <c r="AW9" s="1625">
        <v>18</v>
      </c>
      <c r="AX9" s="1625"/>
      <c r="AY9" s="1625">
        <v>19</v>
      </c>
      <c r="AZ9" s="1625"/>
    </row>
    <row r="10" spans="1:52" ht="12.75">
      <c r="A10" s="1626" t="s">
        <v>400</v>
      </c>
      <c r="B10" s="1627"/>
      <c r="C10" s="1627"/>
      <c r="D10" s="1627"/>
      <c r="E10" s="1628"/>
      <c r="F10" s="1628"/>
      <c r="G10" s="1627"/>
      <c r="H10" s="1627"/>
      <c r="I10" s="1627"/>
      <c r="J10" s="1627"/>
      <c r="K10" s="1627"/>
      <c r="L10" s="1627"/>
      <c r="M10" s="1627"/>
      <c r="N10" s="1627"/>
      <c r="O10" s="1627"/>
      <c r="P10" s="1627"/>
      <c r="Q10" s="1627"/>
      <c r="R10" s="1628"/>
      <c r="S10" s="1627"/>
      <c r="T10" s="1627"/>
      <c r="U10" s="1627"/>
      <c r="V10" s="1627"/>
      <c r="W10" s="1627"/>
      <c r="X10" s="1627"/>
      <c r="Y10" s="1627"/>
      <c r="Z10" s="1627"/>
      <c r="AA10" s="1627"/>
      <c r="AB10" s="1627"/>
      <c r="AC10" s="1627"/>
      <c r="AD10" s="1627"/>
      <c r="AE10" s="1627"/>
      <c r="AF10" s="1627"/>
      <c r="AG10" s="1627"/>
      <c r="AH10" s="1628"/>
      <c r="AI10" s="1627"/>
      <c r="AJ10" s="1627"/>
      <c r="AK10" s="1627"/>
      <c r="AL10" s="1627"/>
      <c r="AM10" s="1627"/>
      <c r="AN10" s="1627"/>
      <c r="AO10" s="1627"/>
      <c r="AP10" s="1627"/>
      <c r="AQ10" s="1627"/>
      <c r="AR10" s="1627"/>
      <c r="AS10" s="1627"/>
      <c r="AT10" s="1627"/>
      <c r="AU10" s="1627"/>
      <c r="AV10" s="1627"/>
      <c r="AW10" s="1627"/>
      <c r="AX10" s="1627"/>
      <c r="AY10" s="1627"/>
      <c r="AZ10" s="1627"/>
    </row>
    <row r="11" spans="1:52" ht="12.75">
      <c r="A11" s="1629" t="s">
        <v>401</v>
      </c>
      <c r="B11" s="1630">
        <v>434904</v>
      </c>
      <c r="C11" s="1630">
        <v>834904</v>
      </c>
      <c r="D11" s="1630">
        <v>400000</v>
      </c>
      <c r="E11" s="1631"/>
      <c r="F11" s="1631"/>
      <c r="G11" s="1632"/>
      <c r="H11" s="1632"/>
      <c r="I11" s="1632"/>
      <c r="J11" s="1632"/>
      <c r="K11" s="1632"/>
      <c r="L11" s="1632"/>
      <c r="M11" s="1632"/>
      <c r="N11" s="1632"/>
      <c r="O11" s="1632"/>
      <c r="P11" s="1632"/>
      <c r="Q11" s="1632"/>
      <c r="R11" s="1631"/>
      <c r="S11" s="1632"/>
      <c r="T11" s="1632"/>
      <c r="U11" s="1632"/>
      <c r="V11" s="1632"/>
      <c r="W11" s="1632"/>
      <c r="X11" s="1632"/>
      <c r="Y11" s="1632"/>
      <c r="Z11" s="1632"/>
      <c r="AA11" s="1632"/>
      <c r="AB11" s="1632"/>
      <c r="AC11" s="1632"/>
      <c r="AD11" s="1632"/>
      <c r="AE11" s="1632"/>
      <c r="AF11" s="1632"/>
      <c r="AG11" s="1632"/>
      <c r="AH11" s="1631"/>
      <c r="AI11" s="1632"/>
      <c r="AJ11" s="1632"/>
      <c r="AK11" s="1632"/>
      <c r="AL11" s="1632"/>
      <c r="AM11" s="1632"/>
      <c r="AN11" s="1632"/>
      <c r="AO11" s="1632"/>
      <c r="AP11" s="1632"/>
      <c r="AQ11" s="1632"/>
      <c r="AR11" s="1632"/>
      <c r="AS11" s="1632"/>
      <c r="AT11" s="1632">
        <v>124022</v>
      </c>
      <c r="AU11" s="1632"/>
      <c r="AV11" s="1632">
        <v>275978</v>
      </c>
      <c r="AW11" s="1632"/>
      <c r="AX11" s="1632"/>
      <c r="AY11" s="1632"/>
      <c r="AZ11" s="1632"/>
    </row>
    <row r="12" spans="1:52" ht="12.75">
      <c r="A12" s="1629" t="s">
        <v>402</v>
      </c>
      <c r="B12" s="1630">
        <v>108936399</v>
      </c>
      <c r="C12" s="1630">
        <v>110291727</v>
      </c>
      <c r="D12" s="1630">
        <v>1355328</v>
      </c>
      <c r="E12" s="1631">
        <v>135640</v>
      </c>
      <c r="F12" s="1631">
        <v>-119430</v>
      </c>
      <c r="G12" s="1632">
        <v>-6050</v>
      </c>
      <c r="H12" s="1632">
        <v>-1574</v>
      </c>
      <c r="I12" s="1632"/>
      <c r="J12" s="1632">
        <v>50000</v>
      </c>
      <c r="K12" s="1632">
        <v>44332</v>
      </c>
      <c r="L12" s="1632">
        <v>2000</v>
      </c>
      <c r="M12" s="1632">
        <v>-230211</v>
      </c>
      <c r="N12" s="1632">
        <v>41700</v>
      </c>
      <c r="O12" s="1632">
        <v>50000</v>
      </c>
      <c r="P12" s="1632">
        <v>38840</v>
      </c>
      <c r="Q12" s="1632">
        <v>50000</v>
      </c>
      <c r="R12" s="1631"/>
      <c r="S12" s="1632">
        <v>169920</v>
      </c>
      <c r="T12" s="1632">
        <v>-1547</v>
      </c>
      <c r="U12" s="1632">
        <v>6010</v>
      </c>
      <c r="V12" s="1632">
        <v>21000</v>
      </c>
      <c r="W12" s="1632">
        <v>220000</v>
      </c>
      <c r="X12" s="1632">
        <v>-500</v>
      </c>
      <c r="Y12" s="1632">
        <v>48000</v>
      </c>
      <c r="Z12" s="1632">
        <v>15400</v>
      </c>
      <c r="AA12" s="1632"/>
      <c r="AB12" s="1632">
        <v>427</v>
      </c>
      <c r="AC12" s="1632">
        <v>-118223</v>
      </c>
      <c r="AD12" s="1632">
        <v>-217</v>
      </c>
      <c r="AE12" s="1632">
        <v>3800</v>
      </c>
      <c r="AF12" s="1632">
        <v>-88223</v>
      </c>
      <c r="AG12" s="1632"/>
      <c r="AH12" s="1631">
        <v>1000</v>
      </c>
      <c r="AI12" s="1632">
        <v>100000</v>
      </c>
      <c r="AJ12" s="1632">
        <v>-1684</v>
      </c>
      <c r="AK12" s="1632"/>
      <c r="AL12" s="1632">
        <v>27000</v>
      </c>
      <c r="AM12" s="1632">
        <v>345216</v>
      </c>
      <c r="AN12" s="1632">
        <v>6000</v>
      </c>
      <c r="AO12" s="1632">
        <v>-736</v>
      </c>
      <c r="AP12" s="1632">
        <v>-1500</v>
      </c>
      <c r="AQ12" s="1632">
        <v>-450</v>
      </c>
      <c r="AR12" s="1632">
        <v>-1890</v>
      </c>
      <c r="AS12" s="1632"/>
      <c r="AT12" s="1632">
        <v>124022</v>
      </c>
      <c r="AU12" s="1632">
        <v>-686</v>
      </c>
      <c r="AV12" s="1632">
        <v>275978</v>
      </c>
      <c r="AW12" s="1632">
        <v>130755</v>
      </c>
      <c r="AX12" s="1632">
        <v>42412</v>
      </c>
      <c r="AY12" s="1632">
        <v>-25203</v>
      </c>
      <c r="AZ12" s="1632">
        <v>4000</v>
      </c>
    </row>
    <row r="13" spans="1:52" ht="12.75">
      <c r="A13" s="1633" t="s">
        <v>851</v>
      </c>
      <c r="B13" s="1630"/>
      <c r="C13" s="1630"/>
      <c r="D13" s="1630"/>
      <c r="E13" s="1634"/>
      <c r="F13" s="1634"/>
      <c r="G13" s="1630"/>
      <c r="H13" s="1630"/>
      <c r="I13" s="1630"/>
      <c r="J13" s="1630"/>
      <c r="K13" s="1630"/>
      <c r="L13" s="1630"/>
      <c r="M13" s="1630"/>
      <c r="N13" s="1630"/>
      <c r="O13" s="1630"/>
      <c r="P13" s="1630"/>
      <c r="Q13" s="1630"/>
      <c r="R13" s="1634"/>
      <c r="S13" s="1630"/>
      <c r="T13" s="1630"/>
      <c r="U13" s="1630"/>
      <c r="V13" s="1630"/>
      <c r="W13" s="1630"/>
      <c r="X13" s="1630"/>
      <c r="Y13" s="1630"/>
      <c r="Z13" s="1630"/>
      <c r="AA13" s="1630"/>
      <c r="AB13" s="1630"/>
      <c r="AC13" s="1630"/>
      <c r="AD13" s="1630"/>
      <c r="AE13" s="1630"/>
      <c r="AF13" s="1630"/>
      <c r="AG13" s="1630"/>
      <c r="AH13" s="1634"/>
      <c r="AI13" s="1630"/>
      <c r="AJ13" s="1630"/>
      <c r="AK13" s="1630"/>
      <c r="AL13" s="1630"/>
      <c r="AM13" s="1630"/>
      <c r="AN13" s="1630"/>
      <c r="AO13" s="1630"/>
      <c r="AP13" s="1630"/>
      <c r="AQ13" s="1630"/>
      <c r="AR13" s="1630"/>
      <c r="AS13" s="1630"/>
      <c r="AT13" s="1630"/>
      <c r="AU13" s="1630"/>
      <c r="AV13" s="1630"/>
      <c r="AW13" s="1630"/>
      <c r="AX13" s="1630"/>
      <c r="AY13" s="1630"/>
      <c r="AZ13" s="1630"/>
    </row>
    <row r="14" spans="1:52" s="1639" customFormat="1" ht="12.75">
      <c r="A14" s="1635" t="s">
        <v>403</v>
      </c>
      <c r="B14" s="1636">
        <v>372184</v>
      </c>
      <c r="C14" s="1636">
        <v>409401</v>
      </c>
      <c r="D14" s="1636">
        <v>37217</v>
      </c>
      <c r="E14" s="1637"/>
      <c r="F14" s="1637"/>
      <c r="G14" s="1638"/>
      <c r="H14" s="1638"/>
      <c r="I14" s="1638">
        <v>8295</v>
      </c>
      <c r="J14" s="1638"/>
      <c r="K14" s="1638"/>
      <c r="L14" s="1638"/>
      <c r="M14" s="1638"/>
      <c r="N14" s="1638"/>
      <c r="O14" s="1638"/>
      <c r="P14" s="1638">
        <v>1000</v>
      </c>
      <c r="Q14" s="1638"/>
      <c r="R14" s="1637">
        <v>9223</v>
      </c>
      <c r="S14" s="1638"/>
      <c r="T14" s="1638"/>
      <c r="U14" s="1638"/>
      <c r="V14" s="1638"/>
      <c r="W14" s="1638"/>
      <c r="X14" s="1638"/>
      <c r="Y14" s="1638"/>
      <c r="Z14" s="1638"/>
      <c r="AA14" s="1638">
        <v>5615</v>
      </c>
      <c r="AB14" s="1638"/>
      <c r="AC14" s="1638">
        <v>1000</v>
      </c>
      <c r="AD14" s="1638"/>
      <c r="AE14" s="1638">
        <v>7595</v>
      </c>
      <c r="AF14" s="1638"/>
      <c r="AG14" s="1638">
        <v>1932</v>
      </c>
      <c r="AH14" s="1637"/>
      <c r="AI14" s="1638"/>
      <c r="AJ14" s="1638"/>
      <c r="AK14" s="1638">
        <v>227</v>
      </c>
      <c r="AL14" s="1638"/>
      <c r="AM14" s="1638"/>
      <c r="AN14" s="1638"/>
      <c r="AO14" s="1638">
        <v>2330</v>
      </c>
      <c r="AP14" s="1638"/>
      <c r="AQ14" s="1638"/>
      <c r="AR14" s="1638"/>
      <c r="AS14" s="1638"/>
      <c r="AT14" s="1638"/>
      <c r="AU14" s="1638"/>
      <c r="AV14" s="1638"/>
      <c r="AW14" s="1638"/>
      <c r="AX14" s="1638"/>
      <c r="AY14" s="1638"/>
      <c r="AZ14" s="1638"/>
    </row>
    <row r="15" spans="1:52" s="1639" customFormat="1" ht="12.75">
      <c r="A15" s="1635" t="s">
        <v>404</v>
      </c>
      <c r="B15" s="1636">
        <v>351090</v>
      </c>
      <c r="C15" s="1636">
        <v>370837</v>
      </c>
      <c r="D15" s="1636">
        <v>19747</v>
      </c>
      <c r="E15" s="1637"/>
      <c r="F15" s="1637"/>
      <c r="G15" s="1638"/>
      <c r="H15" s="1638"/>
      <c r="I15" s="1638">
        <v>5105</v>
      </c>
      <c r="J15" s="1638"/>
      <c r="K15" s="1638"/>
      <c r="L15" s="1638"/>
      <c r="M15" s="1638"/>
      <c r="N15" s="1638"/>
      <c r="O15" s="1638"/>
      <c r="P15" s="1638"/>
      <c r="Q15" s="1638"/>
      <c r="R15" s="1637">
        <v>6223</v>
      </c>
      <c r="S15" s="1638"/>
      <c r="T15" s="1638"/>
      <c r="U15" s="1638"/>
      <c r="V15" s="1638"/>
      <c r="W15" s="1638"/>
      <c r="X15" s="1638"/>
      <c r="Y15" s="1638"/>
      <c r="Z15" s="1638"/>
      <c r="AA15" s="1638">
        <v>3600</v>
      </c>
      <c r="AB15" s="1638"/>
      <c r="AC15" s="1638"/>
      <c r="AD15" s="1638"/>
      <c r="AE15" s="1638">
        <v>1845</v>
      </c>
      <c r="AF15" s="1638"/>
      <c r="AG15" s="1638">
        <v>555</v>
      </c>
      <c r="AH15" s="1637"/>
      <c r="AI15" s="1638"/>
      <c r="AJ15" s="1638"/>
      <c r="AK15" s="1638">
        <v>227</v>
      </c>
      <c r="AL15" s="1638"/>
      <c r="AM15" s="1638"/>
      <c r="AN15" s="1638"/>
      <c r="AO15" s="1638">
        <v>2330</v>
      </c>
      <c r="AP15" s="1638"/>
      <c r="AQ15" s="1638"/>
      <c r="AR15" s="1638"/>
      <c r="AS15" s="1638"/>
      <c r="AT15" s="1638"/>
      <c r="AU15" s="1638"/>
      <c r="AV15" s="1638"/>
      <c r="AW15" s="1638">
        <v>-58</v>
      </c>
      <c r="AX15" s="1638"/>
      <c r="AY15" s="1638">
        <v>-80</v>
      </c>
      <c r="AZ15" s="1638"/>
    </row>
    <row r="16" spans="1:52" s="1639" customFormat="1" ht="12.75">
      <c r="A16" s="1635" t="s">
        <v>405</v>
      </c>
      <c r="B16" s="1636">
        <v>126392</v>
      </c>
      <c r="C16" s="1636">
        <v>133475</v>
      </c>
      <c r="D16" s="1636">
        <v>7083</v>
      </c>
      <c r="E16" s="1637"/>
      <c r="F16" s="1637"/>
      <c r="G16" s="1638"/>
      <c r="H16" s="1638"/>
      <c r="I16" s="1638">
        <v>1797</v>
      </c>
      <c r="J16" s="1638"/>
      <c r="K16" s="1638"/>
      <c r="L16" s="1638"/>
      <c r="M16" s="1638"/>
      <c r="N16" s="1638"/>
      <c r="O16" s="1638"/>
      <c r="P16" s="1638"/>
      <c r="Q16" s="1638"/>
      <c r="R16" s="1637">
        <v>2178</v>
      </c>
      <c r="S16" s="1638"/>
      <c r="T16" s="1638"/>
      <c r="U16" s="1638"/>
      <c r="V16" s="1638"/>
      <c r="W16" s="1638"/>
      <c r="X16" s="1638"/>
      <c r="Y16" s="1638"/>
      <c r="Z16" s="1638"/>
      <c r="AA16" s="1638">
        <v>1353</v>
      </c>
      <c r="AB16" s="1638"/>
      <c r="AC16" s="1638"/>
      <c r="AD16" s="1638"/>
      <c r="AE16" s="1638">
        <v>666</v>
      </c>
      <c r="AF16" s="1638"/>
      <c r="AG16" s="1638">
        <v>194</v>
      </c>
      <c r="AH16" s="1637"/>
      <c r="AI16" s="1638"/>
      <c r="AJ16" s="1638"/>
      <c r="AK16" s="1638">
        <v>79</v>
      </c>
      <c r="AL16" s="1638"/>
      <c r="AM16" s="1638"/>
      <c r="AN16" s="1638"/>
      <c r="AO16" s="1638">
        <v>816</v>
      </c>
      <c r="AP16" s="1638"/>
      <c r="AQ16" s="1638"/>
      <c r="AR16" s="1638"/>
      <c r="AS16" s="1638"/>
      <c r="AT16" s="1638"/>
      <c r="AU16" s="1638"/>
      <c r="AV16" s="1638"/>
      <c r="AW16" s="1638"/>
      <c r="AX16" s="1638"/>
      <c r="AY16" s="1638"/>
      <c r="AZ16" s="1638"/>
    </row>
    <row r="17" spans="1:52" ht="12.75">
      <c r="A17" s="1640" t="s">
        <v>406</v>
      </c>
      <c r="B17" s="1641">
        <v>7021</v>
      </c>
      <c r="C17" s="1641">
        <v>7432</v>
      </c>
      <c r="D17" s="1641">
        <v>411</v>
      </c>
      <c r="E17" s="1642"/>
      <c r="F17" s="1642"/>
      <c r="G17" s="1643"/>
      <c r="H17" s="1643"/>
      <c r="I17" s="1643">
        <v>103</v>
      </c>
      <c r="J17" s="1643"/>
      <c r="K17" s="1643"/>
      <c r="L17" s="1643"/>
      <c r="M17" s="1643"/>
      <c r="N17" s="1643"/>
      <c r="O17" s="1643"/>
      <c r="P17" s="1643"/>
      <c r="Q17" s="1643"/>
      <c r="R17" s="1642">
        <v>125</v>
      </c>
      <c r="S17" s="1643"/>
      <c r="T17" s="1643"/>
      <c r="U17" s="1643"/>
      <c r="V17" s="1643"/>
      <c r="W17" s="1643"/>
      <c r="X17" s="1643"/>
      <c r="Y17" s="1643"/>
      <c r="Z17" s="1643"/>
      <c r="AA17" s="1643">
        <v>83</v>
      </c>
      <c r="AB17" s="1643"/>
      <c r="AC17" s="1643"/>
      <c r="AD17" s="1643"/>
      <c r="AE17" s="1643">
        <v>37</v>
      </c>
      <c r="AF17" s="1643"/>
      <c r="AG17" s="1643">
        <v>11</v>
      </c>
      <c r="AH17" s="1642"/>
      <c r="AI17" s="1643"/>
      <c r="AJ17" s="1643"/>
      <c r="AK17" s="1643">
        <v>5</v>
      </c>
      <c r="AL17" s="1643"/>
      <c r="AM17" s="1643"/>
      <c r="AN17" s="1643"/>
      <c r="AO17" s="1643">
        <v>47</v>
      </c>
      <c r="AP17" s="1643"/>
      <c r="AQ17" s="1643"/>
      <c r="AR17" s="1643"/>
      <c r="AS17" s="1643"/>
      <c r="AT17" s="1643"/>
      <c r="AU17" s="1643"/>
      <c r="AV17" s="1643"/>
      <c r="AW17" s="1643"/>
      <c r="AX17" s="1643"/>
      <c r="AY17" s="1643"/>
      <c r="AZ17" s="1643"/>
    </row>
    <row r="18" spans="1:52" ht="12.75">
      <c r="A18" s="1640" t="s">
        <v>407</v>
      </c>
      <c r="B18" s="1641">
        <v>323450</v>
      </c>
      <c r="C18" s="1641">
        <v>333062</v>
      </c>
      <c r="D18" s="1641">
        <v>9612</v>
      </c>
      <c r="E18" s="1642"/>
      <c r="F18" s="1642"/>
      <c r="G18" s="1643"/>
      <c r="H18" s="1643"/>
      <c r="I18" s="1643"/>
      <c r="J18" s="1643"/>
      <c r="K18" s="1643"/>
      <c r="L18" s="1643"/>
      <c r="M18" s="1643"/>
      <c r="N18" s="1643"/>
      <c r="O18" s="1643"/>
      <c r="P18" s="1643"/>
      <c r="Q18" s="1643"/>
      <c r="R18" s="1642">
        <v>5500</v>
      </c>
      <c r="S18" s="1643"/>
      <c r="T18" s="1643"/>
      <c r="U18" s="1643"/>
      <c r="V18" s="1643"/>
      <c r="W18" s="1643"/>
      <c r="X18" s="1643"/>
      <c r="Y18" s="1643"/>
      <c r="Z18" s="1643"/>
      <c r="AA18" s="1643"/>
      <c r="AB18" s="1643"/>
      <c r="AC18" s="1643">
        <v>1000</v>
      </c>
      <c r="AD18" s="1643"/>
      <c r="AE18" s="1643"/>
      <c r="AF18" s="1643"/>
      <c r="AG18" s="1643">
        <v>555</v>
      </c>
      <c r="AH18" s="1642"/>
      <c r="AI18" s="1643"/>
      <c r="AJ18" s="1643"/>
      <c r="AK18" s="1643">
        <v>227</v>
      </c>
      <c r="AL18" s="1643"/>
      <c r="AM18" s="1643"/>
      <c r="AN18" s="1643"/>
      <c r="AO18" s="1643">
        <v>2330</v>
      </c>
      <c r="AP18" s="1643"/>
      <c r="AQ18" s="1643"/>
      <c r="AR18" s="1643"/>
      <c r="AS18" s="1643"/>
      <c r="AT18" s="1643"/>
      <c r="AU18" s="1643"/>
      <c r="AV18" s="1643"/>
      <c r="AW18" s="1643"/>
      <c r="AX18" s="1643"/>
      <c r="AY18" s="1643"/>
      <c r="AZ18" s="1643"/>
    </row>
    <row r="19" spans="1:52" ht="12.75">
      <c r="A19" s="1640" t="s">
        <v>408</v>
      </c>
      <c r="B19" s="1641">
        <v>319835</v>
      </c>
      <c r="C19" s="1641">
        <v>328309</v>
      </c>
      <c r="D19" s="1641">
        <v>8474</v>
      </c>
      <c r="E19" s="1642"/>
      <c r="F19" s="1642"/>
      <c r="G19" s="1643"/>
      <c r="H19" s="1643"/>
      <c r="I19" s="1643"/>
      <c r="J19" s="1643"/>
      <c r="K19" s="1643"/>
      <c r="L19" s="1643"/>
      <c r="M19" s="1643"/>
      <c r="N19" s="1643"/>
      <c r="O19" s="1643"/>
      <c r="P19" s="1643"/>
      <c r="Q19" s="1643"/>
      <c r="R19" s="1642">
        <v>5500</v>
      </c>
      <c r="S19" s="1643"/>
      <c r="T19" s="1643"/>
      <c r="U19" s="1643"/>
      <c r="V19" s="1643"/>
      <c r="W19" s="1643"/>
      <c r="X19" s="1643"/>
      <c r="Y19" s="1643"/>
      <c r="Z19" s="1643"/>
      <c r="AA19" s="1643"/>
      <c r="AB19" s="1643"/>
      <c r="AC19" s="1643"/>
      <c r="AD19" s="1643"/>
      <c r="AE19" s="1643"/>
      <c r="AF19" s="1643"/>
      <c r="AG19" s="1643">
        <v>555</v>
      </c>
      <c r="AH19" s="1642"/>
      <c r="AI19" s="1643"/>
      <c r="AJ19" s="1643"/>
      <c r="AK19" s="1643">
        <v>227</v>
      </c>
      <c r="AL19" s="1643"/>
      <c r="AM19" s="1643"/>
      <c r="AN19" s="1643"/>
      <c r="AO19" s="1643">
        <v>2330</v>
      </c>
      <c r="AP19" s="1643"/>
      <c r="AQ19" s="1643"/>
      <c r="AR19" s="1643"/>
      <c r="AS19" s="1643"/>
      <c r="AT19" s="1643"/>
      <c r="AU19" s="1643"/>
      <c r="AV19" s="1643"/>
      <c r="AW19" s="1643">
        <v>-58</v>
      </c>
      <c r="AX19" s="1643"/>
      <c r="AY19" s="1643">
        <v>-80</v>
      </c>
      <c r="AZ19" s="1643"/>
    </row>
    <row r="20" spans="1:52" ht="12.75">
      <c r="A20" s="1640" t="s">
        <v>409</v>
      </c>
      <c r="B20" s="1641">
        <v>6766318</v>
      </c>
      <c r="C20" s="1641">
        <v>6754936</v>
      </c>
      <c r="D20" s="1641">
        <v>-11382</v>
      </c>
      <c r="E20" s="1642"/>
      <c r="F20" s="1642"/>
      <c r="G20" s="1643">
        <v>-6050</v>
      </c>
      <c r="H20" s="1643">
        <v>-3956</v>
      </c>
      <c r="I20" s="1643"/>
      <c r="J20" s="1643"/>
      <c r="K20" s="1643"/>
      <c r="L20" s="1643"/>
      <c r="M20" s="1643"/>
      <c r="N20" s="1643"/>
      <c r="O20" s="1643"/>
      <c r="P20" s="1643"/>
      <c r="Q20" s="1643"/>
      <c r="R20" s="1642"/>
      <c r="S20" s="1643"/>
      <c r="T20" s="1643">
        <v>-417</v>
      </c>
      <c r="U20" s="1643"/>
      <c r="V20" s="1643"/>
      <c r="W20" s="1643"/>
      <c r="X20" s="1643">
        <v>-500</v>
      </c>
      <c r="Y20" s="1643"/>
      <c r="Z20" s="1643"/>
      <c r="AA20" s="1643"/>
      <c r="AB20" s="1643"/>
      <c r="AC20" s="1643"/>
      <c r="AD20" s="1643"/>
      <c r="AE20" s="1643"/>
      <c r="AF20" s="1643"/>
      <c r="AG20" s="1643"/>
      <c r="AH20" s="1642"/>
      <c r="AI20" s="1643"/>
      <c r="AJ20" s="1643"/>
      <c r="AK20" s="1643"/>
      <c r="AL20" s="1643"/>
      <c r="AM20" s="1643"/>
      <c r="AN20" s="1643"/>
      <c r="AO20" s="1643"/>
      <c r="AP20" s="1643"/>
      <c r="AQ20" s="1643"/>
      <c r="AR20" s="1643"/>
      <c r="AS20" s="1643"/>
      <c r="AT20" s="1643"/>
      <c r="AU20" s="1643"/>
      <c r="AV20" s="1643"/>
      <c r="AW20" s="1643">
        <v>-459</v>
      </c>
      <c r="AX20" s="1643"/>
      <c r="AY20" s="1643"/>
      <c r="AZ20" s="1643"/>
    </row>
    <row r="21" spans="1:52" ht="12.75">
      <c r="A21" s="1640" t="s">
        <v>410</v>
      </c>
      <c r="B21" s="1641">
        <v>4210930</v>
      </c>
      <c r="C21" s="1641">
        <v>4206974</v>
      </c>
      <c r="D21" s="1641">
        <v>-3956</v>
      </c>
      <c r="E21" s="1642"/>
      <c r="F21" s="1642"/>
      <c r="G21" s="1643"/>
      <c r="H21" s="1643">
        <v>-3956</v>
      </c>
      <c r="I21" s="1643"/>
      <c r="J21" s="1643"/>
      <c r="K21" s="1643"/>
      <c r="L21" s="1643"/>
      <c r="M21" s="1643"/>
      <c r="N21" s="1643"/>
      <c r="O21" s="1643"/>
      <c r="P21" s="1643"/>
      <c r="Q21" s="1643"/>
      <c r="R21" s="1642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2"/>
      <c r="AI21" s="1643"/>
      <c r="AJ21" s="1643"/>
      <c r="AK21" s="1643"/>
      <c r="AL21" s="1643"/>
      <c r="AM21" s="1643"/>
      <c r="AN21" s="1643"/>
      <c r="AO21" s="1643"/>
      <c r="AP21" s="1643"/>
      <c r="AQ21" s="1643"/>
      <c r="AR21" s="1643"/>
      <c r="AS21" s="1643"/>
      <c r="AT21" s="1643"/>
      <c r="AU21" s="1643"/>
      <c r="AV21" s="1643"/>
      <c r="AW21" s="1643"/>
      <c r="AX21" s="1643"/>
      <c r="AY21" s="1643"/>
      <c r="AZ21" s="1643"/>
    </row>
    <row r="22" spans="1:52" ht="12.75">
      <c r="A22" s="1640" t="s">
        <v>411</v>
      </c>
      <c r="B22" s="1641">
        <v>2555388</v>
      </c>
      <c r="C22" s="1641">
        <v>2547962</v>
      </c>
      <c r="D22" s="1641">
        <v>-7426</v>
      </c>
      <c r="E22" s="1642"/>
      <c r="F22" s="1642"/>
      <c r="G22" s="1643">
        <v>-6050</v>
      </c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2"/>
      <c r="S22" s="1643"/>
      <c r="T22" s="1643">
        <v>-417</v>
      </c>
      <c r="U22" s="1643"/>
      <c r="V22" s="1643"/>
      <c r="W22" s="1643"/>
      <c r="X22" s="1643">
        <v>-500</v>
      </c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2"/>
      <c r="AI22" s="1643"/>
      <c r="AJ22" s="1643"/>
      <c r="AK22" s="1643"/>
      <c r="AL22" s="1643"/>
      <c r="AM22" s="1643"/>
      <c r="AN22" s="1643"/>
      <c r="AO22" s="1643"/>
      <c r="AP22" s="1643"/>
      <c r="AQ22" s="1643"/>
      <c r="AR22" s="1643"/>
      <c r="AS22" s="1643"/>
      <c r="AT22" s="1643"/>
      <c r="AU22" s="1643"/>
      <c r="AV22" s="1643"/>
      <c r="AW22" s="1643">
        <v>-459</v>
      </c>
      <c r="AX22" s="1643"/>
      <c r="AY22" s="1643"/>
      <c r="AZ22" s="1643"/>
    </row>
    <row r="23" spans="1:52" ht="12.75">
      <c r="A23" s="1640" t="s">
        <v>1289</v>
      </c>
      <c r="B23" s="1641">
        <v>1663705</v>
      </c>
      <c r="C23" s="1641">
        <v>1656696</v>
      </c>
      <c r="D23" s="1641">
        <v>-7009</v>
      </c>
      <c r="E23" s="1642"/>
      <c r="F23" s="1642"/>
      <c r="G23" s="1643">
        <v>-6050</v>
      </c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2"/>
      <c r="S23" s="1643"/>
      <c r="T23" s="1643"/>
      <c r="U23" s="1643"/>
      <c r="V23" s="1643"/>
      <c r="W23" s="1643"/>
      <c r="X23" s="1643">
        <v>-500</v>
      </c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2"/>
      <c r="AI23" s="1643"/>
      <c r="AJ23" s="1643"/>
      <c r="AK23" s="1643"/>
      <c r="AL23" s="1643"/>
      <c r="AM23" s="1643"/>
      <c r="AN23" s="1643"/>
      <c r="AO23" s="1643"/>
      <c r="AP23" s="1643"/>
      <c r="AQ23" s="1643"/>
      <c r="AR23" s="1643"/>
      <c r="AS23" s="1643"/>
      <c r="AT23" s="1643"/>
      <c r="AU23" s="1643"/>
      <c r="AV23" s="1643"/>
      <c r="AW23" s="1643">
        <v>-459</v>
      </c>
      <c r="AX23" s="1643"/>
      <c r="AY23" s="1643"/>
      <c r="AZ23" s="1643"/>
    </row>
    <row r="24" spans="1:52" ht="12.75">
      <c r="A24" s="1640" t="s">
        <v>1290</v>
      </c>
      <c r="B24" s="1641">
        <v>861525</v>
      </c>
      <c r="C24" s="1641">
        <v>861108</v>
      </c>
      <c r="D24" s="1641">
        <v>-417</v>
      </c>
      <c r="E24" s="1642"/>
      <c r="F24" s="1642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2"/>
      <c r="S24" s="1643"/>
      <c r="T24" s="1643">
        <v>-417</v>
      </c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2"/>
      <c r="AI24" s="1643"/>
      <c r="AJ24" s="1643"/>
      <c r="AK24" s="1643"/>
      <c r="AL24" s="1643"/>
      <c r="AM24" s="1643"/>
      <c r="AN24" s="1643"/>
      <c r="AO24" s="1643"/>
      <c r="AP24" s="1643"/>
      <c r="AQ24" s="1643"/>
      <c r="AR24" s="1643"/>
      <c r="AS24" s="1643"/>
      <c r="AT24" s="1643"/>
      <c r="AU24" s="1643"/>
      <c r="AV24" s="1643"/>
      <c r="AW24" s="1643"/>
      <c r="AX24" s="1643"/>
      <c r="AY24" s="1643"/>
      <c r="AZ24" s="1643"/>
    </row>
    <row r="25" spans="1:52" ht="12.75">
      <c r="A25" s="1640" t="s">
        <v>1287</v>
      </c>
      <c r="B25" s="1641">
        <v>15000</v>
      </c>
      <c r="C25" s="1641">
        <v>15000</v>
      </c>
      <c r="D25" s="1641">
        <v>0</v>
      </c>
      <c r="E25" s="1642"/>
      <c r="F25" s="1642"/>
      <c r="G25" s="1643"/>
      <c r="H25" s="1643"/>
      <c r="I25" s="1643"/>
      <c r="J25" s="1643"/>
      <c r="K25" s="1643"/>
      <c r="L25" s="1643"/>
      <c r="M25" s="1643"/>
      <c r="N25" s="1643"/>
      <c r="O25" s="1643"/>
      <c r="P25" s="1643"/>
      <c r="Q25" s="1643"/>
      <c r="R25" s="1642"/>
      <c r="S25" s="1643"/>
      <c r="T25" s="1643"/>
      <c r="U25" s="1643"/>
      <c r="V25" s="1643"/>
      <c r="W25" s="1643"/>
      <c r="X25" s="1643"/>
      <c r="Y25" s="1643"/>
      <c r="Z25" s="1643"/>
      <c r="AA25" s="1643"/>
      <c r="AB25" s="1643"/>
      <c r="AC25" s="1643"/>
      <c r="AD25" s="1643"/>
      <c r="AE25" s="1643"/>
      <c r="AF25" s="1643"/>
      <c r="AG25" s="1643"/>
      <c r="AH25" s="1642"/>
      <c r="AI25" s="1643"/>
      <c r="AJ25" s="1643"/>
      <c r="AK25" s="1643"/>
      <c r="AL25" s="1643"/>
      <c r="AM25" s="1643"/>
      <c r="AN25" s="1643"/>
      <c r="AO25" s="1643"/>
      <c r="AP25" s="1643"/>
      <c r="AQ25" s="1643"/>
      <c r="AR25" s="1643"/>
      <c r="AS25" s="1643"/>
      <c r="AT25" s="1643"/>
      <c r="AU25" s="1643"/>
      <c r="AV25" s="1643"/>
      <c r="AW25" s="1643"/>
      <c r="AX25" s="1643"/>
      <c r="AY25" s="1643"/>
      <c r="AZ25" s="1643"/>
    </row>
    <row r="26" spans="1:52" ht="12.75">
      <c r="A26" s="1640" t="s">
        <v>412</v>
      </c>
      <c r="B26" s="1641">
        <v>1044227</v>
      </c>
      <c r="C26" s="1641">
        <v>1044227</v>
      </c>
      <c r="D26" s="1641">
        <v>0</v>
      </c>
      <c r="E26" s="1642"/>
      <c r="F26" s="1642"/>
      <c r="G26" s="1643"/>
      <c r="H26" s="1643"/>
      <c r="I26" s="1643"/>
      <c r="J26" s="1643"/>
      <c r="K26" s="1643"/>
      <c r="L26" s="1643"/>
      <c r="M26" s="1643"/>
      <c r="N26" s="1643"/>
      <c r="O26" s="1643"/>
      <c r="P26" s="1643"/>
      <c r="Q26" s="1643"/>
      <c r="R26" s="1642"/>
      <c r="S26" s="1643"/>
      <c r="T26" s="1643"/>
      <c r="U26" s="1643"/>
      <c r="V26" s="1643"/>
      <c r="W26" s="1643"/>
      <c r="X26" s="1643"/>
      <c r="Y26" s="1643"/>
      <c r="Z26" s="1643"/>
      <c r="AA26" s="1643"/>
      <c r="AB26" s="1643"/>
      <c r="AC26" s="1643"/>
      <c r="AD26" s="1643"/>
      <c r="AE26" s="1643"/>
      <c r="AF26" s="1643"/>
      <c r="AG26" s="1643"/>
      <c r="AH26" s="1642"/>
      <c r="AI26" s="1643"/>
      <c r="AJ26" s="1643"/>
      <c r="AK26" s="1643"/>
      <c r="AL26" s="1643"/>
      <c r="AM26" s="1643"/>
      <c r="AN26" s="1643"/>
      <c r="AO26" s="1643"/>
      <c r="AP26" s="1643"/>
      <c r="AQ26" s="1643"/>
      <c r="AR26" s="1643"/>
      <c r="AS26" s="1643"/>
      <c r="AT26" s="1643"/>
      <c r="AU26" s="1643"/>
      <c r="AV26" s="1643"/>
      <c r="AW26" s="1643"/>
      <c r="AX26" s="1643"/>
      <c r="AY26" s="1643"/>
      <c r="AZ26" s="1643"/>
    </row>
    <row r="27" spans="1:52" ht="12.75">
      <c r="A27" s="1640" t="s">
        <v>413</v>
      </c>
      <c r="B27" s="1641">
        <v>47188</v>
      </c>
      <c r="C27" s="1641">
        <v>47188</v>
      </c>
      <c r="D27" s="1641">
        <v>0</v>
      </c>
      <c r="E27" s="1642"/>
      <c r="F27" s="1642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2"/>
      <c r="S27" s="1643"/>
      <c r="T27" s="1643"/>
      <c r="U27" s="1643"/>
      <c r="V27" s="1643"/>
      <c r="W27" s="1643"/>
      <c r="X27" s="1643"/>
      <c r="Y27" s="1643"/>
      <c r="Z27" s="1643"/>
      <c r="AA27" s="1643"/>
      <c r="AB27" s="1643"/>
      <c r="AC27" s="1643"/>
      <c r="AD27" s="1643"/>
      <c r="AE27" s="1643"/>
      <c r="AF27" s="1643"/>
      <c r="AG27" s="1643"/>
      <c r="AH27" s="1642"/>
      <c r="AI27" s="1643"/>
      <c r="AJ27" s="1643"/>
      <c r="AK27" s="1643"/>
      <c r="AL27" s="1643"/>
      <c r="AM27" s="1643"/>
      <c r="AN27" s="1643"/>
      <c r="AO27" s="1643"/>
      <c r="AP27" s="1643"/>
      <c r="AQ27" s="1643"/>
      <c r="AR27" s="1643"/>
      <c r="AS27" s="1643"/>
      <c r="AT27" s="1643"/>
      <c r="AU27" s="1643"/>
      <c r="AV27" s="1643"/>
      <c r="AW27" s="1643"/>
      <c r="AX27" s="1643"/>
      <c r="AY27" s="1643"/>
      <c r="AZ27" s="1643"/>
    </row>
    <row r="28" spans="1:52" ht="12.75">
      <c r="A28" s="1629" t="s">
        <v>414</v>
      </c>
      <c r="B28" s="1630"/>
      <c r="C28" s="1630"/>
      <c r="D28" s="1630"/>
      <c r="E28" s="1631"/>
      <c r="F28" s="1631"/>
      <c r="G28" s="1632"/>
      <c r="H28" s="1632"/>
      <c r="I28" s="1632"/>
      <c r="J28" s="1632"/>
      <c r="K28" s="1632"/>
      <c r="L28" s="1632"/>
      <c r="M28" s="1632"/>
      <c r="N28" s="1632"/>
      <c r="O28" s="1632"/>
      <c r="P28" s="1632"/>
      <c r="Q28" s="1632"/>
      <c r="R28" s="1631"/>
      <c r="S28" s="1632"/>
      <c r="T28" s="1632"/>
      <c r="U28" s="1632"/>
      <c r="V28" s="1632"/>
      <c r="W28" s="1632"/>
      <c r="X28" s="1632"/>
      <c r="Y28" s="1632"/>
      <c r="Z28" s="1632"/>
      <c r="AA28" s="1632"/>
      <c r="AB28" s="1632"/>
      <c r="AC28" s="1632"/>
      <c r="AD28" s="1632"/>
      <c r="AE28" s="1632"/>
      <c r="AF28" s="1632"/>
      <c r="AG28" s="1632"/>
      <c r="AH28" s="1631"/>
      <c r="AI28" s="1632"/>
      <c r="AJ28" s="1632"/>
      <c r="AK28" s="1632"/>
      <c r="AL28" s="1632"/>
      <c r="AM28" s="1632"/>
      <c r="AN28" s="1632"/>
      <c r="AO28" s="1632"/>
      <c r="AP28" s="1632"/>
      <c r="AQ28" s="1632"/>
      <c r="AR28" s="1632"/>
      <c r="AS28" s="1632"/>
      <c r="AT28" s="1632"/>
      <c r="AU28" s="1632"/>
      <c r="AV28" s="1632"/>
      <c r="AW28" s="1632"/>
      <c r="AX28" s="1632"/>
      <c r="AY28" s="1632"/>
      <c r="AZ28" s="1632"/>
    </row>
    <row r="29" spans="1:52" ht="12.75">
      <c r="A29" s="1644" t="s">
        <v>415</v>
      </c>
      <c r="B29" s="1630">
        <v>434904</v>
      </c>
      <c r="C29" s="1630">
        <v>834904</v>
      </c>
      <c r="D29" s="1630">
        <v>400000</v>
      </c>
      <c r="E29" s="1645"/>
      <c r="F29" s="1645"/>
      <c r="G29" s="1646"/>
      <c r="H29" s="1646"/>
      <c r="I29" s="1646"/>
      <c r="J29" s="1646"/>
      <c r="K29" s="1646"/>
      <c r="L29" s="1646"/>
      <c r="M29" s="1646"/>
      <c r="N29" s="1646"/>
      <c r="O29" s="1646"/>
      <c r="P29" s="1646"/>
      <c r="Q29" s="1646"/>
      <c r="R29" s="1645"/>
      <c r="S29" s="1646"/>
      <c r="T29" s="1646"/>
      <c r="U29" s="1646"/>
      <c r="V29" s="1646"/>
      <c r="W29" s="1646"/>
      <c r="X29" s="1646"/>
      <c r="Y29" s="1646"/>
      <c r="Z29" s="1646"/>
      <c r="AA29" s="1646"/>
      <c r="AB29" s="1646"/>
      <c r="AC29" s="1646"/>
      <c r="AD29" s="1646"/>
      <c r="AE29" s="1646"/>
      <c r="AF29" s="1646"/>
      <c r="AG29" s="1646"/>
      <c r="AH29" s="1645"/>
      <c r="AI29" s="1646"/>
      <c r="AJ29" s="1646"/>
      <c r="AK29" s="1646"/>
      <c r="AL29" s="1646"/>
      <c r="AM29" s="1646"/>
      <c r="AN29" s="1646"/>
      <c r="AO29" s="1646"/>
      <c r="AP29" s="1646"/>
      <c r="AQ29" s="1646"/>
      <c r="AR29" s="1646"/>
      <c r="AS29" s="1646"/>
      <c r="AT29" s="1646">
        <v>124022</v>
      </c>
      <c r="AU29" s="1646"/>
      <c r="AV29" s="1646">
        <v>275978</v>
      </c>
      <c r="AW29" s="1646"/>
      <c r="AX29" s="1646"/>
      <c r="AY29" s="1646"/>
      <c r="AZ29" s="1646"/>
    </row>
    <row r="30" spans="1:52" ht="12.75">
      <c r="A30" s="1640" t="s">
        <v>416</v>
      </c>
      <c r="B30" s="1641">
        <v>431667</v>
      </c>
      <c r="C30" s="1641">
        <v>831667</v>
      </c>
      <c r="D30" s="1641">
        <v>400000</v>
      </c>
      <c r="E30" s="1642"/>
      <c r="F30" s="1642"/>
      <c r="G30" s="1643"/>
      <c r="H30" s="1643"/>
      <c r="I30" s="1643"/>
      <c r="J30" s="1643"/>
      <c r="K30" s="1643"/>
      <c r="L30" s="1643"/>
      <c r="M30" s="1643"/>
      <c r="N30" s="1643"/>
      <c r="O30" s="1643"/>
      <c r="P30" s="1643"/>
      <c r="Q30" s="1643"/>
      <c r="R30" s="1642"/>
      <c r="S30" s="1643"/>
      <c r="T30" s="1643"/>
      <c r="U30" s="1643"/>
      <c r="V30" s="1643"/>
      <c r="W30" s="1643"/>
      <c r="X30" s="1643"/>
      <c r="Y30" s="1643"/>
      <c r="Z30" s="1643"/>
      <c r="AA30" s="1643"/>
      <c r="AB30" s="1643"/>
      <c r="AC30" s="1643"/>
      <c r="AD30" s="1643"/>
      <c r="AE30" s="1643"/>
      <c r="AF30" s="1643"/>
      <c r="AG30" s="1643"/>
      <c r="AH30" s="1642"/>
      <c r="AI30" s="1643"/>
      <c r="AJ30" s="1643"/>
      <c r="AK30" s="1643"/>
      <c r="AL30" s="1643"/>
      <c r="AM30" s="1643"/>
      <c r="AN30" s="1643"/>
      <c r="AO30" s="1643"/>
      <c r="AP30" s="1643"/>
      <c r="AQ30" s="1643"/>
      <c r="AR30" s="1643"/>
      <c r="AS30" s="1643"/>
      <c r="AT30" s="1643">
        <v>124022</v>
      </c>
      <c r="AU30" s="1643"/>
      <c r="AV30" s="1643">
        <v>275978</v>
      </c>
      <c r="AW30" s="1643"/>
      <c r="AX30" s="1643"/>
      <c r="AY30" s="1643"/>
      <c r="AZ30" s="1643"/>
    </row>
    <row r="31" spans="1:52" ht="12.75">
      <c r="A31" s="1640" t="s">
        <v>417</v>
      </c>
      <c r="B31" s="1641">
        <v>431667</v>
      </c>
      <c r="C31" s="1641">
        <v>831667</v>
      </c>
      <c r="D31" s="1641">
        <v>400000</v>
      </c>
      <c r="E31" s="1642"/>
      <c r="F31" s="1642"/>
      <c r="G31" s="1643"/>
      <c r="H31" s="1643"/>
      <c r="I31" s="1643"/>
      <c r="J31" s="1643"/>
      <c r="K31" s="1643"/>
      <c r="L31" s="1643"/>
      <c r="M31" s="1643"/>
      <c r="N31" s="1643"/>
      <c r="O31" s="1643"/>
      <c r="P31" s="1643"/>
      <c r="Q31" s="1643"/>
      <c r="R31" s="1642"/>
      <c r="S31" s="1643"/>
      <c r="T31" s="1643"/>
      <c r="U31" s="1643"/>
      <c r="V31" s="1643"/>
      <c r="W31" s="1643"/>
      <c r="X31" s="1643"/>
      <c r="Y31" s="1643"/>
      <c r="Z31" s="1643"/>
      <c r="AA31" s="1643"/>
      <c r="AB31" s="1643"/>
      <c r="AC31" s="1643"/>
      <c r="AD31" s="1643"/>
      <c r="AE31" s="1643"/>
      <c r="AF31" s="1643"/>
      <c r="AG31" s="1643"/>
      <c r="AH31" s="1642"/>
      <c r="AI31" s="1643"/>
      <c r="AJ31" s="1643"/>
      <c r="AK31" s="1643"/>
      <c r="AL31" s="1643"/>
      <c r="AM31" s="1643"/>
      <c r="AN31" s="1643"/>
      <c r="AO31" s="1643"/>
      <c r="AP31" s="1643"/>
      <c r="AQ31" s="1643"/>
      <c r="AR31" s="1643"/>
      <c r="AS31" s="1643"/>
      <c r="AT31" s="1643">
        <v>124022</v>
      </c>
      <c r="AU31" s="1643"/>
      <c r="AV31" s="1643">
        <v>275978</v>
      </c>
      <c r="AW31" s="1643"/>
      <c r="AX31" s="1643"/>
      <c r="AY31" s="1643"/>
      <c r="AZ31" s="1643"/>
    </row>
    <row r="32" spans="1:52" ht="12.75">
      <c r="A32" s="1629" t="s">
        <v>418</v>
      </c>
      <c r="B32" s="1630"/>
      <c r="C32" s="1630"/>
      <c r="D32" s="1630"/>
      <c r="E32" s="1631"/>
      <c r="F32" s="1631"/>
      <c r="G32" s="1632"/>
      <c r="H32" s="1632"/>
      <c r="I32" s="1632"/>
      <c r="J32" s="1632"/>
      <c r="K32" s="1632"/>
      <c r="L32" s="1632"/>
      <c r="M32" s="1632"/>
      <c r="N32" s="1632"/>
      <c r="O32" s="1632"/>
      <c r="P32" s="1632"/>
      <c r="Q32" s="1632"/>
      <c r="R32" s="1631"/>
      <c r="S32" s="1632"/>
      <c r="T32" s="1632"/>
      <c r="U32" s="1632"/>
      <c r="V32" s="1632"/>
      <c r="W32" s="1632"/>
      <c r="X32" s="1632"/>
      <c r="Y32" s="1632"/>
      <c r="Z32" s="1632"/>
      <c r="AA32" s="1632"/>
      <c r="AB32" s="1632"/>
      <c r="AC32" s="1632"/>
      <c r="AD32" s="1632"/>
      <c r="AE32" s="1632"/>
      <c r="AF32" s="1632"/>
      <c r="AG32" s="1632"/>
      <c r="AH32" s="1631"/>
      <c r="AI32" s="1632"/>
      <c r="AJ32" s="1632"/>
      <c r="AK32" s="1632"/>
      <c r="AL32" s="1632"/>
      <c r="AM32" s="1632"/>
      <c r="AN32" s="1632"/>
      <c r="AO32" s="1632"/>
      <c r="AP32" s="1632"/>
      <c r="AQ32" s="1632"/>
      <c r="AR32" s="1632"/>
      <c r="AS32" s="1632"/>
      <c r="AT32" s="1632"/>
      <c r="AU32" s="1632"/>
      <c r="AV32" s="1632"/>
      <c r="AW32" s="1632"/>
      <c r="AX32" s="1632"/>
      <c r="AY32" s="1632"/>
      <c r="AZ32" s="1632"/>
    </row>
    <row r="33" spans="1:52" ht="12.75">
      <c r="A33" s="1644" t="s">
        <v>305</v>
      </c>
      <c r="B33" s="1630">
        <v>99277124</v>
      </c>
      <c r="C33" s="1630">
        <v>100303006</v>
      </c>
      <c r="D33" s="1630">
        <v>1025882</v>
      </c>
      <c r="E33" s="1645"/>
      <c r="F33" s="1645"/>
      <c r="G33" s="1646"/>
      <c r="H33" s="1646">
        <v>1742</v>
      </c>
      <c r="I33" s="1646"/>
      <c r="J33" s="1646">
        <v>50000</v>
      </c>
      <c r="K33" s="1646">
        <v>35357</v>
      </c>
      <c r="L33" s="1646">
        <v>2000</v>
      </c>
      <c r="M33" s="1646">
        <v>-230211</v>
      </c>
      <c r="N33" s="1646">
        <v>41700</v>
      </c>
      <c r="O33" s="1646">
        <v>50000</v>
      </c>
      <c r="P33" s="1646">
        <v>38840</v>
      </c>
      <c r="Q33" s="1646">
        <v>50000</v>
      </c>
      <c r="R33" s="1645"/>
      <c r="S33" s="1646">
        <v>169920</v>
      </c>
      <c r="T33" s="1646"/>
      <c r="U33" s="1646">
        <v>6010</v>
      </c>
      <c r="V33" s="1646">
        <v>21000</v>
      </c>
      <c r="W33" s="1646">
        <v>220000</v>
      </c>
      <c r="X33" s="1646"/>
      <c r="Y33" s="1646">
        <v>48000</v>
      </c>
      <c r="Z33" s="1646"/>
      <c r="AA33" s="1646"/>
      <c r="AB33" s="1646">
        <v>427</v>
      </c>
      <c r="AC33" s="1646">
        <v>-2386</v>
      </c>
      <c r="AD33" s="1646"/>
      <c r="AE33" s="1646">
        <v>1272</v>
      </c>
      <c r="AF33" s="1646">
        <v>-88223</v>
      </c>
      <c r="AG33" s="1646"/>
      <c r="AH33" s="1645">
        <v>1000</v>
      </c>
      <c r="AI33" s="1646">
        <v>100000</v>
      </c>
      <c r="AJ33" s="1646"/>
      <c r="AK33" s="1646"/>
      <c r="AL33" s="1646">
        <v>27000</v>
      </c>
      <c r="AM33" s="1646">
        <v>341916</v>
      </c>
      <c r="AN33" s="1646"/>
      <c r="AO33" s="1646"/>
      <c r="AP33" s="1646">
        <v>-6750</v>
      </c>
      <c r="AQ33" s="1646"/>
      <c r="AR33" s="1646">
        <v>-1890</v>
      </c>
      <c r="AS33" s="1646"/>
      <c r="AT33" s="1646"/>
      <c r="AU33" s="1646"/>
      <c r="AV33" s="1646"/>
      <c r="AW33" s="1646">
        <v>127949</v>
      </c>
      <c r="AX33" s="1646">
        <v>42412</v>
      </c>
      <c r="AY33" s="1646">
        <v>-25203</v>
      </c>
      <c r="AZ33" s="1646">
        <v>4000</v>
      </c>
    </row>
    <row r="34" spans="1:52" ht="12.75">
      <c r="A34" s="1640" t="s">
        <v>420</v>
      </c>
      <c r="B34" s="1641">
        <v>22212669</v>
      </c>
      <c r="C34" s="1641">
        <v>22949424</v>
      </c>
      <c r="D34" s="1641">
        <v>736755</v>
      </c>
      <c r="E34" s="1642"/>
      <c r="F34" s="1642"/>
      <c r="G34" s="1643"/>
      <c r="H34" s="1643"/>
      <c r="I34" s="1643"/>
      <c r="J34" s="1643"/>
      <c r="K34" s="1643">
        <v>35357</v>
      </c>
      <c r="L34" s="1643"/>
      <c r="M34" s="1643"/>
      <c r="N34" s="1643"/>
      <c r="O34" s="1643"/>
      <c r="P34" s="1643">
        <v>38030</v>
      </c>
      <c r="Q34" s="1643"/>
      <c r="R34" s="1642"/>
      <c r="S34" s="1643">
        <v>169920</v>
      </c>
      <c r="T34" s="1643"/>
      <c r="U34" s="1643"/>
      <c r="V34" s="1643"/>
      <c r="W34" s="1643">
        <v>220000</v>
      </c>
      <c r="X34" s="1643"/>
      <c r="Y34" s="1643"/>
      <c r="Z34" s="1643"/>
      <c r="AA34" s="1643"/>
      <c r="AB34" s="1643"/>
      <c r="AC34" s="1643"/>
      <c r="AD34" s="1643"/>
      <c r="AE34" s="1643"/>
      <c r="AF34" s="1643">
        <v>-68450</v>
      </c>
      <c r="AG34" s="1643"/>
      <c r="AH34" s="1642"/>
      <c r="AI34" s="1643"/>
      <c r="AJ34" s="1643"/>
      <c r="AK34" s="1643"/>
      <c r="AL34" s="1643"/>
      <c r="AM34" s="1643">
        <v>341916</v>
      </c>
      <c r="AN34" s="1643"/>
      <c r="AO34" s="1643"/>
      <c r="AP34" s="1643"/>
      <c r="AQ34" s="1643"/>
      <c r="AR34" s="1643">
        <v>-5300</v>
      </c>
      <c r="AS34" s="1643">
        <v>-460</v>
      </c>
      <c r="AT34" s="1643"/>
      <c r="AU34" s="1643"/>
      <c r="AV34" s="1643"/>
      <c r="AW34" s="1643"/>
      <c r="AX34" s="1643">
        <v>42412</v>
      </c>
      <c r="AY34" s="1643">
        <v>-36670</v>
      </c>
      <c r="AZ34" s="1643"/>
    </row>
    <row r="35" spans="1:52" ht="12.75">
      <c r="A35" s="1640" t="s">
        <v>421</v>
      </c>
      <c r="B35" s="1641">
        <v>74527640</v>
      </c>
      <c r="C35" s="1641">
        <v>74410993</v>
      </c>
      <c r="D35" s="1641">
        <v>-116647</v>
      </c>
      <c r="E35" s="1642"/>
      <c r="F35" s="1642"/>
      <c r="G35" s="1643">
        <v>-20500</v>
      </c>
      <c r="H35" s="1643">
        <v>923</v>
      </c>
      <c r="I35" s="1643"/>
      <c r="J35" s="1643">
        <v>50000</v>
      </c>
      <c r="K35" s="1643"/>
      <c r="L35" s="1643"/>
      <c r="M35" s="1643">
        <v>-230211</v>
      </c>
      <c r="N35" s="1643"/>
      <c r="O35" s="1643">
        <v>50000</v>
      </c>
      <c r="P35" s="1643">
        <v>-16325</v>
      </c>
      <c r="Q35" s="1643">
        <v>50000</v>
      </c>
      <c r="R35" s="1642"/>
      <c r="S35" s="1643"/>
      <c r="T35" s="1643"/>
      <c r="U35" s="1643"/>
      <c r="V35" s="1643">
        <v>21000</v>
      </c>
      <c r="W35" s="1643"/>
      <c r="X35" s="1643"/>
      <c r="Y35" s="1643"/>
      <c r="Z35" s="1643"/>
      <c r="AA35" s="1643"/>
      <c r="AB35" s="1643"/>
      <c r="AC35" s="1643">
        <v>-1500</v>
      </c>
      <c r="AD35" s="1643"/>
      <c r="AE35" s="1643">
        <v>-426</v>
      </c>
      <c r="AF35" s="1643">
        <v>-24800</v>
      </c>
      <c r="AG35" s="1643"/>
      <c r="AH35" s="1642"/>
      <c r="AI35" s="1643"/>
      <c r="AJ35" s="1643">
        <v>-789</v>
      </c>
      <c r="AK35" s="1643"/>
      <c r="AL35" s="1643"/>
      <c r="AM35" s="1643"/>
      <c r="AN35" s="1643"/>
      <c r="AO35" s="1643"/>
      <c r="AP35" s="1643"/>
      <c r="AQ35" s="1643"/>
      <c r="AR35" s="1643">
        <v>4500</v>
      </c>
      <c r="AS35" s="1643"/>
      <c r="AT35" s="1643"/>
      <c r="AU35" s="1643">
        <v>1481</v>
      </c>
      <c r="AV35" s="1643"/>
      <c r="AW35" s="1643"/>
      <c r="AX35" s="1643"/>
      <c r="AY35" s="1643"/>
      <c r="AZ35" s="1643"/>
    </row>
    <row r="36" spans="1:52" ht="12.75">
      <c r="A36" s="1640" t="s">
        <v>422</v>
      </c>
      <c r="B36" s="1641">
        <v>744864</v>
      </c>
      <c r="C36" s="1641">
        <v>707320</v>
      </c>
      <c r="D36" s="1641">
        <v>-37544</v>
      </c>
      <c r="E36" s="1642"/>
      <c r="F36" s="1642"/>
      <c r="G36" s="1643"/>
      <c r="H36" s="1643">
        <v>69</v>
      </c>
      <c r="I36" s="1643"/>
      <c r="J36" s="1643"/>
      <c r="K36" s="1643"/>
      <c r="L36" s="1643"/>
      <c r="M36" s="1643"/>
      <c r="N36" s="1643"/>
      <c r="O36" s="1643"/>
      <c r="P36" s="1643">
        <v>17135</v>
      </c>
      <c r="Q36" s="1643"/>
      <c r="R36" s="1642">
        <v>-7535</v>
      </c>
      <c r="S36" s="1643"/>
      <c r="T36" s="1643"/>
      <c r="U36" s="1643"/>
      <c r="V36" s="1643"/>
      <c r="W36" s="1643"/>
      <c r="X36" s="1643"/>
      <c r="Y36" s="1643">
        <v>-17000</v>
      </c>
      <c r="Z36" s="1643"/>
      <c r="AA36" s="1643"/>
      <c r="AB36" s="1643">
        <v>427</v>
      </c>
      <c r="AC36" s="1643">
        <v>-1886</v>
      </c>
      <c r="AD36" s="1643"/>
      <c r="AE36" s="1643">
        <v>1698</v>
      </c>
      <c r="AF36" s="1643">
        <v>-23062</v>
      </c>
      <c r="AG36" s="1643">
        <v>-760</v>
      </c>
      <c r="AH36" s="1642"/>
      <c r="AI36" s="1643"/>
      <c r="AJ36" s="1643">
        <v>789</v>
      </c>
      <c r="AK36" s="1643">
        <v>-311</v>
      </c>
      <c r="AL36" s="1643"/>
      <c r="AM36" s="1643"/>
      <c r="AN36" s="1643"/>
      <c r="AO36" s="1643">
        <v>-3193</v>
      </c>
      <c r="AP36" s="1643">
        <v>-6750</v>
      </c>
      <c r="AQ36" s="1643"/>
      <c r="AR36" s="1643">
        <v>-4500</v>
      </c>
      <c r="AS36" s="1643">
        <v>460</v>
      </c>
      <c r="AT36" s="1643"/>
      <c r="AU36" s="1643"/>
      <c r="AV36" s="1643"/>
      <c r="AW36" s="1643"/>
      <c r="AX36" s="1643"/>
      <c r="AY36" s="1643">
        <v>6875</v>
      </c>
      <c r="AZ36" s="1643"/>
    </row>
    <row r="37" spans="1:52" ht="12.75">
      <c r="A37" s="1640" t="s">
        <v>423</v>
      </c>
      <c r="B37" s="1641">
        <v>1162178</v>
      </c>
      <c r="C37" s="1641">
        <v>1545274</v>
      </c>
      <c r="D37" s="1641">
        <v>383096</v>
      </c>
      <c r="E37" s="1642"/>
      <c r="F37" s="1642"/>
      <c r="G37" s="1643"/>
      <c r="H37" s="1643"/>
      <c r="I37" s="1643"/>
      <c r="J37" s="1643"/>
      <c r="K37" s="1643"/>
      <c r="L37" s="1643">
        <v>2000</v>
      </c>
      <c r="M37" s="1643"/>
      <c r="N37" s="1643">
        <v>41700</v>
      </c>
      <c r="O37" s="1643"/>
      <c r="P37" s="1643"/>
      <c r="Q37" s="1643"/>
      <c r="R37" s="1642"/>
      <c r="S37" s="1643"/>
      <c r="T37" s="1643"/>
      <c r="U37" s="1643">
        <v>6010</v>
      </c>
      <c r="V37" s="1643"/>
      <c r="W37" s="1643"/>
      <c r="X37" s="1643"/>
      <c r="Y37" s="1643">
        <v>65000</v>
      </c>
      <c r="Z37" s="1643"/>
      <c r="AA37" s="1643"/>
      <c r="AB37" s="1643"/>
      <c r="AC37" s="1643"/>
      <c r="AD37" s="1643"/>
      <c r="AE37" s="1643"/>
      <c r="AF37" s="1643">
        <v>5027</v>
      </c>
      <c r="AG37" s="1643"/>
      <c r="AH37" s="1642">
        <v>1000</v>
      </c>
      <c r="AI37" s="1643">
        <v>100000</v>
      </c>
      <c r="AJ37" s="1643"/>
      <c r="AK37" s="1643"/>
      <c r="AL37" s="1643">
        <v>27000</v>
      </c>
      <c r="AM37" s="1643"/>
      <c r="AN37" s="1643"/>
      <c r="AO37" s="1643"/>
      <c r="AP37" s="1643"/>
      <c r="AQ37" s="1643"/>
      <c r="AR37" s="1643">
        <v>3410</v>
      </c>
      <c r="AS37" s="1643"/>
      <c r="AT37" s="1643"/>
      <c r="AU37" s="1643"/>
      <c r="AV37" s="1643"/>
      <c r="AW37" s="1643">
        <v>127949</v>
      </c>
      <c r="AX37" s="1643"/>
      <c r="AY37" s="1643"/>
      <c r="AZ37" s="1643">
        <v>4000</v>
      </c>
    </row>
    <row r="38" spans="1:52" ht="12.75">
      <c r="A38" s="1640" t="s">
        <v>424</v>
      </c>
      <c r="B38" s="1641">
        <v>629773</v>
      </c>
      <c r="C38" s="1641">
        <v>689995</v>
      </c>
      <c r="D38" s="1641">
        <v>60222</v>
      </c>
      <c r="E38" s="1642"/>
      <c r="F38" s="1642"/>
      <c r="G38" s="1643">
        <v>20500</v>
      </c>
      <c r="H38" s="1643">
        <v>750</v>
      </c>
      <c r="I38" s="1643"/>
      <c r="J38" s="1643"/>
      <c r="K38" s="1643"/>
      <c r="L38" s="1643"/>
      <c r="M38" s="1643"/>
      <c r="N38" s="1643"/>
      <c r="O38" s="1643"/>
      <c r="P38" s="1643"/>
      <c r="Q38" s="1643"/>
      <c r="R38" s="1642">
        <v>7535</v>
      </c>
      <c r="S38" s="1643"/>
      <c r="T38" s="1643"/>
      <c r="U38" s="1643"/>
      <c r="V38" s="1643"/>
      <c r="W38" s="1643"/>
      <c r="X38" s="1643"/>
      <c r="Y38" s="1643"/>
      <c r="Z38" s="1643"/>
      <c r="AA38" s="1643"/>
      <c r="AB38" s="1643"/>
      <c r="AC38" s="1643">
        <v>1000</v>
      </c>
      <c r="AD38" s="1643"/>
      <c r="AE38" s="1643"/>
      <c r="AF38" s="1643">
        <v>23062</v>
      </c>
      <c r="AG38" s="1643">
        <v>760</v>
      </c>
      <c r="AH38" s="1642"/>
      <c r="AI38" s="1643"/>
      <c r="AJ38" s="1643"/>
      <c r="AK38" s="1643">
        <v>311</v>
      </c>
      <c r="AL38" s="1643"/>
      <c r="AM38" s="1643"/>
      <c r="AN38" s="1643"/>
      <c r="AO38" s="1643">
        <v>3193</v>
      </c>
      <c r="AP38" s="1643"/>
      <c r="AQ38" s="1643"/>
      <c r="AR38" s="1643"/>
      <c r="AS38" s="1643"/>
      <c r="AT38" s="1643"/>
      <c r="AU38" s="1643">
        <v>-1481</v>
      </c>
      <c r="AV38" s="1643"/>
      <c r="AW38" s="1643"/>
      <c r="AX38" s="1643"/>
      <c r="AY38" s="1643">
        <v>4592</v>
      </c>
      <c r="AZ38" s="1643"/>
    </row>
    <row r="39" spans="1:52" ht="12.75">
      <c r="A39" s="1640" t="s">
        <v>425</v>
      </c>
      <c r="B39" s="1641"/>
      <c r="C39" s="1641"/>
      <c r="D39" s="1641"/>
      <c r="E39" s="1642"/>
      <c r="F39" s="1642"/>
      <c r="G39" s="1643"/>
      <c r="H39" s="1643"/>
      <c r="I39" s="1643"/>
      <c r="J39" s="1643"/>
      <c r="K39" s="1643"/>
      <c r="L39" s="1643"/>
      <c r="M39" s="1643"/>
      <c r="N39" s="1643"/>
      <c r="O39" s="1643"/>
      <c r="P39" s="1643"/>
      <c r="Q39" s="1643"/>
      <c r="R39" s="1642"/>
      <c r="S39" s="1643"/>
      <c r="T39" s="1643"/>
      <c r="U39" s="1643"/>
      <c r="V39" s="1643"/>
      <c r="W39" s="1643"/>
      <c r="X39" s="1643"/>
      <c r="Y39" s="1643"/>
      <c r="Z39" s="1643"/>
      <c r="AA39" s="1643"/>
      <c r="AB39" s="1643"/>
      <c r="AC39" s="1643"/>
      <c r="AD39" s="1643"/>
      <c r="AE39" s="1643"/>
      <c r="AF39" s="1643"/>
      <c r="AG39" s="1643"/>
      <c r="AH39" s="1642"/>
      <c r="AI39" s="1643"/>
      <c r="AJ39" s="1643"/>
      <c r="AK39" s="1643"/>
      <c r="AL39" s="1643"/>
      <c r="AM39" s="1643"/>
      <c r="AN39" s="1643"/>
      <c r="AO39" s="1643"/>
      <c r="AP39" s="1643"/>
      <c r="AQ39" s="1643"/>
      <c r="AR39" s="1643"/>
      <c r="AS39" s="1643"/>
      <c r="AT39" s="1643"/>
      <c r="AU39" s="1643"/>
      <c r="AV39" s="1643"/>
      <c r="AW39" s="1643"/>
      <c r="AX39" s="1643"/>
      <c r="AY39" s="1643"/>
      <c r="AZ39" s="1643"/>
    </row>
    <row r="40" spans="1:52" ht="12.75">
      <c r="A40" s="1640" t="s">
        <v>426</v>
      </c>
      <c r="B40" s="1641">
        <v>6766318</v>
      </c>
      <c r="C40" s="1641">
        <v>6754936</v>
      </c>
      <c r="D40" s="1641">
        <v>-11382</v>
      </c>
      <c r="E40" s="1642"/>
      <c r="F40" s="1642"/>
      <c r="G40" s="1643">
        <v>-6050</v>
      </c>
      <c r="H40" s="1643">
        <v>-3956</v>
      </c>
      <c r="I40" s="1643"/>
      <c r="J40" s="1643"/>
      <c r="K40" s="1643"/>
      <c r="L40" s="1643"/>
      <c r="M40" s="1643"/>
      <c r="N40" s="1643"/>
      <c r="O40" s="1643"/>
      <c r="P40" s="1643"/>
      <c r="Q40" s="1643"/>
      <c r="R40" s="1642"/>
      <c r="S40" s="1643"/>
      <c r="T40" s="1643">
        <v>-417</v>
      </c>
      <c r="U40" s="1643"/>
      <c r="V40" s="1643"/>
      <c r="W40" s="1643"/>
      <c r="X40" s="1643">
        <v>-500</v>
      </c>
      <c r="Y40" s="1643"/>
      <c r="Z40" s="1643"/>
      <c r="AA40" s="1643"/>
      <c r="AB40" s="1643"/>
      <c r="AC40" s="1643"/>
      <c r="AD40" s="1643"/>
      <c r="AE40" s="1643"/>
      <c r="AF40" s="1643"/>
      <c r="AG40" s="1643"/>
      <c r="AH40" s="1642"/>
      <c r="AI40" s="1643"/>
      <c r="AJ40" s="1643"/>
      <c r="AK40" s="1643"/>
      <c r="AL40" s="1643"/>
      <c r="AM40" s="1643"/>
      <c r="AN40" s="1643"/>
      <c r="AO40" s="1643"/>
      <c r="AP40" s="1643"/>
      <c r="AQ40" s="1643"/>
      <c r="AR40" s="1643"/>
      <c r="AS40" s="1643"/>
      <c r="AT40" s="1643"/>
      <c r="AU40" s="1643"/>
      <c r="AV40" s="1643"/>
      <c r="AW40" s="1643">
        <v>-459</v>
      </c>
      <c r="AX40" s="1643"/>
      <c r="AY40" s="1643"/>
      <c r="AZ40" s="1643"/>
    </row>
    <row r="41" spans="1:52" ht="12.75">
      <c r="A41" s="1640" t="s">
        <v>427</v>
      </c>
      <c r="B41" s="1641"/>
      <c r="C41" s="1641">
        <v>163315</v>
      </c>
      <c r="D41" s="1641">
        <v>163315</v>
      </c>
      <c r="E41" s="1642">
        <v>135640</v>
      </c>
      <c r="F41" s="1642"/>
      <c r="G41" s="1643"/>
      <c r="H41" s="1643"/>
      <c r="I41" s="1643"/>
      <c r="J41" s="1643"/>
      <c r="K41" s="1643">
        <v>8975</v>
      </c>
      <c r="L41" s="1643"/>
      <c r="M41" s="1643"/>
      <c r="N41" s="1643"/>
      <c r="O41" s="1643"/>
      <c r="P41" s="1643"/>
      <c r="Q41" s="1643"/>
      <c r="R41" s="1642"/>
      <c r="S41" s="1643"/>
      <c r="T41" s="1643"/>
      <c r="U41" s="1643"/>
      <c r="V41" s="1643"/>
      <c r="W41" s="1643"/>
      <c r="X41" s="1643"/>
      <c r="Y41" s="1643"/>
      <c r="Z41" s="1643">
        <v>15400</v>
      </c>
      <c r="AA41" s="1643"/>
      <c r="AB41" s="1643"/>
      <c r="AC41" s="1643"/>
      <c r="AD41" s="1643"/>
      <c r="AE41" s="1643"/>
      <c r="AF41" s="1643"/>
      <c r="AG41" s="1643"/>
      <c r="AH41" s="1642"/>
      <c r="AI41" s="1643"/>
      <c r="AJ41" s="1643"/>
      <c r="AK41" s="1643"/>
      <c r="AL41" s="1643"/>
      <c r="AM41" s="1643">
        <v>3300</v>
      </c>
      <c r="AN41" s="1643"/>
      <c r="AO41" s="1643"/>
      <c r="AP41" s="1643"/>
      <c r="AQ41" s="1643"/>
      <c r="AR41" s="1643"/>
      <c r="AS41" s="1643"/>
      <c r="AT41" s="1643"/>
      <c r="AU41" s="1643"/>
      <c r="AV41" s="1643"/>
      <c r="AW41" s="1643"/>
      <c r="AX41" s="1643"/>
      <c r="AY41" s="1643"/>
      <c r="AZ41" s="1643"/>
    </row>
    <row r="42" spans="1:52" ht="12.75">
      <c r="A42" s="1640" t="s">
        <v>428</v>
      </c>
      <c r="B42" s="1641">
        <v>12702</v>
      </c>
      <c r="C42" s="1641">
        <v>12702</v>
      </c>
      <c r="D42" s="1641">
        <v>0</v>
      </c>
      <c r="E42" s="1642"/>
      <c r="F42" s="1642"/>
      <c r="G42" s="1643"/>
      <c r="H42" s="1643"/>
      <c r="I42" s="1643"/>
      <c r="J42" s="1643"/>
      <c r="K42" s="1643"/>
      <c r="L42" s="1643"/>
      <c r="M42" s="1643"/>
      <c r="N42" s="1643"/>
      <c r="O42" s="1643"/>
      <c r="P42" s="1643"/>
      <c r="Q42" s="1643"/>
      <c r="R42" s="1642"/>
      <c r="S42" s="1643"/>
      <c r="T42" s="1643"/>
      <c r="U42" s="1643"/>
      <c r="V42" s="1643"/>
      <c r="W42" s="1643"/>
      <c r="X42" s="1643"/>
      <c r="Y42" s="1643"/>
      <c r="Z42" s="1643"/>
      <c r="AA42" s="1643"/>
      <c r="AB42" s="1643"/>
      <c r="AC42" s="1643"/>
      <c r="AD42" s="1643"/>
      <c r="AE42" s="1643"/>
      <c r="AF42" s="1643"/>
      <c r="AG42" s="1643"/>
      <c r="AH42" s="1642"/>
      <c r="AI42" s="1643"/>
      <c r="AJ42" s="1643"/>
      <c r="AK42" s="1643"/>
      <c r="AL42" s="1643"/>
      <c r="AM42" s="1643"/>
      <c r="AN42" s="1643"/>
      <c r="AO42" s="1643"/>
      <c r="AP42" s="1643"/>
      <c r="AQ42" s="1643"/>
      <c r="AR42" s="1643"/>
      <c r="AS42" s="1643"/>
      <c r="AT42" s="1643"/>
      <c r="AU42" s="1643"/>
      <c r="AV42" s="1643"/>
      <c r="AW42" s="1643"/>
      <c r="AX42" s="1643"/>
      <c r="AY42" s="1643"/>
      <c r="AZ42" s="1643"/>
    </row>
    <row r="43" spans="1:52" ht="12.75">
      <c r="A43" s="1640" t="s">
        <v>429</v>
      </c>
      <c r="B43" s="1641">
        <v>10202</v>
      </c>
      <c r="C43" s="1641">
        <v>10202</v>
      </c>
      <c r="D43" s="1641">
        <v>0</v>
      </c>
      <c r="E43" s="1642"/>
      <c r="F43" s="1642"/>
      <c r="G43" s="1643"/>
      <c r="H43" s="1643"/>
      <c r="I43" s="1643"/>
      <c r="J43" s="1643"/>
      <c r="K43" s="1643"/>
      <c r="L43" s="1643"/>
      <c r="M43" s="1643"/>
      <c r="N43" s="1643"/>
      <c r="O43" s="1643"/>
      <c r="P43" s="1643"/>
      <c r="Q43" s="1643"/>
      <c r="R43" s="1642"/>
      <c r="S43" s="1643"/>
      <c r="T43" s="1643"/>
      <c r="U43" s="1643"/>
      <c r="V43" s="1643"/>
      <c r="W43" s="1643"/>
      <c r="X43" s="1643"/>
      <c r="Y43" s="1643"/>
      <c r="Z43" s="1643"/>
      <c r="AA43" s="1643"/>
      <c r="AB43" s="1643"/>
      <c r="AC43" s="1643"/>
      <c r="AD43" s="1643"/>
      <c r="AE43" s="1643"/>
      <c r="AF43" s="1643"/>
      <c r="AG43" s="1643"/>
      <c r="AH43" s="1642"/>
      <c r="AI43" s="1643"/>
      <c r="AJ43" s="1643"/>
      <c r="AK43" s="1643"/>
      <c r="AL43" s="1643"/>
      <c r="AM43" s="1643"/>
      <c r="AN43" s="1643"/>
      <c r="AO43" s="1643"/>
      <c r="AP43" s="1643"/>
      <c r="AQ43" s="1643"/>
      <c r="AR43" s="1643"/>
      <c r="AS43" s="1643"/>
      <c r="AT43" s="1643"/>
      <c r="AU43" s="1643"/>
      <c r="AV43" s="1643"/>
      <c r="AW43" s="1643"/>
      <c r="AX43" s="1643"/>
      <c r="AY43" s="1643"/>
      <c r="AZ43" s="1643"/>
    </row>
    <row r="44" spans="1:52" ht="12.75">
      <c r="A44" s="1640" t="s">
        <v>430</v>
      </c>
      <c r="B44" s="1641">
        <v>917217</v>
      </c>
      <c r="C44" s="1641">
        <v>698951</v>
      </c>
      <c r="D44" s="1641">
        <v>-218266</v>
      </c>
      <c r="E44" s="1642"/>
      <c r="F44" s="1642">
        <v>-119430</v>
      </c>
      <c r="G44" s="1643"/>
      <c r="H44" s="1643">
        <v>640</v>
      </c>
      <c r="I44" s="1643"/>
      <c r="J44" s="1643"/>
      <c r="K44" s="1643"/>
      <c r="L44" s="1643"/>
      <c r="M44" s="1643"/>
      <c r="N44" s="1643"/>
      <c r="O44" s="1643"/>
      <c r="P44" s="1643"/>
      <c r="Q44" s="1643"/>
      <c r="R44" s="1642"/>
      <c r="S44" s="1643"/>
      <c r="T44" s="1643"/>
      <c r="U44" s="1643"/>
      <c r="V44" s="1643"/>
      <c r="W44" s="1643"/>
      <c r="X44" s="1643"/>
      <c r="Y44" s="1643"/>
      <c r="Z44" s="1643"/>
      <c r="AA44" s="1643"/>
      <c r="AB44" s="1643"/>
      <c r="AC44" s="1643">
        <v>-117337</v>
      </c>
      <c r="AD44" s="1643"/>
      <c r="AE44" s="1643">
        <v>2528</v>
      </c>
      <c r="AF44" s="1643"/>
      <c r="AG44" s="1643"/>
      <c r="AH44" s="1642"/>
      <c r="AI44" s="1643"/>
      <c r="AJ44" s="1643"/>
      <c r="AK44" s="1643"/>
      <c r="AL44" s="1643"/>
      <c r="AM44" s="1643"/>
      <c r="AN44" s="1643">
        <v>6000</v>
      </c>
      <c r="AO44" s="1643"/>
      <c r="AP44" s="1643">
        <v>5250</v>
      </c>
      <c r="AQ44" s="1643">
        <v>-450</v>
      </c>
      <c r="AR44" s="1643"/>
      <c r="AS44" s="1643"/>
      <c r="AT44" s="1643"/>
      <c r="AU44" s="1643"/>
      <c r="AV44" s="1643"/>
      <c r="AW44" s="1643">
        <v>4533</v>
      </c>
      <c r="AX44" s="1643"/>
      <c r="AY44" s="1643"/>
      <c r="AZ44" s="1643"/>
    </row>
    <row r="45" spans="1:52" ht="12.75">
      <c r="A45" s="1640" t="s">
        <v>431</v>
      </c>
      <c r="B45" s="1641">
        <v>19000</v>
      </c>
      <c r="C45" s="1641">
        <v>16184</v>
      </c>
      <c r="D45" s="1641">
        <v>-2816</v>
      </c>
      <c r="E45" s="1642"/>
      <c r="F45" s="1642"/>
      <c r="G45" s="1643"/>
      <c r="H45" s="1643"/>
      <c r="I45" s="1643"/>
      <c r="J45" s="1643"/>
      <c r="K45" s="1643"/>
      <c r="L45" s="1643"/>
      <c r="M45" s="1643"/>
      <c r="N45" s="1643"/>
      <c r="O45" s="1643"/>
      <c r="P45" s="1643"/>
      <c r="Q45" s="1643"/>
      <c r="R45" s="1642"/>
      <c r="S45" s="1643"/>
      <c r="T45" s="1643">
        <v>-1130</v>
      </c>
      <c r="U45" s="1643"/>
      <c r="V45" s="1643"/>
      <c r="W45" s="1643"/>
      <c r="X45" s="1643"/>
      <c r="Y45" s="1643"/>
      <c r="Z45" s="1643"/>
      <c r="AA45" s="1643"/>
      <c r="AB45" s="1643"/>
      <c r="AC45" s="1643"/>
      <c r="AD45" s="1643"/>
      <c r="AE45" s="1643"/>
      <c r="AF45" s="1643"/>
      <c r="AG45" s="1643"/>
      <c r="AH45" s="1642"/>
      <c r="AI45" s="1643"/>
      <c r="AJ45" s="1643"/>
      <c r="AK45" s="1643"/>
      <c r="AL45" s="1643"/>
      <c r="AM45" s="1643"/>
      <c r="AN45" s="1643"/>
      <c r="AO45" s="1643"/>
      <c r="AP45" s="1643"/>
      <c r="AQ45" s="1643"/>
      <c r="AR45" s="1643"/>
      <c r="AS45" s="1643"/>
      <c r="AT45" s="1643"/>
      <c r="AU45" s="1643">
        <v>-1686</v>
      </c>
      <c r="AV45" s="1643"/>
      <c r="AW45" s="1643"/>
      <c r="AX45" s="1643"/>
      <c r="AY45" s="1643"/>
      <c r="AZ45" s="1643"/>
    </row>
    <row r="46" spans="1:52" ht="12.75">
      <c r="A46" s="1640" t="s">
        <v>432</v>
      </c>
      <c r="B46" s="1641">
        <v>25000</v>
      </c>
      <c r="C46" s="1641">
        <v>27500</v>
      </c>
      <c r="D46" s="1641">
        <v>2500</v>
      </c>
      <c r="E46" s="1642"/>
      <c r="F46" s="1642"/>
      <c r="G46" s="1643"/>
      <c r="H46" s="1643"/>
      <c r="I46" s="1643"/>
      <c r="J46" s="1643"/>
      <c r="K46" s="1643"/>
      <c r="L46" s="1643"/>
      <c r="M46" s="1643"/>
      <c r="N46" s="1643"/>
      <c r="O46" s="1643"/>
      <c r="P46" s="1643"/>
      <c r="Q46" s="1643"/>
      <c r="R46" s="1642"/>
      <c r="S46" s="1643"/>
      <c r="T46" s="1643"/>
      <c r="U46" s="1643"/>
      <c r="V46" s="1643"/>
      <c r="W46" s="1643"/>
      <c r="X46" s="1643"/>
      <c r="Y46" s="1643"/>
      <c r="Z46" s="1643"/>
      <c r="AA46" s="1643"/>
      <c r="AB46" s="1643"/>
      <c r="AC46" s="1643">
        <v>1500</v>
      </c>
      <c r="AD46" s="1643"/>
      <c r="AE46" s="1643"/>
      <c r="AF46" s="1643"/>
      <c r="AG46" s="1643"/>
      <c r="AH46" s="1642"/>
      <c r="AI46" s="1643"/>
      <c r="AJ46" s="1643"/>
      <c r="AK46" s="1643"/>
      <c r="AL46" s="1643"/>
      <c r="AM46" s="1643"/>
      <c r="AN46" s="1643"/>
      <c r="AO46" s="1643"/>
      <c r="AP46" s="1643"/>
      <c r="AQ46" s="1643"/>
      <c r="AR46" s="1643"/>
      <c r="AS46" s="1643"/>
      <c r="AT46" s="1643"/>
      <c r="AU46" s="1643">
        <v>1000</v>
      </c>
      <c r="AV46" s="1643"/>
      <c r="AW46" s="1643"/>
      <c r="AX46" s="1643"/>
      <c r="AY46" s="1643"/>
      <c r="AZ46" s="1643"/>
    </row>
    <row r="47" spans="1:52" ht="12.75">
      <c r="A47" s="1640" t="s">
        <v>433</v>
      </c>
      <c r="B47" s="1641">
        <v>400</v>
      </c>
      <c r="C47" s="1641">
        <v>400</v>
      </c>
      <c r="D47" s="1641">
        <v>0</v>
      </c>
      <c r="E47" s="1642"/>
      <c r="F47" s="1642"/>
      <c r="G47" s="1643"/>
      <c r="H47" s="1643"/>
      <c r="I47" s="1643"/>
      <c r="J47" s="1643"/>
      <c r="K47" s="1643"/>
      <c r="L47" s="1643"/>
      <c r="M47" s="1643"/>
      <c r="N47" s="1643"/>
      <c r="O47" s="1643"/>
      <c r="P47" s="1643"/>
      <c r="Q47" s="1643"/>
      <c r="R47" s="1642"/>
      <c r="S47" s="1643"/>
      <c r="T47" s="1643"/>
      <c r="U47" s="1643"/>
      <c r="V47" s="1643"/>
      <c r="W47" s="1643"/>
      <c r="X47" s="1643"/>
      <c r="Y47" s="1643"/>
      <c r="Z47" s="1643"/>
      <c r="AA47" s="1643"/>
      <c r="AB47" s="1643"/>
      <c r="AC47" s="1643"/>
      <c r="AD47" s="1643"/>
      <c r="AE47" s="1643"/>
      <c r="AF47" s="1643"/>
      <c r="AG47" s="1643"/>
      <c r="AH47" s="1642"/>
      <c r="AI47" s="1643"/>
      <c r="AJ47" s="1643"/>
      <c r="AK47" s="1643"/>
      <c r="AL47" s="1643"/>
      <c r="AM47" s="1643"/>
      <c r="AN47" s="1643"/>
      <c r="AO47" s="1643"/>
      <c r="AP47" s="1643"/>
      <c r="AQ47" s="1643"/>
      <c r="AR47" s="1643"/>
      <c r="AS47" s="1643"/>
      <c r="AT47" s="1643"/>
      <c r="AU47" s="1643"/>
      <c r="AV47" s="1643"/>
      <c r="AW47" s="1643"/>
      <c r="AX47" s="1643"/>
      <c r="AY47" s="1643"/>
      <c r="AZ47" s="1643"/>
    </row>
    <row r="48" spans="1:52" ht="12.75">
      <c r="A48" s="1640" t="s">
        <v>434</v>
      </c>
      <c r="B48" s="1641">
        <v>1042123</v>
      </c>
      <c r="C48" s="1641">
        <v>1042123</v>
      </c>
      <c r="D48" s="1641">
        <v>0</v>
      </c>
      <c r="E48" s="1642"/>
      <c r="F48" s="1642"/>
      <c r="G48" s="1643"/>
      <c r="H48" s="1643"/>
      <c r="I48" s="1643"/>
      <c r="J48" s="1643"/>
      <c r="K48" s="1643"/>
      <c r="L48" s="1643"/>
      <c r="M48" s="1643"/>
      <c r="N48" s="1643"/>
      <c r="O48" s="1643"/>
      <c r="P48" s="1643"/>
      <c r="Q48" s="1643"/>
      <c r="R48" s="1642"/>
      <c r="S48" s="1643"/>
      <c r="T48" s="1643"/>
      <c r="U48" s="1643"/>
      <c r="V48" s="1643"/>
      <c r="W48" s="1643"/>
      <c r="X48" s="1643"/>
      <c r="Y48" s="1643"/>
      <c r="Z48" s="1643"/>
      <c r="AA48" s="1643"/>
      <c r="AB48" s="1643"/>
      <c r="AC48" s="1643"/>
      <c r="AD48" s="1643"/>
      <c r="AE48" s="1643"/>
      <c r="AF48" s="1643"/>
      <c r="AG48" s="1643"/>
      <c r="AH48" s="1642"/>
      <c r="AI48" s="1643"/>
      <c r="AJ48" s="1643"/>
      <c r="AK48" s="1643"/>
      <c r="AL48" s="1643"/>
      <c r="AM48" s="1643"/>
      <c r="AN48" s="1643"/>
      <c r="AO48" s="1643"/>
      <c r="AP48" s="1643"/>
      <c r="AQ48" s="1643"/>
      <c r="AR48" s="1643"/>
      <c r="AS48" s="1643"/>
      <c r="AT48" s="1643"/>
      <c r="AU48" s="1643"/>
      <c r="AV48" s="1643"/>
      <c r="AW48" s="1643"/>
      <c r="AX48" s="1643"/>
      <c r="AY48" s="1643"/>
      <c r="AZ48" s="1643"/>
    </row>
    <row r="49" spans="1:52" ht="12.75">
      <c r="A49" s="1640" t="s">
        <v>435</v>
      </c>
      <c r="B49" s="1641">
        <v>5235</v>
      </c>
      <c r="C49" s="1641">
        <v>5235</v>
      </c>
      <c r="D49" s="1641">
        <v>0</v>
      </c>
      <c r="E49" s="1642"/>
      <c r="F49" s="1642"/>
      <c r="G49" s="1643"/>
      <c r="H49" s="1643"/>
      <c r="I49" s="1643"/>
      <c r="J49" s="1643"/>
      <c r="K49" s="1643"/>
      <c r="L49" s="1643"/>
      <c r="M49" s="1643"/>
      <c r="N49" s="1643"/>
      <c r="O49" s="1643"/>
      <c r="P49" s="1643"/>
      <c r="Q49" s="1643"/>
      <c r="R49" s="1642"/>
      <c r="S49" s="1643"/>
      <c r="T49" s="1643"/>
      <c r="U49" s="1643"/>
      <c r="V49" s="1643"/>
      <c r="W49" s="1643"/>
      <c r="X49" s="1643"/>
      <c r="Y49" s="1643"/>
      <c r="Z49" s="1643"/>
      <c r="AA49" s="1643"/>
      <c r="AB49" s="1643"/>
      <c r="AC49" s="1643"/>
      <c r="AD49" s="1643"/>
      <c r="AE49" s="1643"/>
      <c r="AF49" s="1643"/>
      <c r="AG49" s="1643"/>
      <c r="AH49" s="1642"/>
      <c r="AI49" s="1643"/>
      <c r="AJ49" s="1643"/>
      <c r="AK49" s="1643"/>
      <c r="AL49" s="1643"/>
      <c r="AM49" s="1643"/>
      <c r="AN49" s="1643"/>
      <c r="AO49" s="1643"/>
      <c r="AP49" s="1643"/>
      <c r="AQ49" s="1643"/>
      <c r="AR49" s="1643"/>
      <c r="AS49" s="1643"/>
      <c r="AT49" s="1643"/>
      <c r="AU49" s="1643"/>
      <c r="AV49" s="1643"/>
      <c r="AW49" s="1643"/>
      <c r="AX49" s="1643"/>
      <c r="AY49" s="1643"/>
      <c r="AZ49" s="1643"/>
    </row>
    <row r="50" spans="1:52" ht="12.75">
      <c r="A50" s="1640" t="s">
        <v>443</v>
      </c>
      <c r="B50" s="1641">
        <v>500</v>
      </c>
      <c r="C50" s="1641">
        <v>500</v>
      </c>
      <c r="D50" s="1641">
        <v>0</v>
      </c>
      <c r="E50" s="1642"/>
      <c r="F50" s="1642"/>
      <c r="G50" s="1643"/>
      <c r="H50" s="1643"/>
      <c r="I50" s="1643"/>
      <c r="J50" s="1643"/>
      <c r="K50" s="1643"/>
      <c r="L50" s="1643"/>
      <c r="M50" s="1643"/>
      <c r="N50" s="1643"/>
      <c r="O50" s="1643"/>
      <c r="P50" s="1643"/>
      <c r="Q50" s="1643"/>
      <c r="R50" s="1642"/>
      <c r="S50" s="1643"/>
      <c r="T50" s="1643"/>
      <c r="U50" s="1643"/>
      <c r="V50" s="1643"/>
      <c r="W50" s="1643"/>
      <c r="X50" s="1643"/>
      <c r="Y50" s="1643"/>
      <c r="Z50" s="1643"/>
      <c r="AA50" s="1643"/>
      <c r="AB50" s="1643"/>
      <c r="AC50" s="1643"/>
      <c r="AD50" s="1643"/>
      <c r="AE50" s="1643"/>
      <c r="AF50" s="1643"/>
      <c r="AG50" s="1643"/>
      <c r="AH50" s="1642"/>
      <c r="AI50" s="1643"/>
      <c r="AJ50" s="1643"/>
      <c r="AK50" s="1643"/>
      <c r="AL50" s="1643"/>
      <c r="AM50" s="1643"/>
      <c r="AN50" s="1643"/>
      <c r="AO50" s="1643"/>
      <c r="AP50" s="1643"/>
      <c r="AQ50" s="1643"/>
      <c r="AR50" s="1643"/>
      <c r="AS50" s="1643"/>
      <c r="AT50" s="1643"/>
      <c r="AU50" s="1643"/>
      <c r="AV50" s="1643"/>
      <c r="AW50" s="1643"/>
      <c r="AX50" s="1643"/>
      <c r="AY50" s="1643"/>
      <c r="AZ50" s="1643"/>
    </row>
    <row r="51" spans="1:52" ht="12.75">
      <c r="A51" s="1640" t="s">
        <v>444</v>
      </c>
      <c r="B51" s="1641">
        <v>3000</v>
      </c>
      <c r="C51" s="1641">
        <v>3000</v>
      </c>
      <c r="D51" s="1641">
        <v>0</v>
      </c>
      <c r="E51" s="1642"/>
      <c r="F51" s="1642"/>
      <c r="G51" s="1643"/>
      <c r="H51" s="1643"/>
      <c r="I51" s="1643"/>
      <c r="J51" s="1643"/>
      <c r="K51" s="1643"/>
      <c r="L51" s="1643"/>
      <c r="M51" s="1643"/>
      <c r="N51" s="1643"/>
      <c r="O51" s="1643"/>
      <c r="P51" s="1643"/>
      <c r="Q51" s="1643"/>
      <c r="R51" s="1642"/>
      <c r="S51" s="1643"/>
      <c r="T51" s="1643"/>
      <c r="U51" s="1643"/>
      <c r="V51" s="1643"/>
      <c r="W51" s="1643"/>
      <c r="X51" s="1643"/>
      <c r="Y51" s="1643"/>
      <c r="Z51" s="1643"/>
      <c r="AA51" s="1643"/>
      <c r="AB51" s="1643"/>
      <c r="AC51" s="1643"/>
      <c r="AD51" s="1643"/>
      <c r="AE51" s="1643"/>
      <c r="AF51" s="1643"/>
      <c r="AG51" s="1643"/>
      <c r="AH51" s="1642"/>
      <c r="AI51" s="1643"/>
      <c r="AJ51" s="1643"/>
      <c r="AK51" s="1643"/>
      <c r="AL51" s="1643"/>
      <c r="AM51" s="1643"/>
      <c r="AN51" s="1643"/>
      <c r="AO51" s="1643"/>
      <c r="AP51" s="1643"/>
      <c r="AQ51" s="1643"/>
      <c r="AR51" s="1643"/>
      <c r="AS51" s="1643"/>
      <c r="AT51" s="1643"/>
      <c r="AU51" s="1643"/>
      <c r="AV51" s="1643"/>
      <c r="AW51" s="1643"/>
      <c r="AX51" s="1643"/>
      <c r="AY51" s="1643"/>
      <c r="AZ51" s="1643"/>
    </row>
    <row r="52" spans="1:52" ht="12.75">
      <c r="A52" s="1640" t="s">
        <v>445</v>
      </c>
      <c r="B52" s="1641">
        <v>600</v>
      </c>
      <c r="C52" s="1641">
        <v>600</v>
      </c>
      <c r="D52" s="1641">
        <v>0</v>
      </c>
      <c r="E52" s="1642"/>
      <c r="F52" s="1642"/>
      <c r="G52" s="1643"/>
      <c r="H52" s="1643"/>
      <c r="I52" s="1643"/>
      <c r="J52" s="1643"/>
      <c r="K52" s="1643"/>
      <c r="L52" s="1643"/>
      <c r="M52" s="1643"/>
      <c r="N52" s="1643"/>
      <c r="O52" s="1643"/>
      <c r="P52" s="1643"/>
      <c r="Q52" s="1643"/>
      <c r="R52" s="1642"/>
      <c r="S52" s="1643"/>
      <c r="T52" s="1643"/>
      <c r="U52" s="1643"/>
      <c r="V52" s="1643"/>
      <c r="W52" s="1643"/>
      <c r="X52" s="1643"/>
      <c r="Y52" s="1643"/>
      <c r="Z52" s="1643"/>
      <c r="AA52" s="1643"/>
      <c r="AB52" s="1643"/>
      <c r="AC52" s="1643"/>
      <c r="AD52" s="1643"/>
      <c r="AE52" s="1643"/>
      <c r="AF52" s="1643"/>
      <c r="AG52" s="1643"/>
      <c r="AH52" s="1642"/>
      <c r="AI52" s="1643"/>
      <c r="AJ52" s="1643"/>
      <c r="AK52" s="1643"/>
      <c r="AL52" s="1643"/>
      <c r="AM52" s="1643"/>
      <c r="AN52" s="1643"/>
      <c r="AO52" s="1643"/>
      <c r="AP52" s="1643"/>
      <c r="AQ52" s="1643"/>
      <c r="AR52" s="1643"/>
      <c r="AS52" s="1643"/>
      <c r="AT52" s="1643"/>
      <c r="AU52" s="1643"/>
      <c r="AV52" s="1643"/>
      <c r="AW52" s="1643"/>
      <c r="AX52" s="1643"/>
      <c r="AY52" s="1643"/>
      <c r="AZ52" s="1643"/>
    </row>
    <row r="53" spans="1:52" ht="12.75">
      <c r="A53" s="1640" t="s">
        <v>446</v>
      </c>
      <c r="B53" s="1641">
        <v>500</v>
      </c>
      <c r="C53" s="1641">
        <v>500</v>
      </c>
      <c r="D53" s="1641">
        <v>0</v>
      </c>
      <c r="E53" s="1642"/>
      <c r="F53" s="1642"/>
      <c r="G53" s="1643"/>
      <c r="H53" s="1643"/>
      <c r="I53" s="1643"/>
      <c r="J53" s="1643"/>
      <c r="K53" s="1643"/>
      <c r="L53" s="1643"/>
      <c r="M53" s="1643"/>
      <c r="N53" s="1643"/>
      <c r="O53" s="1643"/>
      <c r="P53" s="1643"/>
      <c r="Q53" s="1643"/>
      <c r="R53" s="1642"/>
      <c r="S53" s="1643"/>
      <c r="T53" s="1643"/>
      <c r="U53" s="1643"/>
      <c r="V53" s="1643"/>
      <c r="W53" s="1643"/>
      <c r="X53" s="1643"/>
      <c r="Y53" s="1643"/>
      <c r="Z53" s="1643"/>
      <c r="AA53" s="1643"/>
      <c r="AB53" s="1643"/>
      <c r="AC53" s="1643"/>
      <c r="AD53" s="1643"/>
      <c r="AE53" s="1643"/>
      <c r="AF53" s="1643"/>
      <c r="AG53" s="1643"/>
      <c r="AH53" s="1642"/>
      <c r="AI53" s="1643"/>
      <c r="AJ53" s="1643"/>
      <c r="AK53" s="1643"/>
      <c r="AL53" s="1643"/>
      <c r="AM53" s="1643"/>
      <c r="AN53" s="1643"/>
      <c r="AO53" s="1643"/>
      <c r="AP53" s="1643"/>
      <c r="AQ53" s="1643"/>
      <c r="AR53" s="1643"/>
      <c r="AS53" s="1643"/>
      <c r="AT53" s="1643"/>
      <c r="AU53" s="1643"/>
      <c r="AV53" s="1643"/>
      <c r="AW53" s="1643"/>
      <c r="AX53" s="1643"/>
      <c r="AY53" s="1643"/>
      <c r="AZ53" s="1643"/>
    </row>
    <row r="54" spans="1:52" ht="12.75">
      <c r="A54" s="1640" t="s">
        <v>447</v>
      </c>
      <c r="B54" s="1641"/>
      <c r="C54" s="1641">
        <v>0</v>
      </c>
      <c r="D54" s="1641">
        <v>0</v>
      </c>
      <c r="E54" s="1642"/>
      <c r="F54" s="1642"/>
      <c r="G54" s="1643"/>
      <c r="H54" s="1643"/>
      <c r="I54" s="1643"/>
      <c r="J54" s="1643"/>
      <c r="K54" s="1643"/>
      <c r="L54" s="1643"/>
      <c r="M54" s="1643"/>
      <c r="N54" s="1643"/>
      <c r="O54" s="1643"/>
      <c r="P54" s="1643"/>
      <c r="Q54" s="1643"/>
      <c r="R54" s="1642"/>
      <c r="S54" s="1643"/>
      <c r="T54" s="1643"/>
      <c r="U54" s="1643"/>
      <c r="V54" s="1643"/>
      <c r="W54" s="1643"/>
      <c r="X54" s="1643"/>
      <c r="Y54" s="1643"/>
      <c r="Z54" s="1643"/>
      <c r="AA54" s="1643"/>
      <c r="AB54" s="1643"/>
      <c r="AC54" s="1643"/>
      <c r="AD54" s="1643"/>
      <c r="AE54" s="1643"/>
      <c r="AF54" s="1643"/>
      <c r="AG54" s="1643"/>
      <c r="AH54" s="1642"/>
      <c r="AI54" s="1643"/>
      <c r="AJ54" s="1643"/>
      <c r="AK54" s="1643"/>
      <c r="AL54" s="1643"/>
      <c r="AM54" s="1643"/>
      <c r="AN54" s="1643"/>
      <c r="AO54" s="1643"/>
      <c r="AP54" s="1643"/>
      <c r="AQ54" s="1643"/>
      <c r="AR54" s="1643"/>
      <c r="AS54" s="1643"/>
      <c r="AT54" s="1643"/>
      <c r="AU54" s="1643"/>
      <c r="AV54" s="1643"/>
      <c r="AW54" s="1643"/>
      <c r="AX54" s="1643"/>
      <c r="AY54" s="1643"/>
      <c r="AZ54" s="1643"/>
    </row>
    <row r="55" spans="1:52" ht="12.75">
      <c r="A55" s="1640" t="s">
        <v>448</v>
      </c>
      <c r="B55" s="1641"/>
      <c r="C55" s="1641">
        <v>0</v>
      </c>
      <c r="D55" s="1641">
        <v>0</v>
      </c>
      <c r="E55" s="1642"/>
      <c r="F55" s="1642"/>
      <c r="G55" s="1643"/>
      <c r="H55" s="1643"/>
      <c r="I55" s="1643"/>
      <c r="J55" s="1643"/>
      <c r="K55" s="1643"/>
      <c r="L55" s="1643"/>
      <c r="M55" s="1643"/>
      <c r="N55" s="1643"/>
      <c r="O55" s="1643"/>
      <c r="P55" s="1643"/>
      <c r="Q55" s="1643"/>
      <c r="R55" s="1642"/>
      <c r="S55" s="1643"/>
      <c r="T55" s="1643"/>
      <c r="U55" s="1643"/>
      <c r="V55" s="1643"/>
      <c r="W55" s="1643"/>
      <c r="X55" s="1643"/>
      <c r="Y55" s="1643"/>
      <c r="Z55" s="1643"/>
      <c r="AA55" s="1643"/>
      <c r="AB55" s="1643"/>
      <c r="AC55" s="1643"/>
      <c r="AD55" s="1643"/>
      <c r="AE55" s="1643"/>
      <c r="AF55" s="1643"/>
      <c r="AG55" s="1643"/>
      <c r="AH55" s="1642"/>
      <c r="AI55" s="1643"/>
      <c r="AJ55" s="1643"/>
      <c r="AK55" s="1643"/>
      <c r="AL55" s="1643"/>
      <c r="AM55" s="1643"/>
      <c r="AN55" s="1643"/>
      <c r="AO55" s="1643"/>
      <c r="AP55" s="1643"/>
      <c r="AQ55" s="1643"/>
      <c r="AR55" s="1643"/>
      <c r="AS55" s="1643"/>
      <c r="AT55" s="1643"/>
      <c r="AU55" s="1643"/>
      <c r="AV55" s="1643"/>
      <c r="AW55" s="1643"/>
      <c r="AX55" s="1643"/>
      <c r="AY55" s="1643"/>
      <c r="AZ55" s="1643"/>
    </row>
    <row r="56" spans="1:52" ht="12.75">
      <c r="A56" s="1640" t="s">
        <v>449</v>
      </c>
      <c r="B56" s="1641">
        <v>861078</v>
      </c>
      <c r="C56" s="1641">
        <v>1257173</v>
      </c>
      <c r="D56" s="1641">
        <v>396095</v>
      </c>
      <c r="E56" s="1642"/>
      <c r="F56" s="1642"/>
      <c r="G56" s="1643"/>
      <c r="H56" s="1643"/>
      <c r="I56" s="1643"/>
      <c r="J56" s="1643"/>
      <c r="K56" s="1643"/>
      <c r="L56" s="1643"/>
      <c r="M56" s="1643"/>
      <c r="N56" s="1643"/>
      <c r="O56" s="1643"/>
      <c r="P56" s="1643"/>
      <c r="Q56" s="1643"/>
      <c r="R56" s="1642"/>
      <c r="S56" s="1643"/>
      <c r="T56" s="1643"/>
      <c r="U56" s="1643"/>
      <c r="V56" s="1643"/>
      <c r="W56" s="1643"/>
      <c r="X56" s="1643"/>
      <c r="Y56" s="1643"/>
      <c r="Z56" s="1643"/>
      <c r="AA56" s="1643"/>
      <c r="AB56" s="1643"/>
      <c r="AC56" s="1643"/>
      <c r="AD56" s="1643">
        <v>-217</v>
      </c>
      <c r="AE56" s="1643"/>
      <c r="AF56" s="1643"/>
      <c r="AG56" s="1643"/>
      <c r="AH56" s="1642"/>
      <c r="AI56" s="1643"/>
      <c r="AJ56" s="1643">
        <v>-1684</v>
      </c>
      <c r="AK56" s="1643"/>
      <c r="AL56" s="1643"/>
      <c r="AM56" s="1643"/>
      <c r="AN56" s="1643"/>
      <c r="AO56" s="1643">
        <v>-736</v>
      </c>
      <c r="AP56" s="1643"/>
      <c r="AQ56" s="1643"/>
      <c r="AR56" s="1643"/>
      <c r="AS56" s="1643"/>
      <c r="AT56" s="1643">
        <v>124022</v>
      </c>
      <c r="AU56" s="1643"/>
      <c r="AV56" s="1643">
        <v>275978</v>
      </c>
      <c r="AW56" s="1643">
        <v>-1268</v>
      </c>
      <c r="AX56" s="1643"/>
      <c r="AY56" s="1643"/>
      <c r="AZ56" s="1643"/>
    </row>
    <row r="57" spans="1:52" ht="12.75">
      <c r="A57" s="1640" t="s">
        <v>450</v>
      </c>
      <c r="B57" s="1641">
        <v>861078</v>
      </c>
      <c r="C57" s="1641">
        <v>1257173</v>
      </c>
      <c r="D57" s="1641">
        <v>396095</v>
      </c>
      <c r="E57" s="1642"/>
      <c r="F57" s="1642"/>
      <c r="G57" s="1643"/>
      <c r="H57" s="1643"/>
      <c r="I57" s="1643"/>
      <c r="J57" s="1643"/>
      <c r="K57" s="1643"/>
      <c r="L57" s="1643"/>
      <c r="M57" s="1643"/>
      <c r="N57" s="1643"/>
      <c r="O57" s="1643"/>
      <c r="P57" s="1643"/>
      <c r="Q57" s="1643"/>
      <c r="R57" s="1642"/>
      <c r="S57" s="1643"/>
      <c r="T57" s="1643"/>
      <c r="U57" s="1643"/>
      <c r="V57" s="1643"/>
      <c r="W57" s="1643"/>
      <c r="X57" s="1643"/>
      <c r="Y57" s="1643"/>
      <c r="Z57" s="1643"/>
      <c r="AA57" s="1643"/>
      <c r="AB57" s="1643"/>
      <c r="AC57" s="1643"/>
      <c r="AD57" s="1643">
        <v>-217</v>
      </c>
      <c r="AE57" s="1643"/>
      <c r="AF57" s="1643"/>
      <c r="AG57" s="1643"/>
      <c r="AH57" s="1642"/>
      <c r="AI57" s="1643"/>
      <c r="AJ57" s="1643">
        <v>-1684</v>
      </c>
      <c r="AK57" s="1643"/>
      <c r="AL57" s="1643"/>
      <c r="AM57" s="1643"/>
      <c r="AN57" s="1643"/>
      <c r="AO57" s="1643">
        <v>-736</v>
      </c>
      <c r="AP57" s="1643"/>
      <c r="AQ57" s="1643"/>
      <c r="AR57" s="1643"/>
      <c r="AS57" s="1643"/>
      <c r="AT57" s="1643">
        <v>124022</v>
      </c>
      <c r="AU57" s="1643"/>
      <c r="AV57" s="1643">
        <v>275978</v>
      </c>
      <c r="AW57" s="1643">
        <v>-1268</v>
      </c>
      <c r="AX57" s="1643"/>
      <c r="AY57" s="1643"/>
      <c r="AZ57" s="1643"/>
    </row>
    <row r="58" spans="1:52" ht="12.75">
      <c r="A58" s="1640" t="s">
        <v>451</v>
      </c>
      <c r="B58" s="1641">
        <v>429411</v>
      </c>
      <c r="C58" s="1641">
        <v>385535</v>
      </c>
      <c r="D58" s="1641">
        <v>-43876</v>
      </c>
      <c r="E58" s="1642"/>
      <c r="F58" s="1642"/>
      <c r="G58" s="1643"/>
      <c r="H58" s="1643"/>
      <c r="I58" s="1643"/>
      <c r="J58" s="1643"/>
      <c r="K58" s="1643"/>
      <c r="L58" s="1643"/>
      <c r="M58" s="1643"/>
      <c r="N58" s="1643"/>
      <c r="O58" s="1643"/>
      <c r="P58" s="1643"/>
      <c r="Q58" s="1643"/>
      <c r="R58" s="1642"/>
      <c r="S58" s="1643"/>
      <c r="T58" s="1643"/>
      <c r="U58" s="1643"/>
      <c r="V58" s="1643"/>
      <c r="W58" s="1643"/>
      <c r="X58" s="1643"/>
      <c r="Y58" s="1643"/>
      <c r="Z58" s="1643"/>
      <c r="AA58" s="1643"/>
      <c r="AB58" s="1643"/>
      <c r="AC58" s="1643"/>
      <c r="AD58" s="1643">
        <v>-54</v>
      </c>
      <c r="AE58" s="1643"/>
      <c r="AF58" s="1643"/>
      <c r="AG58" s="1643"/>
      <c r="AH58" s="1642"/>
      <c r="AI58" s="1643"/>
      <c r="AJ58" s="1643">
        <v>-421</v>
      </c>
      <c r="AK58" s="1643"/>
      <c r="AL58" s="1643"/>
      <c r="AM58" s="1643"/>
      <c r="AN58" s="1643"/>
      <c r="AO58" s="1643">
        <v>-184</v>
      </c>
      <c r="AP58" s="1643"/>
      <c r="AQ58" s="1643"/>
      <c r="AR58" s="1643"/>
      <c r="AS58" s="1643">
        <v>-42900</v>
      </c>
      <c r="AT58" s="1643"/>
      <c r="AU58" s="1643"/>
      <c r="AV58" s="1643"/>
      <c r="AW58" s="1643">
        <v>-317</v>
      </c>
      <c r="AX58" s="1643"/>
      <c r="AY58" s="1643"/>
      <c r="AZ58" s="1643"/>
    </row>
    <row r="59" spans="1:52" ht="12.75">
      <c r="A59" s="1640" t="s">
        <v>452</v>
      </c>
      <c r="B59" s="1641">
        <v>431667</v>
      </c>
      <c r="C59" s="1641">
        <v>871638</v>
      </c>
      <c r="D59" s="1641">
        <v>439971</v>
      </c>
      <c r="E59" s="1642"/>
      <c r="F59" s="1642"/>
      <c r="G59" s="1643"/>
      <c r="H59" s="1643"/>
      <c r="I59" s="1643"/>
      <c r="J59" s="1643"/>
      <c r="K59" s="1643"/>
      <c r="L59" s="1643"/>
      <c r="M59" s="1643"/>
      <c r="N59" s="1643"/>
      <c r="O59" s="1643"/>
      <c r="P59" s="1643"/>
      <c r="Q59" s="1643"/>
      <c r="R59" s="1642"/>
      <c r="S59" s="1643"/>
      <c r="T59" s="1643"/>
      <c r="U59" s="1643"/>
      <c r="V59" s="1643"/>
      <c r="W59" s="1643"/>
      <c r="X59" s="1643"/>
      <c r="Y59" s="1643"/>
      <c r="Z59" s="1643"/>
      <c r="AA59" s="1643"/>
      <c r="AB59" s="1643"/>
      <c r="AC59" s="1643"/>
      <c r="AD59" s="1643">
        <v>-163</v>
      </c>
      <c r="AE59" s="1643"/>
      <c r="AF59" s="1643"/>
      <c r="AG59" s="1643"/>
      <c r="AH59" s="1642"/>
      <c r="AI59" s="1643"/>
      <c r="AJ59" s="1643">
        <v>-1263</v>
      </c>
      <c r="AK59" s="1643"/>
      <c r="AL59" s="1643"/>
      <c r="AM59" s="1643"/>
      <c r="AN59" s="1643"/>
      <c r="AO59" s="1643">
        <v>-552</v>
      </c>
      <c r="AP59" s="1643"/>
      <c r="AQ59" s="1643"/>
      <c r="AR59" s="1643"/>
      <c r="AS59" s="1643">
        <v>42900</v>
      </c>
      <c r="AT59" s="1643">
        <v>124022</v>
      </c>
      <c r="AU59" s="1643"/>
      <c r="AV59" s="1643">
        <v>275978</v>
      </c>
      <c r="AW59" s="1643">
        <v>-951</v>
      </c>
      <c r="AX59" s="1643"/>
      <c r="AY59" s="1643"/>
      <c r="AZ59" s="1643"/>
    </row>
  </sheetData>
  <printOptions/>
  <pageMargins left="0.75" right="0.75" top="1" bottom="1" header="0.4921259845" footer="0.4921259845"/>
  <pageSetup fitToWidth="4" fitToHeight="1" horizontalDpi="600" verticalDpi="600" orientation="landscape" paperSize="8" scale="68" r:id="rId1"/>
  <headerFooter alignWithMargins="0">
    <oddHeader>&amp;RPříloha č. 10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zoomScale="85" zoomScaleNormal="85" workbookViewId="0" topLeftCell="A1">
      <selection activeCell="I19" sqref="I19"/>
    </sheetView>
  </sheetViews>
  <sheetFormatPr defaultColWidth="9.00390625" defaultRowHeight="12.75"/>
  <cols>
    <col min="1" max="1" width="5.75390625" style="0" customWidth="1"/>
    <col min="2" max="2" width="38.75390625" style="0" customWidth="1"/>
    <col min="3" max="3" width="6.125" style="0" customWidth="1"/>
    <col min="4" max="4" width="12.75390625" style="0" customWidth="1"/>
    <col min="5" max="6" width="15.75390625" style="0" customWidth="1"/>
    <col min="7" max="7" width="11.25390625" style="0" customWidth="1"/>
    <col min="9" max="9" width="12.625" style="0" customWidth="1"/>
  </cols>
  <sheetData>
    <row r="1" spans="1:7" ht="15" customHeight="1">
      <c r="A1" s="269"/>
      <c r="B1" s="269"/>
      <c r="C1" s="270"/>
      <c r="D1" s="270"/>
      <c r="E1" s="270"/>
      <c r="F1" s="269"/>
      <c r="G1" s="271"/>
    </row>
    <row r="2" spans="1:7" ht="15" customHeight="1">
      <c r="A2" s="269"/>
      <c r="B2" s="269"/>
      <c r="C2" s="270"/>
      <c r="D2" s="270"/>
      <c r="E2" s="270"/>
      <c r="F2" s="269"/>
      <c r="G2" s="272"/>
    </row>
    <row r="3" spans="1:7" ht="24.75" customHeight="1">
      <c r="A3" s="273" t="s">
        <v>840</v>
      </c>
      <c r="B3" s="274"/>
      <c r="C3" s="275"/>
      <c r="D3" s="275"/>
      <c r="E3" s="274"/>
      <c r="F3" s="274"/>
      <c r="G3" s="276"/>
    </row>
    <row r="4" spans="2:6" ht="15" customHeight="1">
      <c r="B4" s="277"/>
      <c r="C4" s="277"/>
      <c r="D4" s="277"/>
      <c r="E4" s="277"/>
      <c r="F4" s="277"/>
    </row>
    <row r="5" spans="1:4" ht="15" customHeight="1">
      <c r="A5" s="278" t="s">
        <v>453</v>
      </c>
      <c r="B5" s="279"/>
      <c r="C5" s="280"/>
      <c r="D5" s="281"/>
    </row>
    <row r="6" spans="1:7" ht="19.5" customHeight="1" thickBot="1">
      <c r="A6" s="282" t="s">
        <v>933</v>
      </c>
      <c r="B6" s="279"/>
      <c r="C6" s="280"/>
      <c r="D6" s="283"/>
      <c r="E6" s="283"/>
      <c r="F6" s="284"/>
      <c r="G6" s="285" t="s">
        <v>455</v>
      </c>
    </row>
    <row r="7" spans="1:7" ht="27.75" customHeight="1">
      <c r="A7" s="286" t="s">
        <v>471</v>
      </c>
      <c r="B7" s="287" t="s">
        <v>841</v>
      </c>
      <c r="C7" s="288" t="s">
        <v>842</v>
      </c>
      <c r="D7" s="289" t="s">
        <v>843</v>
      </c>
      <c r="E7" s="290" t="s">
        <v>844</v>
      </c>
      <c r="F7" s="290" t="s">
        <v>845</v>
      </c>
      <c r="G7" s="291" t="s">
        <v>934</v>
      </c>
    </row>
    <row r="8" spans="1:7" ht="15" customHeight="1" thickBot="1">
      <c r="A8" s="292"/>
      <c r="B8" s="293"/>
      <c r="C8" s="294"/>
      <c r="D8" s="295">
        <v>1</v>
      </c>
      <c r="E8" s="296">
        <v>2</v>
      </c>
      <c r="F8" s="296">
        <v>3</v>
      </c>
      <c r="G8" s="297">
        <v>4</v>
      </c>
    </row>
    <row r="9" spans="1:7" ht="24.75" customHeight="1">
      <c r="A9" s="298" t="s">
        <v>846</v>
      </c>
      <c r="B9" s="299"/>
      <c r="C9" s="300"/>
      <c r="D9" s="301"/>
      <c r="E9" s="302"/>
      <c r="F9" s="302"/>
      <c r="G9" s="303"/>
    </row>
    <row r="10" spans="1:9" ht="18" customHeight="1">
      <c r="A10" s="304"/>
      <c r="B10" s="305" t="s">
        <v>847</v>
      </c>
      <c r="C10" s="306" t="s">
        <v>848</v>
      </c>
      <c r="D10" s="307">
        <v>434904</v>
      </c>
      <c r="E10" s="308">
        <v>834904</v>
      </c>
      <c r="F10" s="308">
        <v>1081966.67</v>
      </c>
      <c r="G10" s="309">
        <v>129.59</v>
      </c>
      <c r="I10" s="310"/>
    </row>
    <row r="11" spans="1:9" ht="18" customHeight="1">
      <c r="A11" s="311"/>
      <c r="B11" s="312" t="s">
        <v>849</v>
      </c>
      <c r="C11" s="313" t="s">
        <v>850</v>
      </c>
      <c r="D11" s="314">
        <v>108936399</v>
      </c>
      <c r="E11" s="315">
        <v>110291727</v>
      </c>
      <c r="F11" s="315">
        <v>110881922.69</v>
      </c>
      <c r="G11" s="316">
        <v>100.54</v>
      </c>
      <c r="I11" s="310"/>
    </row>
    <row r="12" spans="1:7" ht="24.75" customHeight="1">
      <c r="A12" s="317" t="s">
        <v>851</v>
      </c>
      <c r="B12" s="318"/>
      <c r="C12" s="319"/>
      <c r="D12" s="320"/>
      <c r="E12" s="302"/>
      <c r="F12" s="302"/>
      <c r="G12" s="303"/>
    </row>
    <row r="13" spans="1:7" ht="30" customHeight="1">
      <c r="A13" s="321"/>
      <c r="B13" s="322" t="s">
        <v>852</v>
      </c>
      <c r="C13" s="323" t="s">
        <v>853</v>
      </c>
      <c r="D13" s="324">
        <v>372184</v>
      </c>
      <c r="E13" s="308">
        <v>409401</v>
      </c>
      <c r="F13" s="308">
        <v>397397.92</v>
      </c>
      <c r="G13" s="309">
        <v>97.07</v>
      </c>
    </row>
    <row r="14" spans="1:7" ht="19.5" customHeight="1">
      <c r="A14" s="321"/>
      <c r="B14" s="325" t="s">
        <v>854</v>
      </c>
      <c r="C14" s="323" t="s">
        <v>855</v>
      </c>
      <c r="D14" s="326">
        <v>351090</v>
      </c>
      <c r="E14" s="327">
        <v>370837</v>
      </c>
      <c r="F14" s="327">
        <v>363108.97</v>
      </c>
      <c r="G14" s="328">
        <v>97.92</v>
      </c>
    </row>
    <row r="15" spans="1:7" ht="27.75" customHeight="1">
      <c r="A15" s="321"/>
      <c r="B15" s="329" t="s">
        <v>935</v>
      </c>
      <c r="C15" s="323" t="s">
        <v>856</v>
      </c>
      <c r="D15" s="326">
        <v>126392</v>
      </c>
      <c r="E15" s="327">
        <v>133475</v>
      </c>
      <c r="F15" s="327">
        <v>129475.84</v>
      </c>
      <c r="G15" s="328">
        <v>97</v>
      </c>
    </row>
    <row r="16" spans="1:7" ht="27.75" customHeight="1">
      <c r="A16" s="321"/>
      <c r="B16" s="322" t="s">
        <v>857</v>
      </c>
      <c r="C16" s="323" t="s">
        <v>858</v>
      </c>
      <c r="D16" s="326">
        <v>7021</v>
      </c>
      <c r="E16" s="327">
        <v>7432</v>
      </c>
      <c r="F16" s="327">
        <v>7262.72</v>
      </c>
      <c r="G16" s="328">
        <v>97.72</v>
      </c>
    </row>
    <row r="17" spans="1:7" ht="27.75" customHeight="1">
      <c r="A17" s="321"/>
      <c r="B17" s="322" t="s">
        <v>859</v>
      </c>
      <c r="C17" s="323" t="s">
        <v>860</v>
      </c>
      <c r="D17" s="326">
        <v>323450</v>
      </c>
      <c r="E17" s="327">
        <v>333062</v>
      </c>
      <c r="F17" s="327">
        <v>331103.58</v>
      </c>
      <c r="G17" s="328">
        <v>99.41</v>
      </c>
    </row>
    <row r="18" spans="1:7" ht="27.75" customHeight="1">
      <c r="A18" s="321"/>
      <c r="B18" s="330" t="s">
        <v>861</v>
      </c>
      <c r="C18" s="323" t="s">
        <v>862</v>
      </c>
      <c r="D18" s="326">
        <v>319835</v>
      </c>
      <c r="E18" s="327">
        <v>328309</v>
      </c>
      <c r="F18" s="327">
        <v>326351.4</v>
      </c>
      <c r="G18" s="328">
        <v>99.4</v>
      </c>
    </row>
    <row r="19" spans="1:7" ht="19.5" customHeight="1">
      <c r="A19" s="321"/>
      <c r="B19" s="325" t="s">
        <v>863</v>
      </c>
      <c r="C19" s="323" t="s">
        <v>864</v>
      </c>
      <c r="D19" s="326">
        <v>6766318</v>
      </c>
      <c r="E19" s="327">
        <v>6754936</v>
      </c>
      <c r="F19" s="327">
        <v>6703238.26</v>
      </c>
      <c r="G19" s="328">
        <v>99.23</v>
      </c>
    </row>
    <row r="20" spans="1:7" ht="19.5" customHeight="1">
      <c r="A20" s="321"/>
      <c r="B20" s="331" t="s">
        <v>936</v>
      </c>
      <c r="C20" s="323" t="s">
        <v>865</v>
      </c>
      <c r="D20" s="326">
        <v>4210930</v>
      </c>
      <c r="E20" s="327">
        <v>4206974</v>
      </c>
      <c r="F20" s="327">
        <v>4188312.47</v>
      </c>
      <c r="G20" s="328">
        <v>99.56</v>
      </c>
    </row>
    <row r="21" spans="1:7" ht="19.5" customHeight="1">
      <c r="A21" s="321"/>
      <c r="B21" s="331" t="s">
        <v>937</v>
      </c>
      <c r="C21" s="323" t="s">
        <v>866</v>
      </c>
      <c r="D21" s="326">
        <v>2555388</v>
      </c>
      <c r="E21" s="327">
        <v>2547962</v>
      </c>
      <c r="F21" s="327">
        <v>2514925.78</v>
      </c>
      <c r="G21" s="328">
        <v>98.7</v>
      </c>
    </row>
    <row r="22" spans="1:7" ht="19.5" customHeight="1">
      <c r="A22" s="321"/>
      <c r="B22" s="332" t="s">
        <v>938</v>
      </c>
      <c r="C22" s="323" t="s">
        <v>867</v>
      </c>
      <c r="D22" s="326">
        <v>1663705</v>
      </c>
      <c r="E22" s="327">
        <v>1656696</v>
      </c>
      <c r="F22" s="327">
        <v>1628778.75</v>
      </c>
      <c r="G22" s="328">
        <v>98.31</v>
      </c>
    </row>
    <row r="23" spans="1:7" ht="19.5" customHeight="1">
      <c r="A23" s="321"/>
      <c r="B23" s="332" t="s">
        <v>939</v>
      </c>
      <c r="C23" s="323" t="s">
        <v>868</v>
      </c>
      <c r="D23" s="326">
        <v>861525</v>
      </c>
      <c r="E23" s="327">
        <v>861108</v>
      </c>
      <c r="F23" s="327">
        <v>876283</v>
      </c>
      <c r="G23" s="328">
        <v>101.76</v>
      </c>
    </row>
    <row r="24" spans="1:7" ht="19.5" customHeight="1">
      <c r="A24" s="321"/>
      <c r="B24" s="332" t="s">
        <v>940</v>
      </c>
      <c r="C24" s="323" t="s">
        <v>869</v>
      </c>
      <c r="D24" s="326">
        <v>15000</v>
      </c>
      <c r="E24" s="327">
        <v>15000</v>
      </c>
      <c r="F24" s="327">
        <v>4118</v>
      </c>
      <c r="G24" s="328">
        <v>27.45</v>
      </c>
    </row>
    <row r="25" spans="1:7" ht="19.5" customHeight="1">
      <c r="A25" s="321"/>
      <c r="B25" s="332" t="s">
        <v>941</v>
      </c>
      <c r="C25" s="323" t="s">
        <v>870</v>
      </c>
      <c r="D25" s="326">
        <v>1044227</v>
      </c>
      <c r="E25" s="327">
        <v>1044227</v>
      </c>
      <c r="F25" s="327">
        <v>1044227</v>
      </c>
      <c r="G25" s="328">
        <v>100</v>
      </c>
    </row>
    <row r="26" spans="1:7" ht="27.75" customHeight="1">
      <c r="A26" s="321"/>
      <c r="B26" s="333" t="s">
        <v>942</v>
      </c>
      <c r="C26" s="334" t="s">
        <v>871</v>
      </c>
      <c r="D26" s="335">
        <v>47188</v>
      </c>
      <c r="E26" s="336">
        <v>47188</v>
      </c>
      <c r="F26" s="336">
        <v>36824</v>
      </c>
      <c r="G26" s="337">
        <v>78.04</v>
      </c>
    </row>
    <row r="27" spans="1:7" ht="24.75" customHeight="1">
      <c r="A27" s="317" t="s">
        <v>872</v>
      </c>
      <c r="B27" s="318"/>
      <c r="C27" s="319"/>
      <c r="D27" s="320"/>
      <c r="E27" s="338"/>
      <c r="F27" s="338"/>
      <c r="G27" s="339"/>
    </row>
    <row r="28" spans="1:7" ht="30" customHeight="1">
      <c r="A28" s="340"/>
      <c r="B28" s="341" t="s">
        <v>873</v>
      </c>
      <c r="C28" s="342" t="s">
        <v>874</v>
      </c>
      <c r="D28" s="324">
        <v>434904</v>
      </c>
      <c r="E28" s="308">
        <v>834904</v>
      </c>
      <c r="F28" s="308">
        <v>1081966.67</v>
      </c>
      <c r="G28" s="309">
        <v>129.59</v>
      </c>
    </row>
    <row r="29" spans="1:9" ht="27.75" customHeight="1">
      <c r="A29" s="343"/>
      <c r="B29" s="344" t="s">
        <v>875</v>
      </c>
      <c r="C29" s="345" t="s">
        <v>876</v>
      </c>
      <c r="D29" s="346">
        <v>431667</v>
      </c>
      <c r="E29" s="327">
        <v>831667</v>
      </c>
      <c r="F29" s="327">
        <v>328770.67</v>
      </c>
      <c r="G29" s="328">
        <v>39.53</v>
      </c>
      <c r="I29" s="310"/>
    </row>
    <row r="30" spans="1:9" ht="27.75" customHeight="1">
      <c r="A30" s="347"/>
      <c r="B30" s="348" t="s">
        <v>877</v>
      </c>
      <c r="C30" s="349" t="s">
        <v>878</v>
      </c>
      <c r="D30" s="335">
        <v>431667</v>
      </c>
      <c r="E30" s="336">
        <v>831667</v>
      </c>
      <c r="F30" s="336">
        <v>328770.67</v>
      </c>
      <c r="G30" s="337">
        <v>39.53</v>
      </c>
      <c r="I30" s="310"/>
    </row>
    <row r="31" spans="1:7" ht="24.75" customHeight="1">
      <c r="A31" s="317" t="s">
        <v>879</v>
      </c>
      <c r="B31" s="318"/>
      <c r="C31" s="319"/>
      <c r="D31" s="320"/>
      <c r="E31" s="302"/>
      <c r="F31" s="302"/>
      <c r="G31" s="303"/>
    </row>
    <row r="32" spans="1:9" ht="30" customHeight="1">
      <c r="A32" s="321"/>
      <c r="B32" s="322" t="s">
        <v>880</v>
      </c>
      <c r="C32" s="323" t="s">
        <v>881</v>
      </c>
      <c r="D32" s="350">
        <v>99277124</v>
      </c>
      <c r="E32" s="351">
        <v>100303006</v>
      </c>
      <c r="F32" s="351">
        <v>99992798.88</v>
      </c>
      <c r="G32" s="352">
        <v>99.69</v>
      </c>
      <c r="I32" s="310"/>
    </row>
    <row r="33" spans="1:9" ht="18" customHeight="1">
      <c r="A33" s="321"/>
      <c r="B33" s="353" t="s">
        <v>882</v>
      </c>
      <c r="C33" s="323" t="s">
        <v>883</v>
      </c>
      <c r="D33" s="354">
        <v>22212669</v>
      </c>
      <c r="E33" s="355">
        <v>22949424</v>
      </c>
      <c r="F33" s="355">
        <v>22578210.31</v>
      </c>
      <c r="G33" s="356">
        <v>98.38</v>
      </c>
      <c r="I33" s="310"/>
    </row>
    <row r="34" spans="1:9" ht="18" customHeight="1">
      <c r="A34" s="321"/>
      <c r="B34" s="353" t="s">
        <v>884</v>
      </c>
      <c r="C34" s="323" t="s">
        <v>885</v>
      </c>
      <c r="D34" s="354">
        <v>74527640</v>
      </c>
      <c r="E34" s="355">
        <v>74410993</v>
      </c>
      <c r="F34" s="355">
        <v>74600830.43</v>
      </c>
      <c r="G34" s="356">
        <v>100.26</v>
      </c>
      <c r="I34" s="310"/>
    </row>
    <row r="35" spans="1:9" ht="25.5">
      <c r="A35" s="321"/>
      <c r="B35" s="353" t="s">
        <v>886</v>
      </c>
      <c r="C35" s="323" t="s">
        <v>887</v>
      </c>
      <c r="D35" s="354">
        <v>744864</v>
      </c>
      <c r="E35" s="355">
        <v>707320</v>
      </c>
      <c r="F35" s="355">
        <v>777002.63</v>
      </c>
      <c r="G35" s="356">
        <v>109.85</v>
      </c>
      <c r="I35" s="310"/>
    </row>
    <row r="36" spans="1:9" ht="25.5">
      <c r="A36" s="321"/>
      <c r="B36" s="353" t="s">
        <v>888</v>
      </c>
      <c r="C36" s="323" t="s">
        <v>889</v>
      </c>
      <c r="D36" s="354">
        <v>1162178</v>
      </c>
      <c r="E36" s="355">
        <v>1545274</v>
      </c>
      <c r="F36" s="355">
        <v>1376385.17</v>
      </c>
      <c r="G36" s="356">
        <v>89.07</v>
      </c>
      <c r="I36" s="310"/>
    </row>
    <row r="37" spans="1:7" ht="15" customHeight="1">
      <c r="A37" s="321"/>
      <c r="B37" s="353" t="s">
        <v>890</v>
      </c>
      <c r="C37" s="323" t="s">
        <v>891</v>
      </c>
      <c r="D37" s="354">
        <v>629773</v>
      </c>
      <c r="E37" s="355">
        <v>689995</v>
      </c>
      <c r="F37" s="355">
        <v>660370.34</v>
      </c>
      <c r="G37" s="356">
        <v>95.71</v>
      </c>
    </row>
    <row r="38" spans="1:7" ht="25.5">
      <c r="A38" s="321"/>
      <c r="B38" s="353" t="s">
        <v>943</v>
      </c>
      <c r="C38" s="323" t="s">
        <v>892</v>
      </c>
      <c r="D38" s="354">
        <v>6766318</v>
      </c>
      <c r="E38" s="355">
        <v>6754936</v>
      </c>
      <c r="F38" s="355">
        <v>6703238.26</v>
      </c>
      <c r="G38" s="356">
        <v>99.23</v>
      </c>
    </row>
    <row r="39" spans="1:7" ht="18" customHeight="1">
      <c r="A39" s="321"/>
      <c r="B39" s="353" t="s">
        <v>893</v>
      </c>
      <c r="C39" s="323" t="s">
        <v>894</v>
      </c>
      <c r="D39" s="354"/>
      <c r="E39" s="355">
        <v>163315</v>
      </c>
      <c r="F39" s="355">
        <v>159507.58</v>
      </c>
      <c r="G39" s="356">
        <v>97.67</v>
      </c>
    </row>
    <row r="40" spans="1:7" ht="18" customHeight="1">
      <c r="A40" s="321"/>
      <c r="B40" s="353" t="s">
        <v>895</v>
      </c>
      <c r="C40" s="323" t="s">
        <v>896</v>
      </c>
      <c r="D40" s="354">
        <v>12702</v>
      </c>
      <c r="E40" s="355">
        <v>12702</v>
      </c>
      <c r="F40" s="355">
        <v>10809.02</v>
      </c>
      <c r="G40" s="356">
        <v>85.1</v>
      </c>
    </row>
    <row r="41" spans="1:7" ht="25.5">
      <c r="A41" s="321"/>
      <c r="B41" s="353" t="s">
        <v>897</v>
      </c>
      <c r="C41" s="323" t="s">
        <v>898</v>
      </c>
      <c r="D41" s="354">
        <v>10202</v>
      </c>
      <c r="E41" s="355">
        <v>10202</v>
      </c>
      <c r="F41" s="355">
        <v>8189.48</v>
      </c>
      <c r="G41" s="356">
        <v>80.27</v>
      </c>
    </row>
    <row r="42" spans="1:7" ht="25.5">
      <c r="A42" s="321"/>
      <c r="B42" s="353" t="s">
        <v>899</v>
      </c>
      <c r="C42" s="323" t="s">
        <v>900</v>
      </c>
      <c r="D42" s="354">
        <v>917217</v>
      </c>
      <c r="E42" s="355">
        <v>698951</v>
      </c>
      <c r="F42" s="355">
        <v>697042.69</v>
      </c>
      <c r="G42" s="356">
        <v>99.73</v>
      </c>
    </row>
    <row r="43" spans="1:7" ht="38.25">
      <c r="A43" s="321"/>
      <c r="B43" s="353" t="s">
        <v>901</v>
      </c>
      <c r="C43" s="323" t="s">
        <v>902</v>
      </c>
      <c r="D43" s="354">
        <v>19000</v>
      </c>
      <c r="E43" s="355">
        <v>16184</v>
      </c>
      <c r="F43" s="355">
        <v>11773.48</v>
      </c>
      <c r="G43" s="356">
        <v>72.75</v>
      </c>
    </row>
    <row r="44" spans="1:7" ht="25.5">
      <c r="A44" s="321"/>
      <c r="B44" s="353" t="s">
        <v>903</v>
      </c>
      <c r="C44" s="323" t="s">
        <v>904</v>
      </c>
      <c r="D44" s="354">
        <v>25000</v>
      </c>
      <c r="E44" s="355">
        <v>27500</v>
      </c>
      <c r="F44" s="355">
        <v>24436.62</v>
      </c>
      <c r="G44" s="356">
        <v>88.86</v>
      </c>
    </row>
    <row r="45" spans="1:7" ht="25.5">
      <c r="A45" s="321"/>
      <c r="B45" s="353" t="s">
        <v>905</v>
      </c>
      <c r="C45" s="323" t="s">
        <v>906</v>
      </c>
      <c r="D45" s="354">
        <v>400</v>
      </c>
      <c r="E45" s="355">
        <v>400</v>
      </c>
      <c r="F45" s="355">
        <v>228.83</v>
      </c>
      <c r="G45" s="356">
        <v>57.21</v>
      </c>
    </row>
    <row r="46" spans="1:7" ht="18" customHeight="1">
      <c r="A46" s="321"/>
      <c r="B46" s="353" t="s">
        <v>907</v>
      </c>
      <c r="C46" s="323" t="s">
        <v>908</v>
      </c>
      <c r="D46" s="354">
        <v>1042123</v>
      </c>
      <c r="E46" s="355">
        <v>1042123</v>
      </c>
      <c r="F46" s="355">
        <v>1009961.46</v>
      </c>
      <c r="G46" s="356">
        <v>96.91</v>
      </c>
    </row>
    <row r="47" spans="1:9" ht="38.25">
      <c r="A47" s="321"/>
      <c r="B47" s="353" t="s">
        <v>909</v>
      </c>
      <c r="C47" s="323" t="s">
        <v>910</v>
      </c>
      <c r="D47" s="354">
        <v>5235</v>
      </c>
      <c r="E47" s="355">
        <v>5235</v>
      </c>
      <c r="F47" s="355">
        <v>4554</v>
      </c>
      <c r="G47" s="356">
        <v>86.99</v>
      </c>
      <c r="I47" s="310"/>
    </row>
    <row r="48" spans="1:7" ht="18" customHeight="1">
      <c r="A48" s="321"/>
      <c r="B48" s="353" t="s">
        <v>911</v>
      </c>
      <c r="C48" s="323" t="s">
        <v>912</v>
      </c>
      <c r="D48" s="354">
        <v>500</v>
      </c>
      <c r="E48" s="355">
        <v>500</v>
      </c>
      <c r="F48" s="355">
        <v>544</v>
      </c>
      <c r="G48" s="356">
        <v>108.8</v>
      </c>
    </row>
    <row r="49" spans="1:7" ht="38.25">
      <c r="A49" s="321"/>
      <c r="B49" s="353" t="s">
        <v>913</v>
      </c>
      <c r="C49" s="323" t="s">
        <v>914</v>
      </c>
      <c r="D49" s="354">
        <v>3000</v>
      </c>
      <c r="E49" s="355">
        <v>3000</v>
      </c>
      <c r="F49" s="355">
        <v>2550</v>
      </c>
      <c r="G49" s="356">
        <v>85</v>
      </c>
    </row>
    <row r="50" spans="1:7" ht="38.25">
      <c r="A50" s="321"/>
      <c r="B50" s="353" t="s">
        <v>915</v>
      </c>
      <c r="C50" s="323" t="s">
        <v>916</v>
      </c>
      <c r="D50" s="354">
        <v>600</v>
      </c>
      <c r="E50" s="355">
        <v>600</v>
      </c>
      <c r="F50" s="355">
        <v>600</v>
      </c>
      <c r="G50" s="356">
        <v>100</v>
      </c>
    </row>
    <row r="51" spans="1:7" ht="25.5">
      <c r="A51" s="321"/>
      <c r="B51" s="353" t="s">
        <v>917</v>
      </c>
      <c r="C51" s="323" t="s">
        <v>918</v>
      </c>
      <c r="D51" s="354">
        <v>500</v>
      </c>
      <c r="E51" s="355">
        <v>500</v>
      </c>
      <c r="F51" s="355">
        <v>500</v>
      </c>
      <c r="G51" s="356">
        <v>100</v>
      </c>
    </row>
    <row r="52" spans="1:7" ht="27" customHeight="1">
      <c r="A52" s="321"/>
      <c r="B52" s="322" t="s">
        <v>919</v>
      </c>
      <c r="C52" s="323" t="s">
        <v>920</v>
      </c>
      <c r="D52" s="354"/>
      <c r="E52" s="355"/>
      <c r="F52" s="355"/>
      <c r="G52" s="356"/>
    </row>
    <row r="53" spans="1:7" ht="18" customHeight="1">
      <c r="A53" s="321"/>
      <c r="B53" s="353" t="s">
        <v>921</v>
      </c>
      <c r="C53" s="323" t="s">
        <v>922</v>
      </c>
      <c r="D53" s="354"/>
      <c r="E53" s="355"/>
      <c r="F53" s="355"/>
      <c r="G53" s="356"/>
    </row>
    <row r="54" spans="1:7" ht="27" customHeight="1">
      <c r="A54" s="321"/>
      <c r="B54" s="357" t="s">
        <v>923</v>
      </c>
      <c r="C54" s="323" t="s">
        <v>924</v>
      </c>
      <c r="D54" s="354">
        <v>861078</v>
      </c>
      <c r="E54" s="355">
        <v>1257173</v>
      </c>
      <c r="F54" s="355">
        <v>781392.54</v>
      </c>
      <c r="G54" s="356">
        <v>62.15</v>
      </c>
    </row>
    <row r="55" spans="1:9" ht="27" customHeight="1">
      <c r="A55" s="321"/>
      <c r="B55" s="357" t="s">
        <v>925</v>
      </c>
      <c r="C55" s="323" t="s">
        <v>926</v>
      </c>
      <c r="D55" s="354">
        <v>861078</v>
      </c>
      <c r="E55" s="355">
        <v>1257173</v>
      </c>
      <c r="F55" s="355">
        <v>781392.54</v>
      </c>
      <c r="G55" s="356">
        <v>62.15</v>
      </c>
      <c r="I55" s="310"/>
    </row>
    <row r="56" spans="1:7" ht="18" customHeight="1">
      <c r="A56" s="321"/>
      <c r="B56" s="353" t="s">
        <v>927</v>
      </c>
      <c r="C56" s="323" t="s">
        <v>928</v>
      </c>
      <c r="D56" s="354">
        <v>429411</v>
      </c>
      <c r="E56" s="355">
        <v>385535</v>
      </c>
      <c r="F56" s="355">
        <v>196389.96</v>
      </c>
      <c r="G56" s="356">
        <v>50.94</v>
      </c>
    </row>
    <row r="57" spans="1:7" ht="18" customHeight="1">
      <c r="A57" s="321"/>
      <c r="B57" s="353" t="s">
        <v>929</v>
      </c>
      <c r="C57" s="358" t="s">
        <v>930</v>
      </c>
      <c r="D57" s="354">
        <v>431667</v>
      </c>
      <c r="E57" s="355">
        <v>871638</v>
      </c>
      <c r="F57" s="355">
        <v>585002.58</v>
      </c>
      <c r="G57" s="356">
        <v>67.12</v>
      </c>
    </row>
    <row r="58" spans="1:7" ht="27" customHeight="1">
      <c r="A58" s="321"/>
      <c r="B58" s="359" t="s">
        <v>931</v>
      </c>
      <c r="C58" s="360" t="s">
        <v>932</v>
      </c>
      <c r="D58" s="361"/>
      <c r="E58" s="361"/>
      <c r="F58" s="362">
        <v>1477989.78</v>
      </c>
      <c r="G58" s="363"/>
    </row>
    <row r="59" spans="1:7" ht="6" customHeight="1" thickBot="1">
      <c r="A59" s="364"/>
      <c r="B59" s="365"/>
      <c r="C59" s="365"/>
      <c r="D59" s="366"/>
      <c r="E59" s="367"/>
      <c r="F59" s="365"/>
      <c r="G59" s="368"/>
    </row>
    <row r="60" ht="22.5" customHeight="1">
      <c r="A60" s="369" t="s">
        <v>944</v>
      </c>
    </row>
    <row r="61" ht="13.5">
      <c r="A61" s="369" t="s">
        <v>945</v>
      </c>
    </row>
    <row r="62" ht="13.5">
      <c r="A62" s="369" t="s">
        <v>946</v>
      </c>
    </row>
  </sheetData>
  <printOptions horizontalCentered="1"/>
  <pageMargins left="0.984251968503937" right="0.984251968503937" top="0.7874015748031497" bottom="0.7874015748031497" header="0.5118110236220472" footer="0.5118110236220472"/>
  <pageSetup horizontalDpi="300" verticalDpi="300" orientation="portrait" paperSize="9" scale="70" r:id="rId1"/>
  <headerFooter alignWithMargins="0">
    <oddHeader>&amp;RPříloha č. 2
Strana &amp;P</oddHeader>
  </headerFooter>
  <rowBreaks count="1" manualBreakCount="1">
    <brk id="46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7"/>
  <sheetViews>
    <sheetView workbookViewId="0" topLeftCell="A2">
      <pane xSplit="1" ySplit="6" topLeftCell="B32" activePane="bottomRight" state="frozen"/>
      <selection pane="topLeft" activeCell="D2" sqref="D2"/>
      <selection pane="topRight" activeCell="H2" sqref="H2"/>
      <selection pane="bottomLeft" activeCell="A8" sqref="A8"/>
      <selection pane="bottomRight" activeCell="A43" sqref="A43:M43"/>
    </sheetView>
  </sheetViews>
  <sheetFormatPr defaultColWidth="9.00390625" defaultRowHeight="12.75"/>
  <cols>
    <col min="1" max="1" width="34.125" style="0" customWidth="1"/>
    <col min="2" max="5" width="9.875" style="0" bestFit="1" customWidth="1"/>
    <col min="6" max="6" width="12.75390625" style="0" customWidth="1"/>
    <col min="7" max="7" width="11.25390625" style="0" bestFit="1" customWidth="1"/>
    <col min="8" max="8" width="13.875" style="0" bestFit="1" customWidth="1"/>
    <col min="9" max="9" width="11.25390625" style="0" bestFit="1" customWidth="1"/>
    <col min="10" max="10" width="15.25390625" style="0" bestFit="1" customWidth="1"/>
    <col min="11" max="11" width="14.75390625" style="0" customWidth="1"/>
    <col min="12" max="12" width="15.375" style="0" bestFit="1" customWidth="1"/>
    <col min="13" max="13" width="11.25390625" style="0" bestFit="1" customWidth="1"/>
    <col min="14" max="14" width="15.375" style="656" bestFit="1" customWidth="1"/>
    <col min="15" max="15" width="11.25390625" style="0" bestFit="1" customWidth="1"/>
  </cols>
  <sheetData>
    <row r="2" spans="1:13" ht="25.5" customHeight="1">
      <c r="A2" s="1728"/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</row>
    <row r="3" spans="1:13" ht="25.5" customHeight="1">
      <c r="A3" s="1733" t="s">
        <v>1067</v>
      </c>
      <c r="B3" s="1733"/>
      <c r="C3" s="1733"/>
      <c r="D3" s="1733"/>
      <c r="E3" s="1733"/>
      <c r="F3" s="1733"/>
      <c r="G3" s="1733"/>
      <c r="H3" s="1733"/>
      <c r="I3" s="1733"/>
      <c r="J3" s="1733"/>
      <c r="K3" s="1733"/>
      <c r="L3" s="1733"/>
      <c r="M3" s="1733"/>
    </row>
    <row r="4" spans="1:13" ht="25.5" customHeight="1">
      <c r="A4" s="657"/>
      <c r="B4" s="657"/>
      <c r="C4" s="657"/>
      <c r="D4" s="657"/>
      <c r="E4" s="657"/>
      <c r="F4" s="657"/>
      <c r="G4" s="657"/>
      <c r="H4" s="659"/>
      <c r="I4" s="657"/>
      <c r="J4" s="658"/>
      <c r="K4" s="659"/>
      <c r="L4" s="659"/>
      <c r="M4" s="657"/>
    </row>
    <row r="5" ht="10.5" customHeight="1" thickBot="1">
      <c r="M5" t="s">
        <v>455</v>
      </c>
    </row>
    <row r="6" spans="1:13" ht="19.5" customHeight="1" thickBot="1">
      <c r="A6" s="660"/>
      <c r="B6" s="1726" t="s">
        <v>1068</v>
      </c>
      <c r="C6" s="1726"/>
      <c r="D6" s="1726"/>
      <c r="E6" s="1727"/>
      <c r="F6" s="1729" t="s">
        <v>950</v>
      </c>
      <c r="G6" s="1726"/>
      <c r="H6" s="1726"/>
      <c r="I6" s="1726"/>
      <c r="J6" s="1730" t="s">
        <v>467</v>
      </c>
      <c r="K6" s="1731"/>
      <c r="L6" s="1731"/>
      <c r="M6" s="1732"/>
    </row>
    <row r="7" spans="1:13" ht="43.5" customHeight="1" thickBot="1">
      <c r="A7" s="661"/>
      <c r="B7" s="662" t="s">
        <v>1069</v>
      </c>
      <c r="C7" s="663" t="s">
        <v>1070</v>
      </c>
      <c r="D7" s="664" t="s">
        <v>849</v>
      </c>
      <c r="E7" s="665" t="s">
        <v>1071</v>
      </c>
      <c r="F7" s="662" t="s">
        <v>1069</v>
      </c>
      <c r="G7" s="663" t="s">
        <v>1070</v>
      </c>
      <c r="H7" s="664" t="s">
        <v>849</v>
      </c>
      <c r="I7" s="665" t="s">
        <v>1071</v>
      </c>
      <c r="J7" s="662" t="s">
        <v>1069</v>
      </c>
      <c r="K7" s="663" t="s">
        <v>1070</v>
      </c>
      <c r="L7" s="663" t="s">
        <v>849</v>
      </c>
      <c r="M7" s="666" t="s">
        <v>1071</v>
      </c>
    </row>
    <row r="8" spans="1:15" s="651" customFormat="1" ht="15" customHeight="1" thickBot="1">
      <c r="A8" s="667" t="s">
        <v>1072</v>
      </c>
      <c r="B8" s="668">
        <f>SUM(B9:B28)</f>
        <v>0</v>
      </c>
      <c r="C8" s="669">
        <f>SUM(C9:C28)</f>
        <v>0</v>
      </c>
      <c r="D8" s="670">
        <f>SUM(D9:D28)</f>
        <v>0</v>
      </c>
      <c r="E8" s="671">
        <f>SUM(E9:E28)</f>
        <v>0</v>
      </c>
      <c r="F8" s="668">
        <f>F25+F23+F9</f>
        <v>130491.676</v>
      </c>
      <c r="G8" s="669">
        <f>G25+G23+G9</f>
        <v>381445.23199999996</v>
      </c>
      <c r="H8" s="670">
        <f>H25+H23+H9</f>
        <v>520920.723</v>
      </c>
      <c r="I8" s="671">
        <f>I25+I23+I9</f>
        <v>381445.22899999993</v>
      </c>
      <c r="J8" s="668">
        <f>J25+J24+J23+J9</f>
        <v>159869.16</v>
      </c>
      <c r="K8" s="668">
        <f>K25+K24+K23+K9</f>
        <v>480608.53</v>
      </c>
      <c r="L8" s="668">
        <f>L25+L24+L23+L9</f>
        <v>640477.69</v>
      </c>
      <c r="M8" s="668">
        <f>SUM(M25,M23,M9)</f>
        <v>267342.75675000006</v>
      </c>
      <c r="N8" s="672"/>
      <c r="O8" s="672"/>
    </row>
    <row r="9" spans="1:14" s="648" customFormat="1" ht="15" customHeight="1">
      <c r="A9" s="673" t="s">
        <v>1073</v>
      </c>
      <c r="B9" s="674">
        <f aca="true" t="shared" si="0" ref="B9:I9">SUM(B10:B22)</f>
        <v>0</v>
      </c>
      <c r="C9" s="675">
        <f t="shared" si="0"/>
        <v>0</v>
      </c>
      <c r="D9" s="676">
        <f t="shared" si="0"/>
        <v>0</v>
      </c>
      <c r="E9" s="677">
        <f t="shared" si="0"/>
        <v>0</v>
      </c>
      <c r="F9" s="674">
        <f t="shared" si="0"/>
        <v>45886.081000000006</v>
      </c>
      <c r="G9" s="675">
        <f t="shared" si="0"/>
        <v>127628.55699999997</v>
      </c>
      <c r="H9" s="676">
        <f t="shared" si="0"/>
        <v>178084.875</v>
      </c>
      <c r="I9" s="677">
        <f t="shared" si="0"/>
        <v>127628.55699999997</v>
      </c>
      <c r="J9" s="674">
        <f>SUM(J10:J22)-J15</f>
        <v>60665</v>
      </c>
      <c r="K9" s="675">
        <f>SUM(K10:K22)-K15</f>
        <v>182008.1</v>
      </c>
      <c r="L9" s="675">
        <f>SUM(L10:L22)-L15</f>
        <v>242673.1</v>
      </c>
      <c r="M9" s="676">
        <v>170111.14749000003</v>
      </c>
      <c r="N9" s="678"/>
    </row>
    <row r="10" spans="1:15" ht="15" customHeight="1">
      <c r="A10" s="679" t="s">
        <v>1074</v>
      </c>
      <c r="B10" s="680">
        <v>0</v>
      </c>
      <c r="C10" s="680">
        <v>0</v>
      </c>
      <c r="D10" s="680">
        <v>0</v>
      </c>
      <c r="E10" s="680">
        <v>0</v>
      </c>
      <c r="F10" s="680">
        <v>10734.048</v>
      </c>
      <c r="G10" s="681">
        <v>32225.431</v>
      </c>
      <c r="H10" s="682">
        <v>42959.479</v>
      </c>
      <c r="I10" s="683">
        <f>G10</f>
        <v>32225.431</v>
      </c>
      <c r="J10" s="684">
        <f>L10-K10</f>
        <v>12507.57</v>
      </c>
      <c r="K10" s="685">
        <v>37537.05</v>
      </c>
      <c r="L10" s="681">
        <v>50044.62</v>
      </c>
      <c r="M10" s="682">
        <v>68198.14705</v>
      </c>
      <c r="O10" s="656"/>
    </row>
    <row r="11" spans="1:15" ht="15" customHeight="1">
      <c r="A11" s="686" t="s">
        <v>1075</v>
      </c>
      <c r="B11" s="680">
        <v>0</v>
      </c>
      <c r="C11" s="680">
        <v>0</v>
      </c>
      <c r="D11" s="680">
        <v>0</v>
      </c>
      <c r="E11" s="680">
        <v>0</v>
      </c>
      <c r="F11" s="680">
        <v>2148.498</v>
      </c>
      <c r="G11" s="681">
        <v>5698.188</v>
      </c>
      <c r="H11" s="682">
        <v>7846.686</v>
      </c>
      <c r="I11" s="683">
        <f>G11</f>
        <v>5698.188</v>
      </c>
      <c r="J11" s="684">
        <f>L11-K11</f>
        <v>2631.2699999999995</v>
      </c>
      <c r="K11" s="685">
        <v>7893.78</v>
      </c>
      <c r="L11" s="681">
        <v>10525.05</v>
      </c>
      <c r="M11" s="682">
        <v>8668.41761</v>
      </c>
      <c r="O11" s="656"/>
    </row>
    <row r="12" spans="1:15" ht="15" customHeight="1">
      <c r="A12" s="686" t="s">
        <v>1076</v>
      </c>
      <c r="B12" s="680">
        <v>0</v>
      </c>
      <c r="C12" s="680">
        <v>0</v>
      </c>
      <c r="D12" s="680">
        <v>0</v>
      </c>
      <c r="E12" s="680">
        <v>0</v>
      </c>
      <c r="F12" s="680">
        <v>2214.627</v>
      </c>
      <c r="G12" s="681">
        <v>6643.875</v>
      </c>
      <c r="H12" s="682">
        <v>8858.502</v>
      </c>
      <c r="I12" s="683">
        <f>G12</f>
        <v>6643.875</v>
      </c>
      <c r="J12" s="680">
        <f>L12-K12</f>
        <v>2775.6900000000005</v>
      </c>
      <c r="K12" s="681">
        <v>8327.06</v>
      </c>
      <c r="L12" s="681">
        <v>11102.75</v>
      </c>
      <c r="M12" s="682">
        <v>6666.57235</v>
      </c>
      <c r="O12" s="656"/>
    </row>
    <row r="13" spans="1:15" s="370" customFormat="1" ht="15.75" customHeight="1">
      <c r="A13" s="686" t="s">
        <v>1077</v>
      </c>
      <c r="B13" s="680">
        <v>0</v>
      </c>
      <c r="C13" s="680">
        <v>0</v>
      </c>
      <c r="D13" s="680">
        <v>0</v>
      </c>
      <c r="E13" s="680">
        <v>0</v>
      </c>
      <c r="F13" s="680">
        <v>3270.015</v>
      </c>
      <c r="G13" s="681">
        <v>9809.039</v>
      </c>
      <c r="H13" s="682">
        <v>13079.054</v>
      </c>
      <c r="I13" s="683">
        <f>G13</f>
        <v>9809.039</v>
      </c>
      <c r="J13" s="680">
        <v>4106.64</v>
      </c>
      <c r="K13" s="681">
        <v>12319.91</v>
      </c>
      <c r="L13" s="681">
        <v>16426.55</v>
      </c>
      <c r="M13" s="682">
        <v>15567.60641</v>
      </c>
      <c r="N13" s="687"/>
      <c r="O13" s="687"/>
    </row>
    <row r="14" spans="1:15" ht="15" customHeight="1">
      <c r="A14" s="686" t="s">
        <v>1078</v>
      </c>
      <c r="B14" s="680">
        <v>0</v>
      </c>
      <c r="C14" s="680">
        <v>0</v>
      </c>
      <c r="D14" s="680">
        <v>0</v>
      </c>
      <c r="E14" s="680">
        <v>0</v>
      </c>
      <c r="F14" s="680">
        <v>4852.935</v>
      </c>
      <c r="G14" s="681">
        <v>9988.547999999999</v>
      </c>
      <c r="H14" s="682">
        <v>19411.72</v>
      </c>
      <c r="I14" s="683">
        <f>G14</f>
        <v>9988.547999999999</v>
      </c>
      <c r="J14" s="684">
        <v>10460.53</v>
      </c>
      <c r="K14" s="685">
        <v>31380.54</v>
      </c>
      <c r="L14" s="681">
        <v>41841.07</v>
      </c>
      <c r="M14" s="682">
        <v>18580.69349</v>
      </c>
      <c r="O14" s="656"/>
    </row>
    <row r="15" spans="1:15" ht="15" customHeight="1">
      <c r="A15" s="1222" t="s">
        <v>550</v>
      </c>
      <c r="B15" s="1223"/>
      <c r="C15" s="1223"/>
      <c r="D15" s="1223"/>
      <c r="E15" s="1223"/>
      <c r="F15" s="1223"/>
      <c r="G15" s="1224"/>
      <c r="H15" s="1225"/>
      <c r="I15" s="1226"/>
      <c r="J15" s="1223">
        <f>L15-K15</f>
        <v>1952.3099999999995</v>
      </c>
      <c r="K15" s="1227">
        <f>FLOOR(L15*0.75,0.1)</f>
        <v>5856.900000000001</v>
      </c>
      <c r="L15" s="1224">
        <v>7809.21</v>
      </c>
      <c r="M15" s="1225"/>
      <c r="O15" s="656"/>
    </row>
    <row r="16" spans="1:15" ht="15" customHeight="1">
      <c r="A16" s="686" t="s">
        <v>1079</v>
      </c>
      <c r="B16" s="680">
        <v>0</v>
      </c>
      <c r="C16" s="680">
        <v>0</v>
      </c>
      <c r="D16" s="680">
        <v>0</v>
      </c>
      <c r="E16" s="680">
        <v>0</v>
      </c>
      <c r="F16" s="680">
        <v>290.5</v>
      </c>
      <c r="G16" s="688">
        <v>871.5</v>
      </c>
      <c r="H16" s="682">
        <v>1162</v>
      </c>
      <c r="I16" s="683">
        <f aca="true" t="shared" si="1" ref="I16:I23">G16</f>
        <v>871.5</v>
      </c>
      <c r="J16" s="680">
        <v>41.74</v>
      </c>
      <c r="K16" s="689">
        <v>125.22</v>
      </c>
      <c r="L16" s="681">
        <v>166.96</v>
      </c>
      <c r="M16" s="682">
        <v>315.23872</v>
      </c>
      <c r="O16" s="656"/>
    </row>
    <row r="17" spans="1:15" ht="15" customHeight="1">
      <c r="A17" s="686" t="s">
        <v>1080</v>
      </c>
      <c r="B17" s="680">
        <v>0</v>
      </c>
      <c r="C17" s="680">
        <v>0</v>
      </c>
      <c r="D17" s="680">
        <v>0</v>
      </c>
      <c r="E17" s="680">
        <v>0</v>
      </c>
      <c r="F17" s="680">
        <v>2710.771</v>
      </c>
      <c r="G17" s="681">
        <v>8132.313</v>
      </c>
      <c r="H17" s="682">
        <v>10843.084</v>
      </c>
      <c r="I17" s="683">
        <f t="shared" si="1"/>
        <v>8132.313</v>
      </c>
      <c r="J17" s="684">
        <v>4040.83</v>
      </c>
      <c r="K17" s="685">
        <v>12122.45</v>
      </c>
      <c r="L17" s="681">
        <v>16163.28</v>
      </c>
      <c r="M17" s="682">
        <v>14104.63814</v>
      </c>
      <c r="O17" s="656"/>
    </row>
    <row r="18" spans="1:15" ht="15" customHeight="1">
      <c r="A18" s="686" t="s">
        <v>1081</v>
      </c>
      <c r="B18" s="680">
        <v>0</v>
      </c>
      <c r="C18" s="680">
        <v>0</v>
      </c>
      <c r="D18" s="680">
        <v>0</v>
      </c>
      <c r="E18" s="680">
        <v>0</v>
      </c>
      <c r="F18" s="680">
        <v>5523.171</v>
      </c>
      <c r="G18" s="681">
        <v>14073.472</v>
      </c>
      <c r="H18" s="682">
        <v>19596.643</v>
      </c>
      <c r="I18" s="683">
        <f t="shared" si="1"/>
        <v>14073.472</v>
      </c>
      <c r="J18" s="680">
        <v>6332.81</v>
      </c>
      <c r="K18" s="681">
        <v>18998.44</v>
      </c>
      <c r="L18" s="681">
        <v>25331.25</v>
      </c>
      <c r="M18" s="682">
        <v>15108.10776</v>
      </c>
      <c r="O18" s="656"/>
    </row>
    <row r="19" spans="1:15" ht="15" customHeight="1">
      <c r="A19" s="686" t="s">
        <v>1082</v>
      </c>
      <c r="B19" s="680">
        <v>0</v>
      </c>
      <c r="C19" s="680">
        <v>0</v>
      </c>
      <c r="D19" s="680">
        <v>0</v>
      </c>
      <c r="E19" s="680">
        <v>0</v>
      </c>
      <c r="F19" s="680">
        <v>9475.62</v>
      </c>
      <c r="G19" s="681">
        <v>26188.507</v>
      </c>
      <c r="H19" s="682">
        <v>35664.127</v>
      </c>
      <c r="I19" s="683">
        <f t="shared" si="1"/>
        <v>26188.507</v>
      </c>
      <c r="J19" s="680">
        <v>10014.7</v>
      </c>
      <c r="K19" s="681">
        <v>30044</v>
      </c>
      <c r="L19" s="681">
        <v>40058.7</v>
      </c>
      <c r="M19" s="682">
        <v>21000.76096</v>
      </c>
      <c r="O19" s="656"/>
    </row>
    <row r="20" spans="1:15" ht="15" customHeight="1">
      <c r="A20" s="686" t="s">
        <v>1083</v>
      </c>
      <c r="B20" s="680">
        <v>0</v>
      </c>
      <c r="C20" s="680">
        <v>0</v>
      </c>
      <c r="D20" s="680">
        <v>0</v>
      </c>
      <c r="E20" s="680">
        <v>0</v>
      </c>
      <c r="F20" s="680">
        <v>1428.146</v>
      </c>
      <c r="G20" s="681">
        <v>4284.434</v>
      </c>
      <c r="H20" s="682">
        <v>5712.58</v>
      </c>
      <c r="I20" s="683">
        <f t="shared" si="1"/>
        <v>4284.434</v>
      </c>
      <c r="J20" s="684">
        <v>1504.22</v>
      </c>
      <c r="K20" s="685">
        <v>4512.66</v>
      </c>
      <c r="L20" s="681">
        <v>6016.88</v>
      </c>
      <c r="M20" s="682">
        <v>0</v>
      </c>
      <c r="O20" s="656"/>
    </row>
    <row r="21" spans="1:15" ht="15" customHeight="1">
      <c r="A21" s="686" t="s">
        <v>1084</v>
      </c>
      <c r="B21" s="680">
        <v>0</v>
      </c>
      <c r="C21" s="680">
        <v>0</v>
      </c>
      <c r="D21" s="680">
        <v>0</v>
      </c>
      <c r="E21" s="680">
        <v>0</v>
      </c>
      <c r="F21" s="680">
        <v>2643.75</v>
      </c>
      <c r="G21" s="681">
        <v>7931.25</v>
      </c>
      <c r="H21" s="682">
        <v>10575</v>
      </c>
      <c r="I21" s="683">
        <f t="shared" si="1"/>
        <v>7931.25</v>
      </c>
      <c r="J21" s="680">
        <v>4842.57</v>
      </c>
      <c r="K21" s="681">
        <v>14527.7</v>
      </c>
      <c r="L21" s="681">
        <v>19370.27</v>
      </c>
      <c r="M21" s="682">
        <v>0</v>
      </c>
      <c r="O21" s="656"/>
    </row>
    <row r="22" spans="1:15" ht="15" customHeight="1">
      <c r="A22" s="686" t="s">
        <v>1085</v>
      </c>
      <c r="B22" s="680">
        <v>0</v>
      </c>
      <c r="C22" s="680">
        <v>0</v>
      </c>
      <c r="D22" s="680">
        <v>0</v>
      </c>
      <c r="E22" s="680">
        <v>0</v>
      </c>
      <c r="F22" s="680">
        <v>594</v>
      </c>
      <c r="G22" s="681">
        <v>1782</v>
      </c>
      <c r="H22" s="682">
        <v>2376</v>
      </c>
      <c r="I22" s="683">
        <f t="shared" si="1"/>
        <v>1782</v>
      </c>
      <c r="J22" s="680">
        <v>1406.43</v>
      </c>
      <c r="K22" s="681">
        <v>4219.29</v>
      </c>
      <c r="L22" s="681">
        <v>5625.72</v>
      </c>
      <c r="M22" s="682">
        <v>0</v>
      </c>
      <c r="O22" s="656"/>
    </row>
    <row r="23" spans="1:15" s="648" customFormat="1" ht="15" customHeight="1">
      <c r="A23" s="690" t="s">
        <v>1086</v>
      </c>
      <c r="B23" s="691">
        <v>0</v>
      </c>
      <c r="C23" s="692">
        <v>0</v>
      </c>
      <c r="D23" s="693">
        <v>0</v>
      </c>
      <c r="E23" s="692">
        <v>0</v>
      </c>
      <c r="F23" s="691">
        <v>72480.463</v>
      </c>
      <c r="G23" s="692">
        <v>217441.289</v>
      </c>
      <c r="H23" s="693">
        <v>294335.33</v>
      </c>
      <c r="I23" s="694">
        <f t="shared" si="1"/>
        <v>217441.289</v>
      </c>
      <c r="J23" s="691">
        <f>L23-K23</f>
        <v>60095.84</v>
      </c>
      <c r="K23" s="692">
        <f>FLOOR(L23*0.75,0.1)</f>
        <v>180287.5</v>
      </c>
      <c r="L23" s="692">
        <v>240383.34</v>
      </c>
      <c r="M23" s="693">
        <v>55196.18543</v>
      </c>
      <c r="N23" s="656"/>
      <c r="O23" s="656"/>
    </row>
    <row r="24" spans="1:15" ht="15" customHeight="1">
      <c r="A24" s="695" t="s">
        <v>1087</v>
      </c>
      <c r="B24" s="696">
        <v>0</v>
      </c>
      <c r="C24" s="697">
        <v>0</v>
      </c>
      <c r="D24" s="698">
        <v>0</v>
      </c>
      <c r="E24" s="699">
        <v>0</v>
      </c>
      <c r="F24" s="696"/>
      <c r="G24" s="697"/>
      <c r="H24" s="698"/>
      <c r="I24" s="700"/>
      <c r="J24" s="701">
        <v>25343.37</v>
      </c>
      <c r="K24" s="702">
        <v>76030.64</v>
      </c>
      <c r="L24" s="702">
        <v>101374.01</v>
      </c>
      <c r="M24" s="703"/>
      <c r="O24" s="656"/>
    </row>
    <row r="25" spans="1:13" ht="15" customHeight="1">
      <c r="A25" s="704" t="s">
        <v>1088</v>
      </c>
      <c r="B25" s="705">
        <f aca="true" t="shared" si="2" ref="B25:M25">SUM(B26:B28)</f>
        <v>0</v>
      </c>
      <c r="C25" s="706">
        <f t="shared" si="2"/>
        <v>0</v>
      </c>
      <c r="D25" s="707">
        <f t="shared" si="2"/>
        <v>0</v>
      </c>
      <c r="E25" s="708">
        <f t="shared" si="2"/>
        <v>0</v>
      </c>
      <c r="F25" s="705">
        <f t="shared" si="2"/>
        <v>12125.132000000001</v>
      </c>
      <c r="G25" s="706">
        <f t="shared" si="2"/>
        <v>36375.386</v>
      </c>
      <c r="H25" s="707">
        <f t="shared" si="2"/>
        <v>48500.518</v>
      </c>
      <c r="I25" s="708">
        <f t="shared" si="2"/>
        <v>36375.383</v>
      </c>
      <c r="J25" s="705">
        <f t="shared" si="2"/>
        <v>13764.95</v>
      </c>
      <c r="K25" s="706">
        <f t="shared" si="2"/>
        <v>42282.29</v>
      </c>
      <c r="L25" s="706">
        <f t="shared" si="2"/>
        <v>56047.240000000005</v>
      </c>
      <c r="M25" s="707">
        <f t="shared" si="2"/>
        <v>42035.42383</v>
      </c>
    </row>
    <row r="26" spans="1:15" ht="15" customHeight="1">
      <c r="A26" s="709" t="s">
        <v>1089</v>
      </c>
      <c r="B26" s="680">
        <v>0</v>
      </c>
      <c r="C26" s="681">
        <v>0</v>
      </c>
      <c r="D26" s="682">
        <v>0</v>
      </c>
      <c r="E26" s="683">
        <v>0</v>
      </c>
      <c r="F26" s="680">
        <v>5184.577</v>
      </c>
      <c r="G26" s="681">
        <v>15553.725</v>
      </c>
      <c r="H26" s="1228">
        <v>20738.302</v>
      </c>
      <c r="I26" s="683">
        <v>15553.725</v>
      </c>
      <c r="J26" s="680">
        <v>6305.44</v>
      </c>
      <c r="K26" s="681">
        <v>18916.3</v>
      </c>
      <c r="L26" s="681">
        <f>SUM(J26:K26)</f>
        <v>25221.739999999998</v>
      </c>
      <c r="M26" s="682">
        <v>18916.30171</v>
      </c>
      <c r="O26" s="656"/>
    </row>
    <row r="27" spans="1:15" ht="15" customHeight="1">
      <c r="A27" s="709" t="s">
        <v>1090</v>
      </c>
      <c r="B27" s="680">
        <v>0</v>
      </c>
      <c r="C27" s="681">
        <v>0</v>
      </c>
      <c r="D27" s="682">
        <v>0</v>
      </c>
      <c r="E27" s="683">
        <v>0</v>
      </c>
      <c r="F27" s="680">
        <v>1478.544</v>
      </c>
      <c r="G27" s="681">
        <v>4435.628</v>
      </c>
      <c r="H27" s="1228">
        <v>5914.172</v>
      </c>
      <c r="I27" s="683">
        <v>4435.628</v>
      </c>
      <c r="J27" s="680">
        <v>1663.95</v>
      </c>
      <c r="K27" s="681">
        <v>4991.84</v>
      </c>
      <c r="L27" s="681">
        <f>SUM(J27:K27)</f>
        <v>6655.79</v>
      </c>
      <c r="M27" s="682">
        <v>4991.84031</v>
      </c>
      <c r="O27" s="656"/>
    </row>
    <row r="28" spans="1:15" ht="15" customHeight="1" thickBot="1">
      <c r="A28" s="710" t="s">
        <v>1091</v>
      </c>
      <c r="B28" s="711">
        <v>0</v>
      </c>
      <c r="C28" s="712">
        <v>0</v>
      </c>
      <c r="D28" s="713">
        <v>0</v>
      </c>
      <c r="E28" s="714">
        <v>0</v>
      </c>
      <c r="F28" s="711">
        <v>5462.011</v>
      </c>
      <c r="G28" s="712">
        <v>16386.033</v>
      </c>
      <c r="H28" s="1229">
        <v>21848.044</v>
      </c>
      <c r="I28" s="714">
        <v>16386.03</v>
      </c>
      <c r="J28" s="711">
        <v>5795.56</v>
      </c>
      <c r="K28" s="712">
        <v>18374.15</v>
      </c>
      <c r="L28" s="712">
        <f>SUM(J28:K28)</f>
        <v>24169.710000000003</v>
      </c>
      <c r="M28" s="713">
        <v>18127.28181</v>
      </c>
      <c r="O28" s="656"/>
    </row>
    <row r="29" spans="1:14" s="651" customFormat="1" ht="15" customHeight="1" thickBot="1">
      <c r="A29" s="667" t="s">
        <v>1092</v>
      </c>
      <c r="B29" s="715">
        <f>SUM(B30:B31)</f>
        <v>0</v>
      </c>
      <c r="C29" s="716">
        <f>SUM(C30:C31)</f>
        <v>0</v>
      </c>
      <c r="D29" s="717">
        <f>SUM(D30:D31)</f>
        <v>0</v>
      </c>
      <c r="E29" s="718">
        <f>SUM(E30:E31)</f>
        <v>0</v>
      </c>
      <c r="F29" s="715">
        <f>F30</f>
        <v>68068</v>
      </c>
      <c r="G29" s="715">
        <f>G30</f>
        <v>204204</v>
      </c>
      <c r="H29" s="1230">
        <f>H30</f>
        <v>272272.45</v>
      </c>
      <c r="I29" s="718">
        <f>I30</f>
        <v>204204</v>
      </c>
      <c r="J29" s="715">
        <f>SUM(J30:J31)</f>
        <v>86307.34624999999</v>
      </c>
      <c r="K29" s="716">
        <f>SUM(K30:K31)</f>
        <v>258921.82875000002</v>
      </c>
      <c r="L29" s="716">
        <f>SUM(L30:L31)</f>
        <v>345229.175</v>
      </c>
      <c r="M29" s="717">
        <f>SUM(M30:M31)</f>
        <v>57444.88289</v>
      </c>
      <c r="N29" s="672"/>
    </row>
    <row r="30" spans="1:13" ht="15" customHeight="1">
      <c r="A30" s="719" t="s">
        <v>1093</v>
      </c>
      <c r="B30" s="720">
        <v>0</v>
      </c>
      <c r="C30" s="721">
        <v>0</v>
      </c>
      <c r="D30" s="722">
        <v>0</v>
      </c>
      <c r="E30" s="723">
        <v>0</v>
      </c>
      <c r="F30" s="720">
        <v>68068</v>
      </c>
      <c r="G30" s="721">
        <v>204204</v>
      </c>
      <c r="H30" s="1231">
        <v>272272.45</v>
      </c>
      <c r="I30" s="723">
        <f>G30</f>
        <v>204204</v>
      </c>
      <c r="J30" s="724">
        <f>L30-K30</f>
        <v>57543.669999999984</v>
      </c>
      <c r="K30" s="725">
        <f>FLOOR(L30*0.75,0.1)</f>
        <v>172630.80000000002</v>
      </c>
      <c r="L30" s="721">
        <v>230174.47</v>
      </c>
      <c r="M30" s="722">
        <v>57444.88289</v>
      </c>
    </row>
    <row r="31" spans="1:13" ht="15" customHeight="1" thickBot="1">
      <c r="A31" s="726" t="s">
        <v>1094</v>
      </c>
      <c r="B31" s="727">
        <v>0</v>
      </c>
      <c r="C31" s="728">
        <v>0</v>
      </c>
      <c r="D31" s="729">
        <v>0</v>
      </c>
      <c r="E31" s="730">
        <v>0</v>
      </c>
      <c r="F31" s="727"/>
      <c r="G31" s="728"/>
      <c r="H31" s="729"/>
      <c r="I31" s="730"/>
      <c r="J31" s="727">
        <f>0.25*L31</f>
        <v>28763.67625</v>
      </c>
      <c r="K31" s="728">
        <f>0.75*L31</f>
        <v>86291.02875</v>
      </c>
      <c r="L31" s="728">
        <v>115054.705</v>
      </c>
      <c r="M31" s="729"/>
    </row>
    <row r="32" spans="1:14" s="736" customFormat="1" ht="31.5" customHeight="1" thickBot="1">
      <c r="A32" s="731" t="s">
        <v>1095</v>
      </c>
      <c r="B32" s="732">
        <f>SUM(B8,B29)</f>
        <v>0</v>
      </c>
      <c r="C32" s="733">
        <v>0</v>
      </c>
      <c r="D32" s="734">
        <f aca="true" t="shared" si="3" ref="D32:M32">SUM(D8,D29)</f>
        <v>0</v>
      </c>
      <c r="E32" s="735">
        <f t="shared" si="3"/>
        <v>0</v>
      </c>
      <c r="F32" s="732">
        <f t="shared" si="3"/>
        <v>198559.676</v>
      </c>
      <c r="G32" s="733">
        <f t="shared" si="3"/>
        <v>585649.232</v>
      </c>
      <c r="H32" s="734">
        <f t="shared" si="3"/>
        <v>793193.173</v>
      </c>
      <c r="I32" s="735">
        <f t="shared" si="3"/>
        <v>585649.2289999999</v>
      </c>
      <c r="J32" s="732">
        <f t="shared" si="3"/>
        <v>246176.50624999998</v>
      </c>
      <c r="K32" s="733">
        <f t="shared" si="3"/>
        <v>739530.35875</v>
      </c>
      <c r="L32" s="733">
        <f t="shared" si="3"/>
        <v>985706.865</v>
      </c>
      <c r="M32" s="734">
        <f t="shared" si="3"/>
        <v>324787.63964000007</v>
      </c>
      <c r="N32" s="737"/>
    </row>
    <row r="33" spans="1:13" ht="15" customHeight="1">
      <c r="A33" s="738" t="s">
        <v>1096</v>
      </c>
      <c r="B33" s="720">
        <v>0</v>
      </c>
      <c r="C33" s="721">
        <v>0</v>
      </c>
      <c r="D33" s="722">
        <v>0</v>
      </c>
      <c r="E33" s="723">
        <v>0</v>
      </c>
      <c r="F33" s="720">
        <f>H33-G33</f>
        <v>2243.0499999999993</v>
      </c>
      <c r="G33" s="721">
        <f>FLOOR(H33*0.75,0.1)</f>
        <v>6729.1</v>
      </c>
      <c r="H33" s="722">
        <v>8972.15</v>
      </c>
      <c r="I33" s="723">
        <f>G33</f>
        <v>6729.1</v>
      </c>
      <c r="J33" s="720">
        <f>L33-K33</f>
        <v>1049.5199999999995</v>
      </c>
      <c r="K33" s="721">
        <f>FLOOR(L33*0.75,0.1)</f>
        <v>3148.3</v>
      </c>
      <c r="L33" s="721">
        <v>4197.82</v>
      </c>
      <c r="M33" s="722">
        <v>291.52692</v>
      </c>
    </row>
    <row r="34" spans="1:13" ht="15" customHeight="1">
      <c r="A34" s="739" t="s">
        <v>1097</v>
      </c>
      <c r="B34" s="740">
        <v>0</v>
      </c>
      <c r="C34" s="741">
        <v>0</v>
      </c>
      <c r="D34" s="742">
        <v>0</v>
      </c>
      <c r="E34" s="723">
        <v>0</v>
      </c>
      <c r="F34" s="740">
        <f>H34-G34</f>
        <v>3824.2299999999996</v>
      </c>
      <c r="G34" s="741">
        <f>FLOOR(H34*0.75,0.1)</f>
        <v>11472.300000000001</v>
      </c>
      <c r="H34" s="742">
        <v>15296.53</v>
      </c>
      <c r="I34" s="743">
        <f>G34</f>
        <v>11472.300000000001</v>
      </c>
      <c r="J34" s="720">
        <f>L34-K34</f>
        <v>3931.4799999999996</v>
      </c>
      <c r="K34" s="721">
        <f>FLOOR(L34*0.75,0.1)</f>
        <v>11794.300000000001</v>
      </c>
      <c r="L34" s="721">
        <v>15725.78</v>
      </c>
      <c r="M34" s="722">
        <v>3691.50072</v>
      </c>
    </row>
    <row r="35" spans="1:13" ht="15" customHeight="1" thickBot="1">
      <c r="A35" s="744" t="s">
        <v>1098</v>
      </c>
      <c r="B35" s="727">
        <v>0</v>
      </c>
      <c r="C35" s="728">
        <v>0</v>
      </c>
      <c r="D35" s="729">
        <v>0</v>
      </c>
      <c r="E35" s="730">
        <v>0</v>
      </c>
      <c r="F35" s="727"/>
      <c r="G35" s="728"/>
      <c r="H35" s="729"/>
      <c r="I35" s="730"/>
      <c r="J35" s="727">
        <f>L35-K35</f>
        <v>3755.789999999999</v>
      </c>
      <c r="K35" s="728">
        <f>FLOOR(L35*0.75,0.1)</f>
        <v>11267.2</v>
      </c>
      <c r="L35" s="728">
        <v>15022.99</v>
      </c>
      <c r="M35" s="729"/>
    </row>
    <row r="36" spans="1:14" s="736" customFormat="1" ht="31.5" customHeight="1" thickBot="1">
      <c r="A36" s="731" t="s">
        <v>1099</v>
      </c>
      <c r="B36" s="732">
        <f>SUM(B33:B35)</f>
        <v>0</v>
      </c>
      <c r="C36" s="733">
        <f>SUM(C33:C35)</f>
        <v>0</v>
      </c>
      <c r="D36" s="734">
        <f>SUM(D33:D35)</f>
        <v>0</v>
      </c>
      <c r="E36" s="735">
        <f>SUM(E33:E35)</f>
        <v>0</v>
      </c>
      <c r="F36" s="732">
        <f>SUM(F33:F34)</f>
        <v>6067.279999999999</v>
      </c>
      <c r="G36" s="733">
        <f>SUM(G33:G34)</f>
        <v>18201.4</v>
      </c>
      <c r="H36" s="734">
        <f>SUM(H33:H34)</f>
        <v>24268.68</v>
      </c>
      <c r="I36" s="735">
        <f>SUM(I33:I34)</f>
        <v>18201.4</v>
      </c>
      <c r="J36" s="732">
        <f>SUM(J33:J35)</f>
        <v>8736.789999999997</v>
      </c>
      <c r="K36" s="733">
        <f>SUM(K33:K35)</f>
        <v>26209.800000000003</v>
      </c>
      <c r="L36" s="733">
        <f>SUM(L33:L35)</f>
        <v>34946.59</v>
      </c>
      <c r="M36" s="734">
        <f>SUM(M33:M35)</f>
        <v>3983.0276400000002</v>
      </c>
      <c r="N36" s="737"/>
    </row>
    <row r="37" spans="1:14" s="261" customFormat="1" ht="15" customHeight="1" thickBot="1">
      <c r="A37" s="745" t="s">
        <v>1100</v>
      </c>
      <c r="B37" s="746">
        <v>0</v>
      </c>
      <c r="C37" s="747">
        <v>0</v>
      </c>
      <c r="D37" s="748">
        <v>0</v>
      </c>
      <c r="E37" s="749">
        <v>0</v>
      </c>
      <c r="F37" s="746">
        <v>171923.77899999995</v>
      </c>
      <c r="G37" s="747">
        <v>267787.368</v>
      </c>
      <c r="H37" s="750">
        <v>439711.147</v>
      </c>
      <c r="I37" s="749">
        <f>G37</f>
        <v>267787.368</v>
      </c>
      <c r="J37" s="746"/>
      <c r="K37" s="747"/>
      <c r="L37" s="747"/>
      <c r="M37" s="748"/>
      <c r="N37" s="751"/>
    </row>
    <row r="38" spans="1:13" ht="15" customHeight="1" thickBot="1">
      <c r="A38" s="744" t="s">
        <v>1101</v>
      </c>
      <c r="B38" s="752">
        <v>0</v>
      </c>
      <c r="C38" s="753">
        <v>0</v>
      </c>
      <c r="D38" s="754">
        <v>0</v>
      </c>
      <c r="E38" s="755">
        <v>0</v>
      </c>
      <c r="F38" s="752"/>
      <c r="G38" s="753"/>
      <c r="H38" s="754"/>
      <c r="I38" s="755"/>
      <c r="J38" s="752">
        <v>171923.77899999995</v>
      </c>
      <c r="K38" s="753">
        <v>267787.368</v>
      </c>
      <c r="L38" s="753">
        <f>10598.678+429112.469</f>
        <v>439711.147</v>
      </c>
      <c r="M38" s="754"/>
    </row>
    <row r="39" spans="1:14" s="648" customFormat="1" ht="31.5" customHeight="1" thickBot="1">
      <c r="A39" s="756" t="s">
        <v>1102</v>
      </c>
      <c r="B39" s="757">
        <v>429411</v>
      </c>
      <c r="C39" s="758">
        <v>431667</v>
      </c>
      <c r="D39" s="759">
        <f>SUM(B39:C39)</f>
        <v>861078</v>
      </c>
      <c r="E39" s="760">
        <v>431667</v>
      </c>
      <c r="F39" s="757">
        <f>SUM(F32,F36,F37)</f>
        <v>376550.735</v>
      </c>
      <c r="G39" s="758">
        <f>SUM(G32,G36,G37)</f>
        <v>871638</v>
      </c>
      <c r="H39" s="759">
        <f>SUM(H32,H36,H37)</f>
        <v>1257173</v>
      </c>
      <c r="I39" s="760">
        <f>SUM(I32,I36,I37)</f>
        <v>871637.997</v>
      </c>
      <c r="J39" s="757">
        <f>SUM(J32,J36,J38)</f>
        <v>426837.07524999994</v>
      </c>
      <c r="K39" s="758">
        <f>SUM(K32,K36,K38)</f>
        <v>1033527.5267500001</v>
      </c>
      <c r="L39" s="758">
        <f>SUM(L32,L36,L38)</f>
        <v>1460364.602</v>
      </c>
      <c r="M39" s="759">
        <f>SUM(M32,M36)</f>
        <v>328770.66728000005</v>
      </c>
      <c r="N39" s="678"/>
    </row>
    <row r="40" spans="1:15" ht="15" customHeight="1">
      <c r="A40" s="761" t="s">
        <v>551</v>
      </c>
      <c r="B40" s="762"/>
      <c r="C40" s="763"/>
      <c r="D40" s="764"/>
      <c r="E40" s="765"/>
      <c r="F40" s="762"/>
      <c r="G40" s="763"/>
      <c r="H40" s="764"/>
      <c r="I40" s="765"/>
      <c r="J40" s="762"/>
      <c r="K40" s="763"/>
      <c r="L40" s="763">
        <f>L39-L42-L41</f>
        <v>781392.54</v>
      </c>
      <c r="M40" s="764"/>
      <c r="O40" s="656"/>
    </row>
    <row r="41" spans="1:15" ht="15" customHeight="1">
      <c r="A41" s="1232" t="s">
        <v>552</v>
      </c>
      <c r="B41" s="1233"/>
      <c r="C41" s="1234"/>
      <c r="D41" s="1235"/>
      <c r="E41" s="1236"/>
      <c r="F41" s="1233"/>
      <c r="G41" s="1234"/>
      <c r="H41" s="1235"/>
      <c r="I41" s="1236"/>
      <c r="J41" s="1233"/>
      <c r="K41" s="1234"/>
      <c r="L41" s="1234">
        <v>671162.852</v>
      </c>
      <c r="M41" s="1235"/>
      <c r="O41" s="656"/>
    </row>
    <row r="42" spans="1:13" ht="15" customHeight="1" thickBot="1">
      <c r="A42" s="766" t="s">
        <v>553</v>
      </c>
      <c r="B42" s="767"/>
      <c r="C42" s="768"/>
      <c r="D42" s="769"/>
      <c r="E42" s="770"/>
      <c r="F42" s="767"/>
      <c r="G42" s="768"/>
      <c r="H42" s="769"/>
      <c r="I42" s="770"/>
      <c r="J42" s="767"/>
      <c r="K42" s="768"/>
      <c r="L42" s="768">
        <v>7809.21</v>
      </c>
      <c r="M42" s="769"/>
    </row>
    <row r="43" spans="1:13" ht="31.5" customHeight="1">
      <c r="A43" s="1724"/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</row>
    <row r="44" spans="1:13" ht="15.75">
      <c r="A44" s="771"/>
      <c r="B44" s="772"/>
      <c r="C44" s="772"/>
      <c r="D44" s="772"/>
      <c r="E44" s="772"/>
      <c r="F44" s="772"/>
      <c r="G44" s="772"/>
      <c r="H44" s="773"/>
      <c r="I44" s="773"/>
      <c r="J44" s="771"/>
      <c r="K44" s="771"/>
      <c r="L44" s="774"/>
      <c r="M44" s="771"/>
    </row>
    <row r="45" spans="1:13" ht="15.75">
      <c r="A45" s="771" t="s">
        <v>1103</v>
      </c>
      <c r="B45" s="772"/>
      <c r="C45" s="772"/>
      <c r="D45" s="772"/>
      <c r="E45" s="772"/>
      <c r="F45" s="772"/>
      <c r="G45" s="772"/>
      <c r="H45" s="1237"/>
      <c r="I45" s="772"/>
      <c r="J45" s="771"/>
      <c r="K45" s="771" t="s">
        <v>1104</v>
      </c>
      <c r="L45" s="771"/>
      <c r="M45" s="771"/>
    </row>
    <row r="46" spans="1:13" ht="12.75">
      <c r="A46" s="771" t="s">
        <v>1105</v>
      </c>
      <c r="B46" s="772"/>
      <c r="C46" s="772"/>
      <c r="D46" s="772"/>
      <c r="E46" s="772"/>
      <c r="F46" s="772"/>
      <c r="G46" s="772"/>
      <c r="H46" s="772"/>
      <c r="I46" s="774"/>
      <c r="J46" s="774"/>
      <c r="K46" s="774" t="s">
        <v>1106</v>
      </c>
      <c r="L46" s="771"/>
      <c r="M46" s="771"/>
    </row>
    <row r="47" spans="1:13" ht="12.75">
      <c r="A47" s="637"/>
      <c r="B47" s="775"/>
      <c r="C47" s="775"/>
      <c r="D47" s="775"/>
      <c r="E47" s="775"/>
      <c r="F47" s="775"/>
      <c r="G47" s="775"/>
      <c r="H47" s="776"/>
      <c r="I47" s="776"/>
      <c r="J47" s="776"/>
      <c r="K47" s="776"/>
      <c r="L47" s="637"/>
      <c r="M47" s="637"/>
    </row>
    <row r="48" spans="1:11" ht="12.75">
      <c r="A48" s="637"/>
      <c r="B48" s="775"/>
      <c r="C48" s="775"/>
      <c r="D48" s="775"/>
      <c r="E48" s="775"/>
      <c r="F48" s="775"/>
      <c r="G48" s="775"/>
      <c r="H48" s="637"/>
      <c r="I48" s="776"/>
      <c r="J48" s="776"/>
      <c r="K48" s="656"/>
    </row>
    <row r="49" spans="1:11" ht="12.75">
      <c r="A49" s="637"/>
      <c r="B49" s="775"/>
      <c r="C49" s="775"/>
      <c r="D49" s="775"/>
      <c r="E49" s="775"/>
      <c r="F49" s="775"/>
      <c r="G49" s="637"/>
      <c r="H49" s="637"/>
      <c r="I49" s="776"/>
      <c r="J49" s="776"/>
      <c r="K49" s="656"/>
    </row>
    <row r="50" spans="1:11" ht="12.75">
      <c r="A50" s="637"/>
      <c r="B50" s="637"/>
      <c r="C50" s="637"/>
      <c r="D50" s="637"/>
      <c r="E50" s="637"/>
      <c r="F50" s="637"/>
      <c r="G50" s="637"/>
      <c r="H50" s="776"/>
      <c r="I50" s="776"/>
      <c r="J50" s="776"/>
      <c r="K50" s="656"/>
    </row>
    <row r="51" spans="1:11" ht="12.75">
      <c r="A51" s="637"/>
      <c r="B51" s="637"/>
      <c r="C51" s="637"/>
      <c r="D51" s="637"/>
      <c r="E51" s="776"/>
      <c r="F51" s="637"/>
      <c r="G51" s="637"/>
      <c r="H51" s="637"/>
      <c r="I51" s="777"/>
      <c r="J51" s="776"/>
      <c r="K51" s="656"/>
    </row>
    <row r="52" spans="1:11" ht="12.75">
      <c r="A52" s="637"/>
      <c r="B52" s="637"/>
      <c r="C52" s="637"/>
      <c r="D52" s="637"/>
      <c r="E52" s="637"/>
      <c r="F52" s="637"/>
      <c r="G52" s="637"/>
      <c r="H52" s="637"/>
      <c r="I52" s="776"/>
      <c r="J52" s="776"/>
      <c r="K52" s="656"/>
    </row>
    <row r="53" spans="1:11" ht="12.75">
      <c r="A53" s="637"/>
      <c r="B53" s="637"/>
      <c r="C53" s="637"/>
      <c r="D53" s="637"/>
      <c r="E53" s="637"/>
      <c r="F53" s="637"/>
      <c r="G53" s="637"/>
      <c r="H53" s="637"/>
      <c r="I53" s="777"/>
      <c r="J53" s="776"/>
      <c r="K53" s="656"/>
    </row>
    <row r="54" spans="1:11" ht="12.75">
      <c r="A54" s="637"/>
      <c r="B54" s="637"/>
      <c r="C54" s="637"/>
      <c r="D54" s="637"/>
      <c r="E54" s="637"/>
      <c r="F54" s="637"/>
      <c r="G54" s="637"/>
      <c r="H54" s="637"/>
      <c r="I54" s="777"/>
      <c r="J54" s="776"/>
      <c r="K54" s="656"/>
    </row>
    <row r="55" spans="1:13" ht="12.75">
      <c r="A55" s="637"/>
      <c r="B55" s="637"/>
      <c r="C55" s="637"/>
      <c r="D55" s="637"/>
      <c r="E55" s="637"/>
      <c r="F55" s="637"/>
      <c r="G55" s="637"/>
      <c r="H55" s="637"/>
      <c r="I55" s="776"/>
      <c r="J55" s="776"/>
      <c r="K55" s="776"/>
      <c r="L55" s="637"/>
      <c r="M55" s="637"/>
    </row>
    <row r="56" spans="1:13" ht="12.75">
      <c r="A56" s="637"/>
      <c r="B56" s="637"/>
      <c r="C56" s="637"/>
      <c r="D56" s="637"/>
      <c r="E56" s="637"/>
      <c r="F56" s="637"/>
      <c r="G56" s="637"/>
      <c r="H56" s="637"/>
      <c r="I56" s="637"/>
      <c r="J56" s="776"/>
      <c r="K56" s="637"/>
      <c r="L56" s="637"/>
      <c r="M56" s="637"/>
    </row>
    <row r="57" spans="1:13" ht="12.75">
      <c r="A57" s="637"/>
      <c r="B57" s="637"/>
      <c r="C57" s="637"/>
      <c r="D57" s="637"/>
      <c r="E57" s="637"/>
      <c r="F57" s="637"/>
      <c r="G57" s="637"/>
      <c r="H57" s="637"/>
      <c r="I57" s="637"/>
      <c r="J57" s="637"/>
      <c r="K57" s="637"/>
      <c r="L57" s="637"/>
      <c r="M57" s="637"/>
    </row>
    <row r="58" spans="1:13" ht="12.75">
      <c r="A58" s="637"/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</row>
    <row r="59" spans="1:13" ht="12.75">
      <c r="A59" s="637"/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</row>
    <row r="60" spans="1:13" ht="12.75">
      <c r="A60" s="637"/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</row>
    <row r="61" spans="1:13" ht="12.75">
      <c r="A61" s="637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</row>
    <row r="62" spans="1:13" ht="12.75">
      <c r="A62" s="637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</row>
    <row r="63" spans="1:13" ht="12.75">
      <c r="A63" s="637"/>
      <c r="B63" s="637"/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637"/>
    </row>
    <row r="64" spans="1:13" ht="12.75">
      <c r="A64" s="637"/>
      <c r="B64" s="637"/>
      <c r="C64" s="637"/>
      <c r="D64" s="637"/>
      <c r="E64" s="637"/>
      <c r="F64" s="637"/>
      <c r="G64" s="637"/>
      <c r="H64" s="637"/>
      <c r="I64" s="637"/>
      <c r="J64" s="637"/>
      <c r="K64" s="637"/>
      <c r="L64" s="637"/>
      <c r="M64" s="637"/>
    </row>
    <row r="65" spans="1:13" ht="12.75">
      <c r="A65" s="637"/>
      <c r="B65" s="637"/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</row>
    <row r="66" spans="1:13" ht="12.75">
      <c r="A66" s="637"/>
      <c r="B66" s="637"/>
      <c r="C66" s="637"/>
      <c r="D66" s="637"/>
      <c r="E66" s="637"/>
      <c r="F66" s="637"/>
      <c r="G66" s="637"/>
      <c r="H66" s="637"/>
      <c r="I66" s="637"/>
      <c r="J66" s="637"/>
      <c r="K66" s="637"/>
      <c r="L66" s="637"/>
      <c r="M66" s="637"/>
    </row>
    <row r="67" spans="1:13" ht="12.75">
      <c r="A67" s="637"/>
      <c r="B67" s="637"/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</row>
    <row r="68" spans="1:13" ht="12.75">
      <c r="A68" s="637"/>
      <c r="B68" s="637"/>
      <c r="C68" s="637"/>
      <c r="D68" s="637"/>
      <c r="E68" s="637"/>
      <c r="F68" s="637"/>
      <c r="G68" s="637"/>
      <c r="H68" s="637"/>
      <c r="I68" s="637"/>
      <c r="J68" s="637"/>
      <c r="K68" s="637"/>
      <c r="L68" s="637"/>
      <c r="M68" s="637"/>
    </row>
    <row r="69" spans="1:13" ht="12.75">
      <c r="A69" s="637"/>
      <c r="B69" s="637"/>
      <c r="C69" s="637"/>
      <c r="D69" s="637"/>
      <c r="E69" s="637"/>
      <c r="F69" s="637"/>
      <c r="G69" s="637"/>
      <c r="H69" s="637"/>
      <c r="I69" s="637"/>
      <c r="J69" s="637"/>
      <c r="K69" s="637"/>
      <c r="L69" s="637"/>
      <c r="M69" s="637"/>
    </row>
    <row r="70" spans="1:13" ht="12.75">
      <c r="A70" s="637"/>
      <c r="B70" s="637"/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</row>
    <row r="71" spans="1:13" ht="12.75">
      <c r="A71" s="637"/>
      <c r="B71" s="637"/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637"/>
    </row>
    <row r="72" spans="1:13" ht="12.75">
      <c r="A72" s="637"/>
      <c r="B72" s="637"/>
      <c r="C72" s="637"/>
      <c r="D72" s="637"/>
      <c r="E72" s="637"/>
      <c r="F72" s="637"/>
      <c r="G72" s="637"/>
      <c r="H72" s="637"/>
      <c r="I72" s="637"/>
      <c r="J72" s="637"/>
      <c r="K72" s="637"/>
      <c r="L72" s="637"/>
      <c r="M72" s="637"/>
    </row>
    <row r="73" spans="1:13" ht="12.75">
      <c r="A73" s="637"/>
      <c r="B73" s="637"/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7"/>
    </row>
    <row r="74" spans="1:13" ht="12.75">
      <c r="A74" s="637"/>
      <c r="B74" s="637"/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7"/>
    </row>
    <row r="75" spans="1:13" ht="12.75">
      <c r="A75" s="637"/>
      <c r="B75" s="637"/>
      <c r="C75" s="637"/>
      <c r="D75" s="637"/>
      <c r="E75" s="637"/>
      <c r="F75" s="637"/>
      <c r="G75" s="637"/>
      <c r="H75" s="637"/>
      <c r="I75" s="637"/>
      <c r="J75" s="637"/>
      <c r="K75" s="637"/>
      <c r="L75" s="637"/>
      <c r="M75" s="637"/>
    </row>
    <row r="76" spans="1:13" ht="12.75">
      <c r="A76" s="637"/>
      <c r="B76" s="637"/>
      <c r="C76" s="637"/>
      <c r="D76" s="637"/>
      <c r="E76" s="637"/>
      <c r="F76" s="637"/>
      <c r="G76" s="637"/>
      <c r="H76" s="637"/>
      <c r="I76" s="637"/>
      <c r="J76" s="637"/>
      <c r="K76" s="637"/>
      <c r="L76" s="637"/>
      <c r="M76" s="637"/>
    </row>
    <row r="77" spans="1:13" ht="12.75">
      <c r="A77" s="637"/>
      <c r="B77" s="637"/>
      <c r="C77" s="637"/>
      <c r="D77" s="637"/>
      <c r="E77" s="637"/>
      <c r="F77" s="637"/>
      <c r="G77" s="637"/>
      <c r="H77" s="637"/>
      <c r="I77" s="637"/>
      <c r="J77" s="637"/>
      <c r="K77" s="637"/>
      <c r="L77" s="637"/>
      <c r="M77" s="637"/>
    </row>
    <row r="78" spans="1:13" ht="12.75">
      <c r="A78" s="637"/>
      <c r="B78" s="637"/>
      <c r="C78" s="637"/>
      <c r="D78" s="637"/>
      <c r="E78" s="637"/>
      <c r="F78" s="637"/>
      <c r="G78" s="637"/>
      <c r="H78" s="637"/>
      <c r="I78" s="637"/>
      <c r="J78" s="637"/>
      <c r="K78" s="637"/>
      <c r="L78" s="637"/>
      <c r="M78" s="637"/>
    </row>
    <row r="79" spans="1:13" ht="12.75">
      <c r="A79" s="637"/>
      <c r="B79" s="637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</row>
    <row r="80" spans="1:13" ht="12.75">
      <c r="A80" s="637"/>
      <c r="B80" s="637"/>
      <c r="C80" s="637"/>
      <c r="D80" s="637"/>
      <c r="E80" s="637"/>
      <c r="F80" s="637"/>
      <c r="G80" s="637"/>
      <c r="H80" s="637"/>
      <c r="I80" s="637"/>
      <c r="J80" s="637"/>
      <c r="K80" s="637"/>
      <c r="L80" s="637"/>
      <c r="M80" s="637"/>
    </row>
    <row r="81" spans="1:13" ht="12.75">
      <c r="A81" s="637"/>
      <c r="B81" s="637"/>
      <c r="C81" s="637"/>
      <c r="D81" s="637"/>
      <c r="E81" s="637"/>
      <c r="F81" s="637"/>
      <c r="G81" s="637"/>
      <c r="H81" s="637"/>
      <c r="I81" s="637"/>
      <c r="J81" s="637"/>
      <c r="K81" s="637"/>
      <c r="L81" s="637"/>
      <c r="M81" s="637"/>
    </row>
    <row r="82" spans="1:13" ht="12.75">
      <c r="A82" s="637"/>
      <c r="B82" s="637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</row>
    <row r="83" spans="1:13" ht="12.75">
      <c r="A83" s="637"/>
      <c r="B83" s="637"/>
      <c r="C83" s="637"/>
      <c r="D83" s="637"/>
      <c r="E83" s="637"/>
      <c r="F83" s="637"/>
      <c r="G83" s="637"/>
      <c r="H83" s="637"/>
      <c r="I83" s="637"/>
      <c r="J83" s="637"/>
      <c r="K83" s="637"/>
      <c r="L83" s="637"/>
      <c r="M83" s="637"/>
    </row>
    <row r="84" spans="1:13" ht="12.75">
      <c r="A84" s="637"/>
      <c r="B84" s="637"/>
      <c r="C84" s="637"/>
      <c r="D84" s="637"/>
      <c r="E84" s="637"/>
      <c r="F84" s="637"/>
      <c r="G84" s="637"/>
      <c r="H84" s="637"/>
      <c r="I84" s="637"/>
      <c r="J84" s="637"/>
      <c r="K84" s="637"/>
      <c r="L84" s="637"/>
      <c r="M84" s="637"/>
    </row>
    <row r="85" spans="1:13" ht="12.75">
      <c r="A85" s="637"/>
      <c r="B85" s="637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</row>
    <row r="86" spans="1:13" ht="12.75">
      <c r="A86" s="637"/>
      <c r="B86" s="637"/>
      <c r="C86" s="637"/>
      <c r="D86" s="637"/>
      <c r="E86" s="637"/>
      <c r="F86" s="637"/>
      <c r="G86" s="637"/>
      <c r="H86" s="637"/>
      <c r="I86" s="637"/>
      <c r="J86" s="637"/>
      <c r="K86" s="637"/>
      <c r="L86" s="637"/>
      <c r="M86" s="637"/>
    </row>
    <row r="87" spans="1:13" ht="12.75">
      <c r="A87" s="637"/>
      <c r="B87" s="637"/>
      <c r="C87" s="637"/>
      <c r="D87" s="637"/>
      <c r="E87" s="637"/>
      <c r="F87" s="637"/>
      <c r="G87" s="637"/>
      <c r="H87" s="637"/>
      <c r="I87" s="637"/>
      <c r="J87" s="637"/>
      <c r="K87" s="637"/>
      <c r="L87" s="637"/>
      <c r="M87" s="637"/>
    </row>
    <row r="88" spans="1:13" ht="12.75">
      <c r="A88" s="637"/>
      <c r="B88" s="637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</row>
    <row r="89" spans="1:13" ht="12.75">
      <c r="A89" s="637"/>
      <c r="B89" s="637"/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</row>
    <row r="90" spans="1:13" ht="12.75">
      <c r="A90" s="637"/>
      <c r="B90" s="637"/>
      <c r="C90" s="637"/>
      <c r="D90" s="637"/>
      <c r="E90" s="637"/>
      <c r="F90" s="637"/>
      <c r="G90" s="637"/>
      <c r="H90" s="637"/>
      <c r="I90" s="637"/>
      <c r="J90" s="637"/>
      <c r="K90" s="637"/>
      <c r="L90" s="637"/>
      <c r="M90" s="637"/>
    </row>
    <row r="91" spans="1:13" ht="12.75">
      <c r="A91" s="637"/>
      <c r="B91" s="637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</row>
    <row r="92" spans="1:13" ht="12.75">
      <c r="A92" s="637"/>
      <c r="B92" s="637"/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</row>
    <row r="93" spans="1:13" ht="12.75">
      <c r="A93" s="637"/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</row>
    <row r="94" spans="1:13" ht="12.75">
      <c r="A94" s="637"/>
      <c r="B94" s="637"/>
      <c r="C94" s="637"/>
      <c r="D94" s="637"/>
      <c r="E94" s="637"/>
      <c r="F94" s="637"/>
      <c r="G94" s="637"/>
      <c r="H94" s="637"/>
      <c r="I94" s="637"/>
      <c r="J94" s="637"/>
      <c r="K94" s="637"/>
      <c r="L94" s="637"/>
      <c r="M94" s="637"/>
    </row>
    <row r="95" spans="1:13" ht="12.75">
      <c r="A95" s="637"/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</row>
    <row r="96" spans="1:13" ht="12.75">
      <c r="A96" s="637"/>
      <c r="B96" s="637"/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</row>
    <row r="97" spans="1:13" ht="12.75">
      <c r="A97" s="637"/>
      <c r="B97" s="637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</row>
    <row r="98" spans="1:13" ht="12.75">
      <c r="A98" s="637"/>
      <c r="B98" s="637"/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637"/>
    </row>
    <row r="99" spans="1:13" ht="12.75">
      <c r="A99" s="637"/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</row>
    <row r="100" spans="1:13" ht="12.75">
      <c r="A100" s="637"/>
      <c r="B100" s="637"/>
      <c r="C100" s="637"/>
      <c r="D100" s="637"/>
      <c r="E100" s="637"/>
      <c r="F100" s="637"/>
      <c r="G100" s="637"/>
      <c r="H100" s="637"/>
      <c r="I100" s="637"/>
      <c r="J100" s="637"/>
      <c r="K100" s="637"/>
      <c r="L100" s="637"/>
      <c r="M100" s="637"/>
    </row>
    <row r="101" spans="1:13" ht="12.75">
      <c r="A101" s="637"/>
      <c r="B101" s="637"/>
      <c r="C101" s="637"/>
      <c r="D101" s="637"/>
      <c r="E101" s="637"/>
      <c r="F101" s="637"/>
      <c r="G101" s="637"/>
      <c r="H101" s="637"/>
      <c r="I101" s="637"/>
      <c r="J101" s="637"/>
      <c r="K101" s="637"/>
      <c r="L101" s="637"/>
      <c r="M101" s="637"/>
    </row>
    <row r="102" spans="1:13" ht="12.75">
      <c r="A102" s="637"/>
      <c r="B102" s="637"/>
      <c r="C102" s="637"/>
      <c r="D102" s="637"/>
      <c r="E102" s="637"/>
      <c r="F102" s="637"/>
      <c r="G102" s="637"/>
      <c r="H102" s="637"/>
      <c r="I102" s="637"/>
      <c r="J102" s="637"/>
      <c r="K102" s="637"/>
      <c r="L102" s="637"/>
      <c r="M102" s="637"/>
    </row>
    <row r="103" spans="1:13" ht="12.75">
      <c r="A103" s="637"/>
      <c r="B103" s="637"/>
      <c r="C103" s="637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</row>
    <row r="104" spans="1:13" ht="12.75">
      <c r="A104" s="637"/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</row>
    <row r="105" spans="1:13" ht="12.75">
      <c r="A105" s="637"/>
      <c r="B105" s="637"/>
      <c r="C105" s="637"/>
      <c r="D105" s="637"/>
      <c r="E105" s="637"/>
      <c r="F105" s="637"/>
      <c r="G105" s="637"/>
      <c r="H105" s="637"/>
      <c r="I105" s="637"/>
      <c r="J105" s="637"/>
      <c r="K105" s="637"/>
      <c r="L105" s="637"/>
      <c r="M105" s="637"/>
    </row>
    <row r="106" spans="1:13" ht="12.75">
      <c r="A106" s="637"/>
      <c r="B106" s="637"/>
      <c r="C106" s="637"/>
      <c r="D106" s="637"/>
      <c r="E106" s="637"/>
      <c r="F106" s="637"/>
      <c r="G106" s="637"/>
      <c r="H106" s="637"/>
      <c r="I106" s="637"/>
      <c r="J106" s="637"/>
      <c r="K106" s="637"/>
      <c r="L106" s="637"/>
      <c r="M106" s="637"/>
    </row>
    <row r="107" spans="1:13" ht="12.75">
      <c r="A107" s="637"/>
      <c r="B107" s="637"/>
      <c r="C107" s="637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</row>
    <row r="108" spans="1:13" ht="12.75">
      <c r="A108" s="637"/>
      <c r="B108" s="637"/>
      <c r="C108" s="637"/>
      <c r="D108" s="637"/>
      <c r="E108" s="637"/>
      <c r="F108" s="637"/>
      <c r="G108" s="637"/>
      <c r="H108" s="637"/>
      <c r="I108" s="637"/>
      <c r="J108" s="637"/>
      <c r="K108" s="637"/>
      <c r="L108" s="637"/>
      <c r="M108" s="637"/>
    </row>
    <row r="109" spans="1:13" ht="12.75">
      <c r="A109" s="637"/>
      <c r="B109" s="637"/>
      <c r="C109" s="637"/>
      <c r="D109" s="637"/>
      <c r="E109" s="637"/>
      <c r="F109" s="637"/>
      <c r="G109" s="637"/>
      <c r="H109" s="637"/>
      <c r="I109" s="637"/>
      <c r="J109" s="637"/>
      <c r="K109" s="637"/>
      <c r="L109" s="637"/>
      <c r="M109" s="637"/>
    </row>
    <row r="110" spans="1:13" ht="12.75">
      <c r="A110" s="637"/>
      <c r="B110" s="637"/>
      <c r="C110" s="637"/>
      <c r="D110" s="637"/>
      <c r="E110" s="637"/>
      <c r="F110" s="637"/>
      <c r="G110" s="637"/>
      <c r="H110" s="637"/>
      <c r="I110" s="637"/>
      <c r="J110" s="637"/>
      <c r="K110" s="637"/>
      <c r="L110" s="637"/>
      <c r="M110" s="637"/>
    </row>
    <row r="111" spans="1:13" ht="12.75">
      <c r="A111" s="637"/>
      <c r="B111" s="637"/>
      <c r="C111" s="637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</row>
    <row r="112" spans="1:13" ht="12.75">
      <c r="A112" s="637"/>
      <c r="B112" s="637"/>
      <c r="C112" s="637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</row>
    <row r="113" spans="1:13" ht="12.75">
      <c r="A113" s="637"/>
      <c r="B113" s="637"/>
      <c r="C113" s="637"/>
      <c r="D113" s="637"/>
      <c r="E113" s="637"/>
      <c r="F113" s="637"/>
      <c r="G113" s="637"/>
      <c r="H113" s="637"/>
      <c r="I113" s="637"/>
      <c r="J113" s="637"/>
      <c r="K113" s="637"/>
      <c r="L113" s="637"/>
      <c r="M113" s="637"/>
    </row>
    <row r="114" spans="1:13" ht="12.75">
      <c r="A114" s="637"/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</row>
    <row r="115" spans="1:13" ht="12.75">
      <c r="A115" s="637"/>
      <c r="B115" s="637"/>
      <c r="C115" s="637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</row>
    <row r="116" spans="1:13" ht="12.75">
      <c r="A116" s="637"/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</row>
    <row r="117" spans="1:13" ht="12.75">
      <c r="A117" s="637"/>
      <c r="B117" s="637"/>
      <c r="C117" s="637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</row>
    <row r="118" spans="1:13" ht="12.75">
      <c r="A118" s="637"/>
      <c r="B118" s="637"/>
      <c r="C118" s="637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</row>
    <row r="119" spans="1:13" ht="12.75">
      <c r="A119" s="637"/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</row>
    <row r="120" spans="1:13" ht="12.75">
      <c r="A120" s="637"/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</row>
    <row r="121" spans="1:13" ht="12.75">
      <c r="A121" s="637"/>
      <c r="B121" s="637"/>
      <c r="C121" s="637"/>
      <c r="D121" s="637"/>
      <c r="E121" s="637"/>
      <c r="F121" s="637"/>
      <c r="G121" s="637"/>
      <c r="H121" s="637"/>
      <c r="I121" s="637"/>
      <c r="J121" s="637"/>
      <c r="K121" s="637"/>
      <c r="L121" s="637"/>
      <c r="M121" s="637"/>
    </row>
    <row r="122" spans="1:13" ht="12.75">
      <c r="A122" s="637"/>
      <c r="B122" s="637"/>
      <c r="C122" s="637"/>
      <c r="D122" s="637"/>
      <c r="E122" s="637"/>
      <c r="F122" s="637"/>
      <c r="G122" s="637"/>
      <c r="H122" s="637"/>
      <c r="I122" s="637"/>
      <c r="J122" s="637"/>
      <c r="K122" s="637"/>
      <c r="L122" s="637"/>
      <c r="M122" s="637"/>
    </row>
    <row r="123" spans="1:13" ht="12.75">
      <c r="A123" s="637"/>
      <c r="B123" s="637"/>
      <c r="C123" s="637"/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</row>
    <row r="124" spans="1:13" ht="12.75">
      <c r="A124" s="637"/>
      <c r="B124" s="637"/>
      <c r="C124" s="637"/>
      <c r="D124" s="637"/>
      <c r="E124" s="637"/>
      <c r="F124" s="637"/>
      <c r="G124" s="637"/>
      <c r="H124" s="637"/>
      <c r="I124" s="637"/>
      <c r="J124" s="637"/>
      <c r="K124" s="637"/>
      <c r="L124" s="637"/>
      <c r="M124" s="637"/>
    </row>
    <row r="125" spans="1:13" ht="12.75">
      <c r="A125" s="637"/>
      <c r="B125" s="637"/>
      <c r="C125" s="637"/>
      <c r="D125" s="637"/>
      <c r="E125" s="637"/>
      <c r="F125" s="637"/>
      <c r="G125" s="637"/>
      <c r="H125" s="637"/>
      <c r="I125" s="637"/>
      <c r="J125" s="637"/>
      <c r="K125" s="637"/>
      <c r="L125" s="637"/>
      <c r="M125" s="637"/>
    </row>
    <row r="126" spans="1:13" ht="12.75">
      <c r="A126" s="637"/>
      <c r="B126" s="637"/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</row>
    <row r="127" spans="1:13" ht="12.75">
      <c r="A127" s="637"/>
      <c r="B127" s="637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</row>
    <row r="128" spans="1:13" ht="12.75">
      <c r="A128" s="637"/>
      <c r="B128" s="637"/>
      <c r="C128" s="637"/>
      <c r="D128" s="637"/>
      <c r="E128" s="637"/>
      <c r="F128" s="637"/>
      <c r="G128" s="637"/>
      <c r="H128" s="637"/>
      <c r="I128" s="637"/>
      <c r="J128" s="637"/>
      <c r="K128" s="637"/>
      <c r="L128" s="637"/>
      <c r="M128" s="637"/>
    </row>
    <row r="129" spans="1:13" ht="12.75">
      <c r="A129" s="637"/>
      <c r="B129" s="637"/>
      <c r="C129" s="637"/>
      <c r="D129" s="637"/>
      <c r="E129" s="637"/>
      <c r="F129" s="637"/>
      <c r="G129" s="637"/>
      <c r="H129" s="637"/>
      <c r="I129" s="637"/>
      <c r="J129" s="637"/>
      <c r="K129" s="637"/>
      <c r="L129" s="637"/>
      <c r="M129" s="637"/>
    </row>
    <row r="130" spans="1:13" ht="12.75">
      <c r="A130" s="637"/>
      <c r="B130" s="637"/>
      <c r="C130" s="637"/>
      <c r="D130" s="637"/>
      <c r="E130" s="637"/>
      <c r="F130" s="637"/>
      <c r="G130" s="637"/>
      <c r="H130" s="637"/>
      <c r="I130" s="637"/>
      <c r="J130" s="637"/>
      <c r="K130" s="637"/>
      <c r="L130" s="637"/>
      <c r="M130" s="637"/>
    </row>
    <row r="131" spans="1:13" ht="12.75">
      <c r="A131" s="637"/>
      <c r="B131" s="637"/>
      <c r="C131" s="637"/>
      <c r="D131" s="637"/>
      <c r="E131" s="637"/>
      <c r="F131" s="637"/>
      <c r="G131" s="637"/>
      <c r="H131" s="637"/>
      <c r="I131" s="637"/>
      <c r="J131" s="637"/>
      <c r="K131" s="637"/>
      <c r="L131" s="637"/>
      <c r="M131" s="637"/>
    </row>
    <row r="132" spans="1:13" ht="12.75">
      <c r="A132" s="637"/>
      <c r="B132" s="637"/>
      <c r="C132" s="637"/>
      <c r="D132" s="637"/>
      <c r="E132" s="637"/>
      <c r="F132" s="637"/>
      <c r="G132" s="637"/>
      <c r="H132" s="637"/>
      <c r="I132" s="637"/>
      <c r="J132" s="637"/>
      <c r="K132" s="637"/>
      <c r="L132" s="637"/>
      <c r="M132" s="637"/>
    </row>
    <row r="133" spans="1:13" ht="12.75">
      <c r="A133" s="637"/>
      <c r="B133" s="637"/>
      <c r="C133" s="637"/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</row>
    <row r="134" spans="1:13" ht="12.75">
      <c r="A134" s="637"/>
      <c r="B134" s="637"/>
      <c r="C134" s="637"/>
      <c r="D134" s="637"/>
      <c r="E134" s="637"/>
      <c r="F134" s="637"/>
      <c r="G134" s="637"/>
      <c r="H134" s="637"/>
      <c r="I134" s="637"/>
      <c r="J134" s="637"/>
      <c r="K134" s="637"/>
      <c r="L134" s="637"/>
      <c r="M134" s="637"/>
    </row>
    <row r="135" spans="1:13" ht="12.75">
      <c r="A135" s="637"/>
      <c r="B135" s="637"/>
      <c r="C135" s="637"/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</row>
    <row r="136" spans="1:13" ht="12.75">
      <c r="A136" s="637"/>
      <c r="B136" s="637"/>
      <c r="C136" s="637"/>
      <c r="D136" s="637"/>
      <c r="E136" s="637"/>
      <c r="F136" s="637"/>
      <c r="G136" s="637"/>
      <c r="H136" s="637"/>
      <c r="I136" s="637"/>
      <c r="J136" s="637"/>
      <c r="K136" s="637"/>
      <c r="L136" s="637"/>
      <c r="M136" s="637"/>
    </row>
    <row r="137" spans="1:13" ht="12.75">
      <c r="A137" s="637"/>
      <c r="B137" s="637"/>
      <c r="C137" s="637"/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</row>
    <row r="138" spans="1:13" ht="12.75">
      <c r="A138" s="637"/>
      <c r="B138" s="637"/>
      <c r="C138" s="637"/>
      <c r="D138" s="637"/>
      <c r="E138" s="637"/>
      <c r="F138" s="637"/>
      <c r="G138" s="637"/>
      <c r="H138" s="637"/>
      <c r="I138" s="637"/>
      <c r="J138" s="637"/>
      <c r="K138" s="637"/>
      <c r="L138" s="637"/>
      <c r="M138" s="637"/>
    </row>
    <row r="139" spans="1:13" ht="12.75">
      <c r="A139" s="637"/>
      <c r="B139" s="637"/>
      <c r="C139" s="637"/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</row>
    <row r="140" spans="1:13" ht="12.75">
      <c r="A140" s="637"/>
      <c r="B140" s="637"/>
      <c r="C140" s="637"/>
      <c r="D140" s="637"/>
      <c r="E140" s="637"/>
      <c r="F140" s="637"/>
      <c r="G140" s="637"/>
      <c r="H140" s="637"/>
      <c r="I140" s="637"/>
      <c r="J140" s="637"/>
      <c r="K140" s="637"/>
      <c r="L140" s="637"/>
      <c r="M140" s="637"/>
    </row>
    <row r="141" spans="1:13" ht="12.75">
      <c r="A141" s="637"/>
      <c r="B141" s="637"/>
      <c r="C141" s="637"/>
      <c r="D141" s="637"/>
      <c r="E141" s="637"/>
      <c r="F141" s="637"/>
      <c r="G141" s="637"/>
      <c r="H141" s="637"/>
      <c r="I141" s="637"/>
      <c r="J141" s="637"/>
      <c r="K141" s="637"/>
      <c r="L141" s="637"/>
      <c r="M141" s="637"/>
    </row>
    <row r="142" spans="1:13" ht="12.75">
      <c r="A142" s="637"/>
      <c r="B142" s="637"/>
      <c r="C142" s="637"/>
      <c r="D142" s="637"/>
      <c r="E142" s="637"/>
      <c r="F142" s="637"/>
      <c r="G142" s="637"/>
      <c r="H142" s="637"/>
      <c r="I142" s="637"/>
      <c r="J142" s="637"/>
      <c r="K142" s="637"/>
      <c r="L142" s="637"/>
      <c r="M142" s="637"/>
    </row>
    <row r="143" spans="1:13" ht="12.75">
      <c r="A143" s="637"/>
      <c r="B143" s="637"/>
      <c r="C143" s="637"/>
      <c r="D143" s="637"/>
      <c r="E143" s="637"/>
      <c r="F143" s="637"/>
      <c r="G143" s="637"/>
      <c r="H143" s="637"/>
      <c r="I143" s="637"/>
      <c r="J143" s="637"/>
      <c r="K143" s="637"/>
      <c r="L143" s="637"/>
      <c r="M143" s="637"/>
    </row>
    <row r="144" spans="1:13" ht="12.75">
      <c r="A144" s="637"/>
      <c r="B144" s="637"/>
      <c r="C144" s="637"/>
      <c r="D144" s="637"/>
      <c r="E144" s="637"/>
      <c r="F144" s="637"/>
      <c r="G144" s="637"/>
      <c r="H144" s="637"/>
      <c r="I144" s="637"/>
      <c r="J144" s="637"/>
      <c r="K144" s="637"/>
      <c r="L144" s="637"/>
      <c r="M144" s="637"/>
    </row>
    <row r="145" spans="1:13" ht="12.75">
      <c r="A145" s="637"/>
      <c r="B145" s="637"/>
      <c r="C145" s="637"/>
      <c r="D145" s="637"/>
      <c r="E145" s="637"/>
      <c r="F145" s="637"/>
      <c r="G145" s="637"/>
      <c r="H145" s="637"/>
      <c r="I145" s="637"/>
      <c r="J145" s="637"/>
      <c r="K145" s="637"/>
      <c r="L145" s="637"/>
      <c r="M145" s="637"/>
    </row>
    <row r="146" spans="1:13" ht="12.75">
      <c r="A146" s="637"/>
      <c r="B146" s="637"/>
      <c r="C146" s="637"/>
      <c r="D146" s="637"/>
      <c r="E146" s="637"/>
      <c r="F146" s="637"/>
      <c r="G146" s="637"/>
      <c r="H146" s="637"/>
      <c r="I146" s="637"/>
      <c r="J146" s="637"/>
      <c r="K146" s="637"/>
      <c r="L146" s="637"/>
      <c r="M146" s="637"/>
    </row>
    <row r="147" spans="1:13" ht="12.75">
      <c r="A147" s="637"/>
      <c r="B147" s="637"/>
      <c r="C147" s="637"/>
      <c r="D147" s="637"/>
      <c r="E147" s="637"/>
      <c r="F147" s="637"/>
      <c r="G147" s="637"/>
      <c r="H147" s="637"/>
      <c r="I147" s="637"/>
      <c r="J147" s="637"/>
      <c r="K147" s="637"/>
      <c r="L147" s="637"/>
      <c r="M147" s="637"/>
    </row>
    <row r="148" spans="1:13" ht="12.75">
      <c r="A148" s="637"/>
      <c r="B148" s="637"/>
      <c r="C148" s="637"/>
      <c r="D148" s="637"/>
      <c r="E148" s="637"/>
      <c r="F148" s="637"/>
      <c r="G148" s="637"/>
      <c r="H148" s="637"/>
      <c r="I148" s="637"/>
      <c r="J148" s="637"/>
      <c r="K148" s="637"/>
      <c r="L148" s="637"/>
      <c r="M148" s="637"/>
    </row>
    <row r="149" spans="1:13" ht="12.75">
      <c r="A149" s="637"/>
      <c r="B149" s="637"/>
      <c r="C149" s="637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</row>
    <row r="150" spans="1:13" ht="12.75">
      <c r="A150" s="637"/>
      <c r="B150" s="637"/>
      <c r="C150" s="637"/>
      <c r="D150" s="637"/>
      <c r="E150" s="637"/>
      <c r="F150" s="637"/>
      <c r="G150" s="637"/>
      <c r="H150" s="637"/>
      <c r="I150" s="637"/>
      <c r="J150" s="637"/>
      <c r="K150" s="637"/>
      <c r="L150" s="637"/>
      <c r="M150" s="637"/>
    </row>
    <row r="151" spans="1:13" ht="12.75">
      <c r="A151" s="637"/>
      <c r="B151" s="637"/>
      <c r="C151" s="637"/>
      <c r="D151" s="637"/>
      <c r="E151" s="637"/>
      <c r="F151" s="637"/>
      <c r="G151" s="637"/>
      <c r="H151" s="637"/>
      <c r="I151" s="637"/>
      <c r="J151" s="637"/>
      <c r="K151" s="637"/>
      <c r="L151" s="637"/>
      <c r="M151" s="637"/>
    </row>
    <row r="152" spans="1:13" ht="12.75">
      <c r="A152" s="637"/>
      <c r="B152" s="637"/>
      <c r="C152" s="637"/>
      <c r="D152" s="637"/>
      <c r="E152" s="637"/>
      <c r="F152" s="637"/>
      <c r="G152" s="637"/>
      <c r="H152" s="637"/>
      <c r="I152" s="637"/>
      <c r="J152" s="637"/>
      <c r="K152" s="637"/>
      <c r="L152" s="637"/>
      <c r="M152" s="637"/>
    </row>
    <row r="153" spans="1:13" ht="12.75">
      <c r="A153" s="637"/>
      <c r="B153" s="637"/>
      <c r="C153" s="637"/>
      <c r="D153" s="637"/>
      <c r="E153" s="637"/>
      <c r="F153" s="637"/>
      <c r="G153" s="637"/>
      <c r="H153" s="637"/>
      <c r="I153" s="637"/>
      <c r="J153" s="637"/>
      <c r="K153" s="637"/>
      <c r="L153" s="637"/>
      <c r="M153" s="637"/>
    </row>
    <row r="154" spans="1:13" ht="12.75">
      <c r="A154" s="637"/>
      <c r="B154" s="637"/>
      <c r="C154" s="637"/>
      <c r="D154" s="637"/>
      <c r="E154" s="637"/>
      <c r="F154" s="637"/>
      <c r="G154" s="637"/>
      <c r="H154" s="637"/>
      <c r="I154" s="637"/>
      <c r="J154" s="637"/>
      <c r="K154" s="637"/>
      <c r="L154" s="637"/>
      <c r="M154" s="637"/>
    </row>
    <row r="155" spans="1:13" ht="12.75">
      <c r="A155" s="637"/>
      <c r="B155" s="637"/>
      <c r="C155" s="637"/>
      <c r="D155" s="637"/>
      <c r="E155" s="637"/>
      <c r="F155" s="637"/>
      <c r="G155" s="637"/>
      <c r="H155" s="637"/>
      <c r="I155" s="637"/>
      <c r="J155" s="637"/>
      <c r="K155" s="637"/>
      <c r="L155" s="637"/>
      <c r="M155" s="637"/>
    </row>
    <row r="156" spans="1:13" ht="12.75">
      <c r="A156" s="637"/>
      <c r="B156" s="637"/>
      <c r="C156" s="637"/>
      <c r="D156" s="637"/>
      <c r="E156" s="637"/>
      <c r="F156" s="637"/>
      <c r="G156" s="637"/>
      <c r="H156" s="637"/>
      <c r="I156" s="637"/>
      <c r="J156" s="637"/>
      <c r="K156" s="637"/>
      <c r="L156" s="637"/>
      <c r="M156" s="637"/>
    </row>
    <row r="157" spans="1:13" ht="12.75">
      <c r="A157" s="637"/>
      <c r="B157" s="637"/>
      <c r="C157" s="637"/>
      <c r="D157" s="637"/>
      <c r="E157" s="637"/>
      <c r="F157" s="637"/>
      <c r="G157" s="637"/>
      <c r="H157" s="637"/>
      <c r="I157" s="637"/>
      <c r="J157" s="637"/>
      <c r="K157" s="637"/>
      <c r="L157" s="637"/>
      <c r="M157" s="637"/>
    </row>
  </sheetData>
  <mergeCells count="6">
    <mergeCell ref="A43:M43"/>
    <mergeCell ref="B6:E6"/>
    <mergeCell ref="A2:M2"/>
    <mergeCell ref="F6:I6"/>
    <mergeCell ref="J6:M6"/>
    <mergeCell ref="A3:M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&amp;RPříloha č.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Y345"/>
  <sheetViews>
    <sheetView showGridLines="0" zoomScale="75" zoomScaleNormal="75" workbookViewId="0" topLeftCell="A1">
      <pane xSplit="1" ySplit="9" topLeftCell="N2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1" sqref="P1"/>
    </sheetView>
  </sheetViews>
  <sheetFormatPr defaultColWidth="9.00390625" defaultRowHeight="12.75"/>
  <cols>
    <col min="1" max="1" width="31.625" style="370" customWidth="1"/>
    <col min="2" max="2" width="15.375" style="370" customWidth="1"/>
    <col min="3" max="3" width="12.25390625" style="370" customWidth="1"/>
    <col min="4" max="4" width="16.125" style="370" customWidth="1"/>
    <col min="5" max="5" width="9.75390625" style="370" customWidth="1"/>
    <col min="6" max="6" width="9.125" style="370" customWidth="1"/>
    <col min="7" max="7" width="16.625" style="370" customWidth="1"/>
    <col min="8" max="8" width="13.875" style="370" customWidth="1"/>
    <col min="9" max="9" width="15.125" style="370" customWidth="1"/>
    <col min="10" max="10" width="9.375" style="370" customWidth="1"/>
    <col min="11" max="11" width="9.25390625" style="370" bestFit="1" customWidth="1"/>
    <col min="12" max="12" width="17.625" style="370" customWidth="1"/>
    <col min="13" max="13" width="15.25390625" style="370" customWidth="1"/>
    <col min="14" max="14" width="16.00390625" style="370" customWidth="1"/>
    <col min="15" max="15" width="11.125" style="370" customWidth="1"/>
    <col min="16" max="16" width="9.25390625" style="370" bestFit="1" customWidth="1"/>
    <col min="17" max="17" width="11.375" style="370" customWidth="1"/>
    <col min="18" max="18" width="11.75390625" style="370" bestFit="1" customWidth="1"/>
    <col min="19" max="19" width="8.375" style="370" customWidth="1"/>
    <col min="20" max="20" width="12.25390625" style="370" customWidth="1"/>
    <col min="21" max="21" width="12.625" style="370" customWidth="1"/>
    <col min="22" max="22" width="14.875" style="370" customWidth="1"/>
    <col min="23" max="23" width="12.00390625" style="370" customWidth="1"/>
    <col min="24" max="16384" width="9.125" style="370" customWidth="1"/>
  </cols>
  <sheetData>
    <row r="1" spans="22:23" ht="24" customHeight="1">
      <c r="V1" s="1666"/>
      <c r="W1" s="1666"/>
    </row>
    <row r="2" spans="1:23" ht="20.25">
      <c r="A2" s="371" t="s">
        <v>947</v>
      </c>
      <c r="B2" s="372" t="s">
        <v>948</v>
      </c>
      <c r="C2" s="373"/>
      <c r="D2" s="373"/>
      <c r="E2" s="373"/>
      <c r="F2" s="374"/>
      <c r="G2" s="375"/>
      <c r="H2" s="375"/>
      <c r="I2" s="375"/>
      <c r="J2" s="375"/>
      <c r="K2" s="375"/>
      <c r="L2" s="375"/>
      <c r="M2" s="375"/>
      <c r="N2" s="373"/>
      <c r="O2" s="373"/>
      <c r="P2" s="373"/>
      <c r="Q2" s="373"/>
      <c r="R2" s="373"/>
      <c r="S2" s="373"/>
      <c r="T2" s="376"/>
      <c r="U2" s="373"/>
      <c r="V2" s="373"/>
      <c r="W2" s="373"/>
    </row>
    <row r="3" spans="2:23" ht="13.5" thickBot="1"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</row>
    <row r="4" spans="1:23" ht="15.75" thickBot="1" thickTop="1">
      <c r="A4" s="378"/>
      <c r="B4" s="379" t="s">
        <v>949</v>
      </c>
      <c r="C4" s="380"/>
      <c r="D4" s="380"/>
      <c r="E4" s="380"/>
      <c r="F4" s="381"/>
      <c r="G4" s="380" t="s">
        <v>950</v>
      </c>
      <c r="H4" s="380"/>
      <c r="I4" s="380"/>
      <c r="J4" s="380"/>
      <c r="K4" s="380"/>
      <c r="L4" s="1661" t="s">
        <v>1064</v>
      </c>
      <c r="M4" s="1662"/>
      <c r="N4" s="1662"/>
      <c r="O4" s="1662"/>
      <c r="P4" s="1663"/>
      <c r="Q4" s="1664" t="s">
        <v>467</v>
      </c>
      <c r="R4" s="1665"/>
      <c r="S4" s="382"/>
      <c r="T4" s="383" t="s">
        <v>951</v>
      </c>
      <c r="U4" s="383"/>
      <c r="V4" s="384"/>
      <c r="W4" s="385"/>
    </row>
    <row r="5" spans="1:23" ht="13.5" thickBot="1">
      <c r="A5" s="386"/>
      <c r="B5" s="387" t="s">
        <v>952</v>
      </c>
      <c r="C5" s="388" t="s">
        <v>953</v>
      </c>
      <c r="D5" s="389"/>
      <c r="E5" s="390"/>
      <c r="F5" s="391"/>
      <c r="G5" s="387" t="s">
        <v>952</v>
      </c>
      <c r="H5" s="388" t="s">
        <v>953</v>
      </c>
      <c r="I5" s="389"/>
      <c r="J5" s="390"/>
      <c r="K5" s="392"/>
      <c r="L5" s="387" t="s">
        <v>952</v>
      </c>
      <c r="M5" s="388" t="s">
        <v>953</v>
      </c>
      <c r="N5" s="389"/>
      <c r="O5" s="390"/>
      <c r="P5" s="391"/>
      <c r="Q5" s="393" t="s">
        <v>954</v>
      </c>
      <c r="R5" s="394" t="s">
        <v>955</v>
      </c>
      <c r="S5" s="395" t="s">
        <v>956</v>
      </c>
      <c r="T5" s="396" t="s">
        <v>957</v>
      </c>
      <c r="U5" s="396"/>
      <c r="V5" s="397"/>
      <c r="W5" s="398" t="s">
        <v>958</v>
      </c>
    </row>
    <row r="6" spans="1:23" ht="12.75">
      <c r="A6" s="386"/>
      <c r="B6" s="387" t="s">
        <v>959</v>
      </c>
      <c r="C6" s="399" t="s">
        <v>960</v>
      </c>
      <c r="D6" s="399" t="s">
        <v>952</v>
      </c>
      <c r="E6" s="399" t="s">
        <v>961</v>
      </c>
      <c r="F6" s="391" t="s">
        <v>962</v>
      </c>
      <c r="G6" s="387" t="s">
        <v>959</v>
      </c>
      <c r="H6" s="399" t="s">
        <v>960</v>
      </c>
      <c r="I6" s="399" t="s">
        <v>952</v>
      </c>
      <c r="J6" s="399" t="s">
        <v>961</v>
      </c>
      <c r="K6" s="391" t="s">
        <v>962</v>
      </c>
      <c r="L6" s="387" t="s">
        <v>959</v>
      </c>
      <c r="M6" s="399" t="s">
        <v>960</v>
      </c>
      <c r="N6" s="399" t="s">
        <v>952</v>
      </c>
      <c r="O6" s="399" t="s">
        <v>962</v>
      </c>
      <c r="P6" s="391" t="s">
        <v>962</v>
      </c>
      <c r="Q6" s="393" t="s">
        <v>963</v>
      </c>
      <c r="R6" s="400" t="s">
        <v>964</v>
      </c>
      <c r="S6" s="395" t="s">
        <v>965</v>
      </c>
      <c r="T6" s="401"/>
      <c r="U6" s="402"/>
      <c r="V6" s="403" t="s">
        <v>966</v>
      </c>
      <c r="W6" s="398" t="s">
        <v>967</v>
      </c>
    </row>
    <row r="7" spans="1:23" ht="12.75">
      <c r="A7" s="386"/>
      <c r="B7" s="387" t="s">
        <v>968</v>
      </c>
      <c r="C7" s="399" t="s">
        <v>969</v>
      </c>
      <c r="D7" s="399" t="s">
        <v>970</v>
      </c>
      <c r="E7" s="399" t="s">
        <v>971</v>
      </c>
      <c r="F7" s="391" t="s">
        <v>972</v>
      </c>
      <c r="G7" s="387" t="s">
        <v>968</v>
      </c>
      <c r="H7" s="399" t="s">
        <v>969</v>
      </c>
      <c r="I7" s="399" t="s">
        <v>970</v>
      </c>
      <c r="J7" s="399" t="s">
        <v>973</v>
      </c>
      <c r="K7" s="391" t="s">
        <v>972</v>
      </c>
      <c r="L7" s="387" t="s">
        <v>968</v>
      </c>
      <c r="M7" s="399" t="s">
        <v>969</v>
      </c>
      <c r="N7" s="399" t="s">
        <v>970</v>
      </c>
      <c r="O7" s="399" t="s">
        <v>974</v>
      </c>
      <c r="P7" s="391" t="s">
        <v>972</v>
      </c>
      <c r="Q7" s="393" t="s">
        <v>975</v>
      </c>
      <c r="R7" s="400" t="s">
        <v>976</v>
      </c>
      <c r="S7" s="395" t="s">
        <v>977</v>
      </c>
      <c r="T7" s="404" t="s">
        <v>978</v>
      </c>
      <c r="U7" s="405" t="s">
        <v>979</v>
      </c>
      <c r="V7" s="406" t="s">
        <v>980</v>
      </c>
      <c r="W7" s="398" t="s">
        <v>981</v>
      </c>
    </row>
    <row r="8" spans="1:23" ht="12.75">
      <c r="A8" s="386"/>
      <c r="B8" s="387" t="s">
        <v>982</v>
      </c>
      <c r="C8" s="399" t="s">
        <v>983</v>
      </c>
      <c r="D8" s="399"/>
      <c r="E8" s="399" t="s">
        <v>984</v>
      </c>
      <c r="F8" s="391"/>
      <c r="G8" s="387" t="s">
        <v>982</v>
      </c>
      <c r="H8" s="399" t="s">
        <v>983</v>
      </c>
      <c r="I8" s="399"/>
      <c r="J8" s="399" t="s">
        <v>985</v>
      </c>
      <c r="K8" s="391"/>
      <c r="L8" s="387" t="s">
        <v>982</v>
      </c>
      <c r="M8" s="399" t="s">
        <v>983</v>
      </c>
      <c r="N8" s="399"/>
      <c r="O8" s="399" t="s">
        <v>986</v>
      </c>
      <c r="P8" s="391"/>
      <c r="Q8" s="393"/>
      <c r="R8" s="400" t="s">
        <v>987</v>
      </c>
      <c r="S8" s="395" t="s">
        <v>988</v>
      </c>
      <c r="T8" s="404" t="s">
        <v>979</v>
      </c>
      <c r="U8" s="405" t="s">
        <v>981</v>
      </c>
      <c r="V8" s="406" t="s">
        <v>989</v>
      </c>
      <c r="W8" s="398" t="s">
        <v>990</v>
      </c>
    </row>
    <row r="9" spans="1:23" ht="13.5" thickBot="1">
      <c r="A9" s="407"/>
      <c r="B9" s="408" t="s">
        <v>991</v>
      </c>
      <c r="C9" s="409" t="s">
        <v>455</v>
      </c>
      <c r="D9" s="409" t="s">
        <v>455</v>
      </c>
      <c r="E9" s="409"/>
      <c r="F9" s="410" t="s">
        <v>1017</v>
      </c>
      <c r="G9" s="408" t="s">
        <v>991</v>
      </c>
      <c r="H9" s="409" t="s">
        <v>455</v>
      </c>
      <c r="I9" s="409" t="s">
        <v>455</v>
      </c>
      <c r="J9" s="409" t="s">
        <v>1018</v>
      </c>
      <c r="K9" s="410" t="s">
        <v>1017</v>
      </c>
      <c r="L9" s="408" t="s">
        <v>991</v>
      </c>
      <c r="M9" s="409" t="s">
        <v>455</v>
      </c>
      <c r="N9" s="409" t="s">
        <v>455</v>
      </c>
      <c r="O9" s="409" t="s">
        <v>1019</v>
      </c>
      <c r="P9" s="410" t="s">
        <v>1017</v>
      </c>
      <c r="Q9" s="411" t="s">
        <v>455</v>
      </c>
      <c r="R9" s="412" t="s">
        <v>455</v>
      </c>
      <c r="S9" s="413" t="s">
        <v>455</v>
      </c>
      <c r="T9" s="414" t="s">
        <v>455</v>
      </c>
      <c r="U9" s="415" t="s">
        <v>455</v>
      </c>
      <c r="V9" s="416" t="s">
        <v>455</v>
      </c>
      <c r="W9" s="417">
        <v>2006</v>
      </c>
    </row>
    <row r="10" spans="1:23" ht="13.5" thickBot="1">
      <c r="A10" s="418" t="s">
        <v>977</v>
      </c>
      <c r="B10" s="419">
        <v>1</v>
      </c>
      <c r="C10" s="420">
        <v>2</v>
      </c>
      <c r="D10" s="420">
        <v>3</v>
      </c>
      <c r="E10" s="420">
        <v>4</v>
      </c>
      <c r="F10" s="420">
        <v>5</v>
      </c>
      <c r="G10" s="419">
        <v>6</v>
      </c>
      <c r="H10" s="420">
        <v>7</v>
      </c>
      <c r="I10" s="420">
        <v>8</v>
      </c>
      <c r="J10" s="420">
        <v>9</v>
      </c>
      <c r="K10" s="420">
        <v>10</v>
      </c>
      <c r="L10" s="419">
        <v>11</v>
      </c>
      <c r="M10" s="420">
        <v>12</v>
      </c>
      <c r="N10" s="420">
        <v>13</v>
      </c>
      <c r="O10" s="420">
        <v>14</v>
      </c>
      <c r="P10" s="421">
        <v>15</v>
      </c>
      <c r="Q10" s="422">
        <v>16</v>
      </c>
      <c r="R10" s="423">
        <v>17</v>
      </c>
      <c r="S10" s="424">
        <v>18</v>
      </c>
      <c r="T10" s="422">
        <v>19</v>
      </c>
      <c r="U10" s="425">
        <v>20</v>
      </c>
      <c r="V10" s="423">
        <v>21</v>
      </c>
      <c r="W10" s="426">
        <v>22</v>
      </c>
    </row>
    <row r="11" spans="1:23" ht="15">
      <c r="A11" s="427" t="s">
        <v>1020</v>
      </c>
      <c r="B11" s="428"/>
      <c r="C11" s="429"/>
      <c r="D11" s="429"/>
      <c r="E11" s="430"/>
      <c r="F11" s="431"/>
      <c r="G11" s="429"/>
      <c r="H11" s="429"/>
      <c r="I11" s="429"/>
      <c r="J11" s="430"/>
      <c r="K11" s="431"/>
      <c r="L11" s="428"/>
      <c r="M11" s="429"/>
      <c r="N11" s="429"/>
      <c r="O11" s="430"/>
      <c r="P11" s="431"/>
      <c r="Q11" s="432"/>
      <c r="R11" s="433"/>
      <c r="S11" s="434"/>
      <c r="T11" s="435"/>
      <c r="U11" s="436"/>
      <c r="V11" s="437"/>
      <c r="W11" s="438"/>
    </row>
    <row r="12" spans="1:25" ht="15">
      <c r="A12" s="439" t="s">
        <v>1021</v>
      </c>
      <c r="B12" s="440">
        <f>IF(C12+D12=B17+B40,B40+B17,"chyba")</f>
        <v>372184</v>
      </c>
      <c r="C12" s="441">
        <f>C17+C40</f>
        <v>21094</v>
      </c>
      <c r="D12" s="441">
        <f>D17+D40</f>
        <v>351090</v>
      </c>
      <c r="E12" s="442">
        <f>E17+E40</f>
        <v>1208</v>
      </c>
      <c r="F12" s="443">
        <f>IF(E12=0,0,ROUND(D12/E12/12*1000,0))</f>
        <v>24220</v>
      </c>
      <c r="G12" s="440">
        <f>IF(H12+I12=G17+G40,G40+G17,"chyba")</f>
        <v>409401</v>
      </c>
      <c r="H12" s="441">
        <f>H17+H40</f>
        <v>38564</v>
      </c>
      <c r="I12" s="441">
        <f>I17+I40</f>
        <v>370837</v>
      </c>
      <c r="J12" s="442">
        <f>J17+J40</f>
        <v>1222</v>
      </c>
      <c r="K12" s="443">
        <f>IF(J12=0,0,ROUND(I12/J12/12*1000,0))</f>
        <v>25289</v>
      </c>
      <c r="L12" s="440">
        <f>IF(M12+N12=L17+L40,L40+L17,"chyba")</f>
        <v>397397.92000000004</v>
      </c>
      <c r="M12" s="441">
        <f>M17+M40</f>
        <v>34288.95</v>
      </c>
      <c r="N12" s="441">
        <f>N17+N40</f>
        <v>363108.97000000003</v>
      </c>
      <c r="O12" s="442">
        <f>O17+O40</f>
        <v>1179</v>
      </c>
      <c r="P12" s="443">
        <f>IF(O12=0,0,ROUND(N12/O12/12*1000,0))</f>
        <v>25665</v>
      </c>
      <c r="Q12" s="444">
        <f>Q17+Q40</f>
        <v>11676.53</v>
      </c>
      <c r="R12" s="444">
        <f>R17+R40</f>
        <v>5527</v>
      </c>
      <c r="S12" s="445"/>
      <c r="T12" s="446">
        <f>T17+T40</f>
        <v>1987.65</v>
      </c>
      <c r="U12" s="447">
        <f>U17+U40</f>
        <v>0</v>
      </c>
      <c r="V12" s="448">
        <f>V17+V40</f>
        <v>0</v>
      </c>
      <c r="W12" s="449">
        <f>W17+W40</f>
        <v>0</v>
      </c>
      <c r="Y12" s="450"/>
    </row>
    <row r="13" spans="1:23" ht="12.75">
      <c r="A13" s="386" t="s">
        <v>1022</v>
      </c>
      <c r="B13" s="451"/>
      <c r="C13" s="452"/>
      <c r="D13" s="452"/>
      <c r="E13" s="453"/>
      <c r="F13" s="454"/>
      <c r="G13" s="451"/>
      <c r="H13" s="452"/>
      <c r="I13" s="452"/>
      <c r="J13" s="453"/>
      <c r="K13" s="454"/>
      <c r="L13" s="451"/>
      <c r="M13" s="452"/>
      <c r="N13" s="452"/>
      <c r="O13" s="453"/>
      <c r="P13" s="454"/>
      <c r="Q13" s="455"/>
      <c r="R13" s="455"/>
      <c r="S13" s="434"/>
      <c r="T13" s="456"/>
      <c r="U13" s="457"/>
      <c r="V13" s="458"/>
      <c r="W13" s="459"/>
    </row>
    <row r="14" spans="1:23" ht="12.75">
      <c r="A14" s="460" t="s">
        <v>1023</v>
      </c>
      <c r="B14" s="451">
        <f>C14+D14</f>
        <v>6000</v>
      </c>
      <c r="C14" s="457">
        <v>6000</v>
      </c>
      <c r="D14" s="455"/>
      <c r="E14" s="461"/>
      <c r="F14" s="454">
        <f>IF(E14=0,0,ROUND(D14/E14/12*1000,0))</f>
        <v>0</v>
      </c>
      <c r="G14" s="451">
        <v>9550</v>
      </c>
      <c r="H14" s="457">
        <v>9550</v>
      </c>
      <c r="I14" s="455"/>
      <c r="J14" s="461"/>
      <c r="K14" s="454">
        <f>IF(J14=0,0,ROUND(I14/J14/12*1000,0))</f>
        <v>0</v>
      </c>
      <c r="L14" s="451">
        <f>M14+N14</f>
        <v>8476.1</v>
      </c>
      <c r="M14" s="457">
        <v>8476.1</v>
      </c>
      <c r="N14" s="455"/>
      <c r="O14" s="461"/>
      <c r="P14" s="454">
        <f>IF(O14=0,0,ROUND(N14/O14/12*1000,0))</f>
        <v>0</v>
      </c>
      <c r="Q14" s="455"/>
      <c r="R14" s="455"/>
      <c r="S14" s="434"/>
      <c r="T14" s="456"/>
      <c r="U14" s="457"/>
      <c r="V14" s="458"/>
      <c r="W14" s="459"/>
    </row>
    <row r="15" spans="1:23" ht="15" hidden="1" thickBot="1">
      <c r="A15" s="462" t="s">
        <v>1024</v>
      </c>
      <c r="B15" s="463"/>
      <c r="C15" s="464"/>
      <c r="D15" s="465">
        <f>D20</f>
        <v>0</v>
      </c>
      <c r="E15" s="466">
        <f>E20</f>
        <v>0</v>
      </c>
      <c r="F15" s="467">
        <f>IF(E15=0,0,ROUND(D15/E15/12*1000,0))</f>
        <v>0</v>
      </c>
      <c r="G15" s="463"/>
      <c r="H15" s="464"/>
      <c r="I15" s="465">
        <f>I20</f>
        <v>0</v>
      </c>
      <c r="J15" s="466">
        <f>J20</f>
        <v>0</v>
      </c>
      <c r="K15" s="467">
        <f>IF(J15=0,0,ROUND(I15/J15/12*1000,0))</f>
        <v>0</v>
      </c>
      <c r="L15" s="463"/>
      <c r="M15" s="464"/>
      <c r="N15" s="465">
        <f>N20</f>
        <v>0</v>
      </c>
      <c r="O15" s="466">
        <f>O20</f>
        <v>0</v>
      </c>
      <c r="P15" s="467">
        <f>IF(O15=0,0,ROUND(N15/O15/12*1000,0))</f>
        <v>0</v>
      </c>
      <c r="Q15" s="468">
        <f>Q20</f>
        <v>0</v>
      </c>
      <c r="R15" s="468">
        <f>R20</f>
        <v>0</v>
      </c>
      <c r="S15" s="469"/>
      <c r="T15" s="470">
        <f>T20</f>
        <v>0</v>
      </c>
      <c r="U15" s="471">
        <f>U20</f>
        <v>0</v>
      </c>
      <c r="V15" s="472">
        <f>V20</f>
        <v>0</v>
      </c>
      <c r="W15" s="473"/>
    </row>
    <row r="16" spans="1:23" ht="12.75">
      <c r="A16" s="474" t="s">
        <v>1025</v>
      </c>
      <c r="B16" s="451"/>
      <c r="C16" s="452"/>
      <c r="D16" s="452"/>
      <c r="E16" s="453"/>
      <c r="F16" s="454"/>
      <c r="G16" s="451"/>
      <c r="H16" s="452"/>
      <c r="I16" s="452"/>
      <c r="J16" s="453"/>
      <c r="K16" s="454"/>
      <c r="L16" s="451"/>
      <c r="M16" s="452"/>
      <c r="N16" s="452"/>
      <c r="O16" s="453"/>
      <c r="P16" s="454"/>
      <c r="Q16" s="455"/>
      <c r="R16" s="455"/>
      <c r="S16" s="434"/>
      <c r="T16" s="456"/>
      <c r="U16" s="457"/>
      <c r="V16" s="458"/>
      <c r="W16" s="459"/>
    </row>
    <row r="17" spans="1:23" ht="15">
      <c r="A17" s="475" t="s">
        <v>1026</v>
      </c>
      <c r="B17" s="440">
        <f>C17+D17</f>
        <v>323450</v>
      </c>
      <c r="C17" s="441">
        <f>SUM(C22:C29,C31,C34,C37)</f>
        <v>3615</v>
      </c>
      <c r="D17" s="441">
        <f>SUM(D22:D29,D31,D34,D37)</f>
        <v>319835</v>
      </c>
      <c r="E17" s="442">
        <f>SUM(E22:E29,E31,E34,E37)</f>
        <v>1079</v>
      </c>
      <c r="F17" s="443">
        <f>IF(E17=0,0,ROUND(D17/E17/12*1000,0))</f>
        <v>24701</v>
      </c>
      <c r="G17" s="440">
        <f>H17+I17</f>
        <v>333062</v>
      </c>
      <c r="H17" s="441">
        <f>SUM(H22:H29,H31,H34,H37)</f>
        <v>4753</v>
      </c>
      <c r="I17" s="441">
        <f>SUM(I22:I29,I31,I34,I37)</f>
        <v>328309</v>
      </c>
      <c r="J17" s="442">
        <f>SUM(J22:J29,J31,J34,J37)</f>
        <v>1079</v>
      </c>
      <c r="K17" s="443">
        <f>IF(J17=0,0,ROUND(I17/J17/12*1000,0))</f>
        <v>25356</v>
      </c>
      <c r="L17" s="440">
        <f>M17+N17</f>
        <v>331103.58</v>
      </c>
      <c r="M17" s="441">
        <f>SUM(M22:M29,M31,M34,M37)</f>
        <v>4752.18</v>
      </c>
      <c r="N17" s="441">
        <f>SUM(N22:N29,N31,N34,N37)</f>
        <v>326351.4</v>
      </c>
      <c r="O17" s="442">
        <f>SUM(O22:O29,O31,O34,O37)</f>
        <v>1041</v>
      </c>
      <c r="P17" s="443">
        <f>IF(O17=0,0,ROUND(N17/O17/12*1000,0))</f>
        <v>26125</v>
      </c>
      <c r="Q17" s="444">
        <f>SUM(Q22:Q29,Q31,Q34,Q37)</f>
        <v>0</v>
      </c>
      <c r="R17" s="444">
        <f>SUM(R22:R29,R31,R34,R37)</f>
        <v>0</v>
      </c>
      <c r="S17" s="445"/>
      <c r="T17" s="446">
        <f>SUM(T22:T29,T31,T34,T37)</f>
        <v>0</v>
      </c>
      <c r="U17" s="447">
        <f>SUM(U22:U29,U31,U34,U37)</f>
        <v>0</v>
      </c>
      <c r="V17" s="448">
        <f>SUM(V22:V29,V31,V34,V37)</f>
        <v>0</v>
      </c>
      <c r="W17" s="449">
        <f>SUM(W22:W29,W31,W34,W37)</f>
        <v>0</v>
      </c>
    </row>
    <row r="18" spans="1:25" ht="12.75">
      <c r="A18" s="386" t="s">
        <v>1022</v>
      </c>
      <c r="B18" s="451"/>
      <c r="C18" s="452"/>
      <c r="D18" s="452"/>
      <c r="E18" s="453"/>
      <c r="F18" s="454"/>
      <c r="G18" s="451"/>
      <c r="H18" s="452"/>
      <c r="I18" s="452"/>
      <c r="J18" s="453"/>
      <c r="K18" s="454"/>
      <c r="L18" s="451"/>
      <c r="M18" s="452"/>
      <c r="N18" s="452"/>
      <c r="O18" s="453"/>
      <c r="P18" s="454"/>
      <c r="Q18" s="455"/>
      <c r="R18" s="455"/>
      <c r="S18" s="434"/>
      <c r="T18" s="456"/>
      <c r="U18" s="457"/>
      <c r="V18" s="458"/>
      <c r="W18" s="459"/>
      <c r="X18" s="460"/>
      <c r="Y18" s="476"/>
    </row>
    <row r="19" spans="1:25" ht="13.5" thickBot="1">
      <c r="A19" s="460" t="s">
        <v>1023</v>
      </c>
      <c r="B19" s="451"/>
      <c r="C19" s="452"/>
      <c r="D19" s="452"/>
      <c r="E19" s="453"/>
      <c r="F19" s="454">
        <f>IF(E19=0,0,ROUND(D19/E19/12*1000,0))</f>
        <v>0</v>
      </c>
      <c r="G19" s="451"/>
      <c r="H19" s="452"/>
      <c r="I19" s="452"/>
      <c r="J19" s="453"/>
      <c r="K19" s="454">
        <f>IF(J19=0,0,ROUND(I19/J19/12*1000,0))</f>
        <v>0</v>
      </c>
      <c r="L19" s="451">
        <f>M19+N19</f>
        <v>0</v>
      </c>
      <c r="M19" s="452"/>
      <c r="N19" s="452"/>
      <c r="O19" s="453"/>
      <c r="P19" s="454">
        <f>IF(O19=0,0,ROUND(N19/O19/12*1000,0))</f>
        <v>0</v>
      </c>
      <c r="Q19" s="455"/>
      <c r="R19" s="455"/>
      <c r="S19" s="434"/>
      <c r="T19" s="456"/>
      <c r="U19" s="457"/>
      <c r="V19" s="458"/>
      <c r="W19" s="459"/>
      <c r="X19" s="460"/>
      <c r="Y19" s="476"/>
    </row>
    <row r="20" spans="1:25" ht="13.5" hidden="1" thickBot="1">
      <c r="A20" s="462" t="s">
        <v>1024</v>
      </c>
      <c r="B20" s="463"/>
      <c r="C20" s="477"/>
      <c r="D20" s="477">
        <f>SUM(D33,D36,D39)</f>
        <v>0</v>
      </c>
      <c r="E20" s="478">
        <f>SUM(E33,E36,E39)</f>
        <v>0</v>
      </c>
      <c r="F20" s="467">
        <f>IF(E20=0,0,ROUND(D20/E20/12*1000,0))</f>
        <v>0</v>
      </c>
      <c r="G20" s="463"/>
      <c r="H20" s="477"/>
      <c r="I20" s="477">
        <f>SUM(I33,I36,I39)</f>
        <v>0</v>
      </c>
      <c r="J20" s="478">
        <f>SUM(J33,J36,J39)</f>
        <v>0</v>
      </c>
      <c r="K20" s="467">
        <f>IF(J20=0,0,ROUND(I20/J20/12*1000,0))</f>
        <v>0</v>
      </c>
      <c r="L20" s="463"/>
      <c r="M20" s="477"/>
      <c r="N20" s="477">
        <f>SUM(N33,N36,N39)</f>
        <v>0</v>
      </c>
      <c r="O20" s="478">
        <f>SUM(O33,O36,O39)</f>
        <v>0</v>
      </c>
      <c r="P20" s="467">
        <f>IF(O20=0,0,ROUND(N20/O20/12*1000,0))</f>
        <v>0</v>
      </c>
      <c r="Q20" s="468">
        <f>SUM(Q33,Q36,Q39)</f>
        <v>0</v>
      </c>
      <c r="R20" s="468">
        <f>SUM(R33,R36,R39)</f>
        <v>0</v>
      </c>
      <c r="S20" s="469"/>
      <c r="T20" s="470">
        <f>SUM(T33,T36,T39)</f>
        <v>0</v>
      </c>
      <c r="U20" s="471">
        <f>SUM(U33,U36,U39)</f>
        <v>0</v>
      </c>
      <c r="V20" s="472">
        <f>SUM(V33,V36,V39)</f>
        <v>0</v>
      </c>
      <c r="W20" s="473"/>
      <c r="X20" s="460"/>
      <c r="Y20" s="476"/>
    </row>
    <row r="21" spans="1:25" ht="12.75">
      <c r="A21" s="479" t="s">
        <v>1027</v>
      </c>
      <c r="B21" s="428"/>
      <c r="C21" s="429"/>
      <c r="D21" s="429"/>
      <c r="E21" s="430"/>
      <c r="F21" s="431"/>
      <c r="G21" s="428"/>
      <c r="H21" s="429"/>
      <c r="I21" s="429"/>
      <c r="J21" s="430"/>
      <c r="K21" s="431"/>
      <c r="L21" s="428"/>
      <c r="M21" s="429"/>
      <c r="N21" s="429"/>
      <c r="O21" s="430"/>
      <c r="P21" s="431"/>
      <c r="Q21" s="480"/>
      <c r="R21" s="480"/>
      <c r="S21" s="481"/>
      <c r="T21" s="482"/>
      <c r="U21" s="483"/>
      <c r="V21" s="484"/>
      <c r="W21" s="485"/>
      <c r="X21" s="460"/>
      <c r="Y21" s="476"/>
    </row>
    <row r="22" spans="1:25" ht="12.75">
      <c r="A22" s="460" t="s">
        <v>1028</v>
      </c>
      <c r="B22" s="451">
        <f>C22+D22</f>
        <v>151108</v>
      </c>
      <c r="C22" s="452">
        <v>1918</v>
      </c>
      <c r="D22" s="452">
        <v>149190</v>
      </c>
      <c r="E22" s="453">
        <v>476</v>
      </c>
      <c r="F22" s="454">
        <f>IF(E22=0,0,ROUND(D22/E22/12*1000,0))</f>
        <v>26119</v>
      </c>
      <c r="G22" s="451">
        <f>H22+I22</f>
        <v>160363</v>
      </c>
      <c r="H22" s="452">
        <v>2918</v>
      </c>
      <c r="I22" s="452">
        <v>157445</v>
      </c>
      <c r="J22" s="453">
        <v>484</v>
      </c>
      <c r="K22" s="454">
        <f>IF(J22=0,0,ROUND(I22/J22/12*1000,0))</f>
        <v>27108</v>
      </c>
      <c r="L22" s="451">
        <f>M22+N22</f>
        <v>160362.18</v>
      </c>
      <c r="M22" s="452">
        <v>2917.18</v>
      </c>
      <c r="N22" s="452">
        <v>157445</v>
      </c>
      <c r="O22" s="453">
        <v>470</v>
      </c>
      <c r="P22" s="454">
        <f>IF(O22=0,0,ROUND(N22/O22/12*1000,0))</f>
        <v>27916</v>
      </c>
      <c r="Q22" s="455"/>
      <c r="R22" s="455"/>
      <c r="S22" s="434"/>
      <c r="T22" s="432"/>
      <c r="U22" s="486"/>
      <c r="V22" s="487"/>
      <c r="W22" s="459"/>
      <c r="X22" s="460"/>
      <c r="Y22" s="476"/>
    </row>
    <row r="23" spans="1:25" ht="12.75">
      <c r="A23" s="488"/>
      <c r="B23" s="489"/>
      <c r="C23" s="490"/>
      <c r="D23" s="490"/>
      <c r="E23" s="491"/>
      <c r="F23" s="492"/>
      <c r="G23" s="489"/>
      <c r="H23" s="490"/>
      <c r="I23" s="490"/>
      <c r="J23" s="491"/>
      <c r="K23" s="492"/>
      <c r="L23" s="489"/>
      <c r="M23" s="490"/>
      <c r="N23" s="490"/>
      <c r="O23" s="491"/>
      <c r="P23" s="492"/>
      <c r="Q23" s="493"/>
      <c r="R23" s="493"/>
      <c r="S23" s="494"/>
      <c r="T23" s="495"/>
      <c r="U23" s="496"/>
      <c r="V23" s="497"/>
      <c r="W23" s="498"/>
      <c r="X23" s="460"/>
      <c r="Y23" s="476"/>
    </row>
    <row r="24" spans="1:25" ht="12.75">
      <c r="A24" s="499" t="s">
        <v>1029</v>
      </c>
      <c r="B24" s="500">
        <f aca="true" t="shared" si="0" ref="B24:B29">C24+D24</f>
        <v>0</v>
      </c>
      <c r="C24" s="501"/>
      <c r="D24" s="501"/>
      <c r="E24" s="502"/>
      <c r="F24" s="503">
        <f aca="true" t="shared" si="1" ref="F24:F29">IF(E24=0,0,ROUND(D24/E24/12*1000,0))</f>
        <v>0</v>
      </c>
      <c r="G24" s="500">
        <f aca="true" t="shared" si="2" ref="G24:G29">H24+I24</f>
        <v>0</v>
      </c>
      <c r="H24" s="501"/>
      <c r="I24" s="501"/>
      <c r="J24" s="502"/>
      <c r="K24" s="503">
        <f aca="true" t="shared" si="3" ref="K24:K29">IF(J24=0,0,ROUND(I24/J24/12*1000,0))</f>
        <v>0</v>
      </c>
      <c r="L24" s="500">
        <f aca="true" t="shared" si="4" ref="L24:L29">M24+N24</f>
        <v>0</v>
      </c>
      <c r="M24" s="501"/>
      <c r="N24" s="501"/>
      <c r="O24" s="502"/>
      <c r="P24" s="503">
        <f aca="true" t="shared" si="5" ref="P24:P29">IF(O24=0,0,ROUND(N24/O24/12*1000,0))</f>
        <v>0</v>
      </c>
      <c r="Q24" s="504"/>
      <c r="R24" s="504"/>
      <c r="S24" s="505"/>
      <c r="T24" s="506"/>
      <c r="U24" s="507"/>
      <c r="V24" s="508"/>
      <c r="W24" s="509"/>
      <c r="X24" s="460"/>
      <c r="Y24" s="476"/>
    </row>
    <row r="25" spans="1:25" ht="12.75">
      <c r="A25" s="510" t="s">
        <v>1030</v>
      </c>
      <c r="B25" s="500">
        <f t="shared" si="0"/>
        <v>0</v>
      </c>
      <c r="C25" s="501"/>
      <c r="D25" s="501"/>
      <c r="E25" s="502"/>
      <c r="F25" s="503">
        <f t="shared" si="1"/>
        <v>0</v>
      </c>
      <c r="G25" s="500">
        <f t="shared" si="2"/>
        <v>0</v>
      </c>
      <c r="H25" s="501"/>
      <c r="I25" s="501"/>
      <c r="J25" s="502"/>
      <c r="K25" s="503">
        <f t="shared" si="3"/>
        <v>0</v>
      </c>
      <c r="L25" s="500">
        <f t="shared" si="4"/>
        <v>0</v>
      </c>
      <c r="M25" s="501"/>
      <c r="N25" s="501"/>
      <c r="O25" s="502"/>
      <c r="P25" s="503">
        <f t="shared" si="5"/>
        <v>0</v>
      </c>
      <c r="Q25" s="504"/>
      <c r="R25" s="504"/>
      <c r="S25" s="505"/>
      <c r="T25" s="506"/>
      <c r="U25" s="507"/>
      <c r="V25" s="508"/>
      <c r="W25" s="509"/>
      <c r="X25" s="460"/>
      <c r="Y25" s="476"/>
    </row>
    <row r="26" spans="1:25" ht="13.5" thickBot="1">
      <c r="A26" s="499" t="s">
        <v>1031</v>
      </c>
      <c r="B26" s="500">
        <f t="shared" si="0"/>
        <v>172342</v>
      </c>
      <c r="C26" s="501">
        <v>1697</v>
      </c>
      <c r="D26" s="501">
        <v>170645</v>
      </c>
      <c r="E26" s="502">
        <v>603</v>
      </c>
      <c r="F26" s="503">
        <f t="shared" si="1"/>
        <v>23583</v>
      </c>
      <c r="G26" s="500">
        <f t="shared" si="2"/>
        <v>172699</v>
      </c>
      <c r="H26" s="501">
        <v>1835</v>
      </c>
      <c r="I26" s="501">
        <v>170864</v>
      </c>
      <c r="J26" s="502">
        <v>595</v>
      </c>
      <c r="K26" s="503">
        <f t="shared" si="3"/>
        <v>23931</v>
      </c>
      <c r="L26" s="500">
        <f t="shared" si="4"/>
        <v>170741.4</v>
      </c>
      <c r="M26" s="501">
        <v>1835</v>
      </c>
      <c r="N26" s="501">
        <v>168906.4</v>
      </c>
      <c r="O26" s="511">
        <v>571</v>
      </c>
      <c r="P26" s="503">
        <f t="shared" si="5"/>
        <v>24651</v>
      </c>
      <c r="Q26" s="504"/>
      <c r="R26" s="504"/>
      <c r="S26" s="505"/>
      <c r="T26" s="506"/>
      <c r="U26" s="507"/>
      <c r="V26" s="508"/>
      <c r="W26" s="509"/>
      <c r="X26" s="460"/>
      <c r="Y26" s="476"/>
    </row>
    <row r="27" spans="1:25" ht="12.75" hidden="1">
      <c r="A27" s="499"/>
      <c r="B27" s="500">
        <f t="shared" si="0"/>
        <v>0</v>
      </c>
      <c r="C27" s="501"/>
      <c r="D27" s="501"/>
      <c r="E27" s="502"/>
      <c r="F27" s="503">
        <f t="shared" si="1"/>
        <v>0</v>
      </c>
      <c r="G27" s="500">
        <f t="shared" si="2"/>
        <v>0</v>
      </c>
      <c r="H27" s="501"/>
      <c r="I27" s="501"/>
      <c r="J27" s="502"/>
      <c r="K27" s="503">
        <f t="shared" si="3"/>
        <v>0</v>
      </c>
      <c r="L27" s="500">
        <f t="shared" si="4"/>
        <v>0</v>
      </c>
      <c r="M27" s="501"/>
      <c r="N27" s="501"/>
      <c r="O27" s="512"/>
      <c r="P27" s="503">
        <f t="shared" si="5"/>
        <v>0</v>
      </c>
      <c r="Q27" s="504"/>
      <c r="R27" s="504"/>
      <c r="S27" s="505"/>
      <c r="T27" s="506"/>
      <c r="U27" s="507"/>
      <c r="V27" s="508"/>
      <c r="W27" s="509"/>
      <c r="X27" s="460"/>
      <c r="Y27" s="476"/>
    </row>
    <row r="28" spans="1:25" ht="12.75" hidden="1">
      <c r="A28" s="510"/>
      <c r="B28" s="500">
        <f t="shared" si="0"/>
        <v>0</v>
      </c>
      <c r="C28" s="501"/>
      <c r="D28" s="501"/>
      <c r="E28" s="502"/>
      <c r="F28" s="503">
        <f t="shared" si="1"/>
        <v>0</v>
      </c>
      <c r="G28" s="500">
        <f t="shared" si="2"/>
        <v>0</v>
      </c>
      <c r="H28" s="501"/>
      <c r="I28" s="501"/>
      <c r="J28" s="502"/>
      <c r="K28" s="503">
        <f t="shared" si="3"/>
        <v>0</v>
      </c>
      <c r="L28" s="500">
        <f t="shared" si="4"/>
        <v>0</v>
      </c>
      <c r="M28" s="501"/>
      <c r="N28" s="501"/>
      <c r="O28" s="512"/>
      <c r="P28" s="503">
        <f t="shared" si="5"/>
        <v>0</v>
      </c>
      <c r="Q28" s="504"/>
      <c r="R28" s="504"/>
      <c r="S28" s="505"/>
      <c r="T28" s="506"/>
      <c r="U28" s="507"/>
      <c r="V28" s="508"/>
      <c r="W28" s="509"/>
      <c r="X28" s="460"/>
      <c r="Y28" s="476"/>
    </row>
    <row r="29" spans="1:25" ht="12.75" hidden="1">
      <c r="A29" s="510"/>
      <c r="B29" s="500">
        <f t="shared" si="0"/>
        <v>0</v>
      </c>
      <c r="C29" s="501"/>
      <c r="D29" s="501"/>
      <c r="E29" s="502"/>
      <c r="F29" s="503">
        <f t="shared" si="1"/>
        <v>0</v>
      </c>
      <c r="G29" s="500">
        <f t="shared" si="2"/>
        <v>0</v>
      </c>
      <c r="H29" s="501"/>
      <c r="I29" s="501"/>
      <c r="J29" s="502"/>
      <c r="K29" s="503">
        <f t="shared" si="3"/>
        <v>0</v>
      </c>
      <c r="L29" s="500">
        <f t="shared" si="4"/>
        <v>0</v>
      </c>
      <c r="M29" s="501"/>
      <c r="N29" s="501"/>
      <c r="O29" s="512"/>
      <c r="P29" s="503">
        <f t="shared" si="5"/>
        <v>0</v>
      </c>
      <c r="Q29" s="504"/>
      <c r="R29" s="504"/>
      <c r="S29" s="505"/>
      <c r="T29" s="506"/>
      <c r="U29" s="507"/>
      <c r="V29" s="508"/>
      <c r="W29" s="509"/>
      <c r="X29" s="460"/>
      <c r="Y29" s="476"/>
    </row>
    <row r="30" spans="1:25" ht="12.75" hidden="1">
      <c r="A30" s="513"/>
      <c r="B30" s="514"/>
      <c r="C30" s="515"/>
      <c r="D30" s="515"/>
      <c r="E30" s="516"/>
      <c r="F30" s="517"/>
      <c r="G30" s="514"/>
      <c r="H30" s="515"/>
      <c r="I30" s="515"/>
      <c r="J30" s="516"/>
      <c r="K30" s="517"/>
      <c r="L30" s="514"/>
      <c r="M30" s="515"/>
      <c r="N30" s="515"/>
      <c r="O30" s="518"/>
      <c r="P30" s="517"/>
      <c r="Q30" s="519"/>
      <c r="R30" s="519"/>
      <c r="S30" s="520"/>
      <c r="T30" s="521"/>
      <c r="U30" s="522"/>
      <c r="V30" s="523"/>
      <c r="W30" s="524"/>
      <c r="X30" s="460"/>
      <c r="Y30" s="476"/>
    </row>
    <row r="31" spans="1:25" ht="12.75" hidden="1">
      <c r="A31" s="525" t="s">
        <v>1032</v>
      </c>
      <c r="B31" s="514">
        <f>C31+D31</f>
        <v>0</v>
      </c>
      <c r="C31" s="515"/>
      <c r="D31" s="515"/>
      <c r="E31" s="516"/>
      <c r="F31" s="517">
        <f>IF(E31=0,0,ROUND(D31/E31/12*1000,0))</f>
        <v>0</v>
      </c>
      <c r="G31" s="514">
        <f>H31+I31</f>
        <v>0</v>
      </c>
      <c r="H31" s="515"/>
      <c r="I31" s="515"/>
      <c r="J31" s="516"/>
      <c r="K31" s="517">
        <f>IF(J31=0,0,ROUND(I31/J31/12*1000,0))</f>
        <v>0</v>
      </c>
      <c r="L31" s="514">
        <f>M31+N31</f>
        <v>0</v>
      </c>
      <c r="M31" s="515"/>
      <c r="N31" s="515"/>
      <c r="O31" s="518"/>
      <c r="P31" s="517">
        <f>IF(O31=0,0,ROUND(N31/O31/12*1000,0))</f>
        <v>0</v>
      </c>
      <c r="Q31" s="519"/>
      <c r="R31" s="519"/>
      <c r="S31" s="520"/>
      <c r="T31" s="521"/>
      <c r="U31" s="522"/>
      <c r="V31" s="523"/>
      <c r="W31" s="524"/>
      <c r="X31" s="460"/>
      <c r="Y31" s="476"/>
    </row>
    <row r="32" spans="1:25" ht="12.75" hidden="1">
      <c r="A32" s="526" t="s">
        <v>1033</v>
      </c>
      <c r="B32" s="451"/>
      <c r="C32" s="452"/>
      <c r="D32" s="452"/>
      <c r="E32" s="453"/>
      <c r="F32" s="454"/>
      <c r="G32" s="451"/>
      <c r="H32" s="452"/>
      <c r="I32" s="452"/>
      <c r="J32" s="453"/>
      <c r="K32" s="454"/>
      <c r="L32" s="451"/>
      <c r="M32" s="452"/>
      <c r="N32" s="452"/>
      <c r="O32" s="527"/>
      <c r="P32" s="454"/>
      <c r="Q32" s="455"/>
      <c r="R32" s="455"/>
      <c r="S32" s="434"/>
      <c r="T32" s="456"/>
      <c r="U32" s="457"/>
      <c r="V32" s="458"/>
      <c r="W32" s="459"/>
      <c r="X32" s="460"/>
      <c r="Y32" s="476"/>
    </row>
    <row r="33" spans="1:25" ht="12.75" hidden="1">
      <c r="A33" s="528" t="s">
        <v>1034</v>
      </c>
      <c r="B33" s="489">
        <f>C33+D33</f>
        <v>0</v>
      </c>
      <c r="C33" s="490"/>
      <c r="D33" s="490"/>
      <c r="E33" s="491"/>
      <c r="F33" s="492">
        <f>IF(E33=0,0,ROUND(D33/E33/12*1000,0))</f>
        <v>0</v>
      </c>
      <c r="G33" s="489">
        <f>H33+I33</f>
        <v>0</v>
      </c>
      <c r="H33" s="490"/>
      <c r="I33" s="490"/>
      <c r="J33" s="491"/>
      <c r="K33" s="492">
        <f>IF(J33=0,0,ROUND(I33/J33/12*1000,0))</f>
        <v>0</v>
      </c>
      <c r="L33" s="489">
        <f>M33+N33</f>
        <v>0</v>
      </c>
      <c r="M33" s="490"/>
      <c r="N33" s="490"/>
      <c r="O33" s="529"/>
      <c r="P33" s="492">
        <f>IF(O33=0,0,ROUND(N33/O33/12*1000,0))</f>
        <v>0</v>
      </c>
      <c r="Q33" s="493"/>
      <c r="R33" s="493"/>
      <c r="S33" s="494"/>
      <c r="T33" s="530"/>
      <c r="U33" s="531"/>
      <c r="V33" s="532"/>
      <c r="W33" s="498"/>
      <c r="X33" s="460"/>
      <c r="Y33" s="476"/>
    </row>
    <row r="34" spans="1:25" ht="12.75" hidden="1">
      <c r="A34" s="525" t="s">
        <v>1032</v>
      </c>
      <c r="B34" s="514">
        <f>C34+D34</f>
        <v>0</v>
      </c>
      <c r="C34" s="515"/>
      <c r="D34" s="515"/>
      <c r="E34" s="516"/>
      <c r="F34" s="517">
        <f>IF(E34=0,0,ROUND(D34/E34/12*1000,0))</f>
        <v>0</v>
      </c>
      <c r="G34" s="514">
        <f>H34+I34</f>
        <v>0</v>
      </c>
      <c r="H34" s="515"/>
      <c r="I34" s="515"/>
      <c r="J34" s="516"/>
      <c r="K34" s="517">
        <f>IF(J34=0,0,ROUND(I34/J34/12*1000,0))</f>
        <v>0</v>
      </c>
      <c r="L34" s="514">
        <f>M34+N34</f>
        <v>0</v>
      </c>
      <c r="M34" s="515"/>
      <c r="N34" s="515"/>
      <c r="O34" s="518"/>
      <c r="P34" s="517">
        <f>IF(O34=0,0,ROUND(N34/O34/12*1000,0))</f>
        <v>0</v>
      </c>
      <c r="Q34" s="519"/>
      <c r="R34" s="519"/>
      <c r="S34" s="520"/>
      <c r="T34" s="533"/>
      <c r="U34" s="534"/>
      <c r="V34" s="535"/>
      <c r="W34" s="524"/>
      <c r="X34" s="460"/>
      <c r="Y34" s="476"/>
    </row>
    <row r="35" spans="1:25" s="450" customFormat="1" ht="12.75" hidden="1">
      <c r="A35" s="526" t="s">
        <v>1033</v>
      </c>
      <c r="B35" s="456"/>
      <c r="C35" s="455"/>
      <c r="D35" s="455"/>
      <c r="E35" s="461"/>
      <c r="F35" s="536"/>
      <c r="G35" s="456"/>
      <c r="H35" s="455"/>
      <c r="I35" s="455"/>
      <c r="J35" s="461"/>
      <c r="K35" s="536"/>
      <c r="L35" s="456"/>
      <c r="M35" s="455"/>
      <c r="N35" s="455"/>
      <c r="O35" s="527"/>
      <c r="P35" s="536"/>
      <c r="Q35" s="455"/>
      <c r="R35" s="455"/>
      <c r="S35" s="537"/>
      <c r="T35" s="456"/>
      <c r="U35" s="457"/>
      <c r="V35" s="538"/>
      <c r="W35" s="539"/>
      <c r="X35" s="540"/>
      <c r="Y35" s="541"/>
    </row>
    <row r="36" spans="1:25" ht="12.75" hidden="1">
      <c r="A36" s="528" t="s">
        <v>1034</v>
      </c>
      <c r="B36" s="489">
        <f>C36+D36</f>
        <v>0</v>
      </c>
      <c r="C36" s="490"/>
      <c r="D36" s="490"/>
      <c r="E36" s="491"/>
      <c r="F36" s="492">
        <f>IF(E36=0,0,ROUND(D36/E36/12*1000,0))</f>
        <v>0</v>
      </c>
      <c r="G36" s="489">
        <f>H36+I36</f>
        <v>0</v>
      </c>
      <c r="H36" s="490"/>
      <c r="I36" s="490"/>
      <c r="J36" s="491"/>
      <c r="K36" s="492">
        <f>IF(J36=0,0,ROUND(I36/J36/12*1000,0))</f>
        <v>0</v>
      </c>
      <c r="L36" s="489">
        <f>M36+N36</f>
        <v>0</v>
      </c>
      <c r="M36" s="490"/>
      <c r="N36" s="490"/>
      <c r="O36" s="529"/>
      <c r="P36" s="492">
        <f>IF(O36=0,0,ROUND(N36/O36/12*1000,0))</f>
        <v>0</v>
      </c>
      <c r="Q36" s="493"/>
      <c r="R36" s="493"/>
      <c r="S36" s="494"/>
      <c r="T36" s="530"/>
      <c r="U36" s="531"/>
      <c r="V36" s="532"/>
      <c r="W36" s="498"/>
      <c r="X36" s="460"/>
      <c r="Y36" s="476"/>
    </row>
    <row r="37" spans="1:25" ht="12.75" hidden="1">
      <c r="A37" s="525" t="s">
        <v>1032</v>
      </c>
      <c r="B37" s="514">
        <f>C37+D37</f>
        <v>0</v>
      </c>
      <c r="C37" s="515"/>
      <c r="D37" s="515"/>
      <c r="E37" s="516"/>
      <c r="F37" s="517">
        <f>IF(E37=0,0,ROUND(D37/E37/12*1000,0))</f>
        <v>0</v>
      </c>
      <c r="G37" s="514">
        <f>H37+I37</f>
        <v>0</v>
      </c>
      <c r="H37" s="515"/>
      <c r="I37" s="515"/>
      <c r="J37" s="516"/>
      <c r="K37" s="517">
        <f>IF(J37=0,0,ROUND(I37/J37/12*1000,0))</f>
        <v>0</v>
      </c>
      <c r="L37" s="514">
        <f>M37+N37</f>
        <v>0</v>
      </c>
      <c r="M37" s="515"/>
      <c r="N37" s="515"/>
      <c r="O37" s="518"/>
      <c r="P37" s="517">
        <f>IF(O37=0,0,ROUND(N37/O37/12*1000,0))</f>
        <v>0</v>
      </c>
      <c r="Q37" s="519"/>
      <c r="R37" s="519"/>
      <c r="S37" s="520"/>
      <c r="T37" s="533"/>
      <c r="U37" s="534"/>
      <c r="V37" s="535"/>
      <c r="W37" s="524"/>
      <c r="X37" s="460"/>
      <c r="Y37" s="476"/>
    </row>
    <row r="38" spans="1:25" s="450" customFormat="1" ht="13.5" hidden="1" thickBot="1">
      <c r="A38" s="526" t="s">
        <v>1033</v>
      </c>
      <c r="B38" s="456"/>
      <c r="C38" s="455"/>
      <c r="D38" s="455"/>
      <c r="E38" s="461"/>
      <c r="F38" s="536"/>
      <c r="G38" s="456"/>
      <c r="H38" s="455"/>
      <c r="I38" s="455"/>
      <c r="J38" s="461"/>
      <c r="K38" s="536"/>
      <c r="L38" s="456"/>
      <c r="M38" s="455"/>
      <c r="N38" s="455"/>
      <c r="O38" s="527"/>
      <c r="P38" s="536"/>
      <c r="Q38" s="455"/>
      <c r="R38" s="455"/>
      <c r="S38" s="537"/>
      <c r="T38" s="456"/>
      <c r="U38" s="457"/>
      <c r="V38" s="538"/>
      <c r="W38" s="539"/>
      <c r="X38" s="540"/>
      <c r="Y38" s="541"/>
    </row>
    <row r="39" spans="1:25" ht="13.5" hidden="1" thickBot="1">
      <c r="A39" s="462" t="s">
        <v>1034</v>
      </c>
      <c r="B39" s="463">
        <f>C39+D39</f>
        <v>0</v>
      </c>
      <c r="C39" s="477"/>
      <c r="D39" s="477"/>
      <c r="E39" s="478"/>
      <c r="F39" s="467">
        <f>IF(E39=0,0,ROUND(D39/E39/12*1000,0))</f>
        <v>0</v>
      </c>
      <c r="G39" s="463">
        <f>H39+I39</f>
        <v>0</v>
      </c>
      <c r="H39" s="477"/>
      <c r="I39" s="477"/>
      <c r="J39" s="478"/>
      <c r="K39" s="467">
        <f>IF(J39=0,0,ROUND(I39/J39/12*1000,0))</f>
        <v>0</v>
      </c>
      <c r="L39" s="463">
        <f>M39+N39</f>
        <v>0</v>
      </c>
      <c r="M39" s="477"/>
      <c r="N39" s="477"/>
      <c r="O39" s="542"/>
      <c r="P39" s="467">
        <f>IF(O39=0,0,ROUND(N39/O39/12*1000,0))</f>
        <v>0</v>
      </c>
      <c r="Q39" s="468"/>
      <c r="R39" s="468"/>
      <c r="S39" s="469"/>
      <c r="T39" s="543"/>
      <c r="U39" s="544"/>
      <c r="V39" s="545"/>
      <c r="W39" s="473"/>
      <c r="X39" s="460"/>
      <c r="Y39" s="476"/>
    </row>
    <row r="40" spans="1:25" ht="13.5" thickBot="1">
      <c r="A40" s="546" t="s">
        <v>1035</v>
      </c>
      <c r="B40" s="547">
        <f>C40+D40</f>
        <v>48734</v>
      </c>
      <c r="C40" s="548">
        <v>17479</v>
      </c>
      <c r="D40" s="548">
        <v>31255</v>
      </c>
      <c r="E40" s="549">
        <v>129</v>
      </c>
      <c r="F40" s="550">
        <f>IF(E40=0,0,ROUND(D40/E40/12*1000,0))</f>
        <v>20191</v>
      </c>
      <c r="G40" s="547">
        <f>H40+I40</f>
        <v>76339</v>
      </c>
      <c r="H40" s="548">
        <v>33811</v>
      </c>
      <c r="I40" s="548">
        <v>42528</v>
      </c>
      <c r="J40" s="549">
        <v>143</v>
      </c>
      <c r="K40" s="550">
        <f>IF(J40=0,0,ROUND(I40/J40/12*1000,0))</f>
        <v>24783</v>
      </c>
      <c r="L40" s="547">
        <f>M40+N40</f>
        <v>66294.34</v>
      </c>
      <c r="M40" s="548">
        <v>29536.77</v>
      </c>
      <c r="N40" s="548">
        <v>36757.57</v>
      </c>
      <c r="O40" s="551">
        <v>138</v>
      </c>
      <c r="P40" s="550">
        <f>IF(O40=0,0,ROUND(N40/O40/12*1000,0))</f>
        <v>22197</v>
      </c>
      <c r="Q40" s="552">
        <v>11676.53</v>
      </c>
      <c r="R40" s="552">
        <v>5527</v>
      </c>
      <c r="S40" s="553"/>
      <c r="T40" s="554">
        <v>1987.65</v>
      </c>
      <c r="U40" s="555"/>
      <c r="V40" s="556"/>
      <c r="W40" s="557"/>
      <c r="X40" s="460"/>
      <c r="Y40" s="476"/>
    </row>
    <row r="41" spans="1:25" ht="12.75">
      <c r="A41" s="558"/>
      <c r="B41" s="428"/>
      <c r="C41" s="429"/>
      <c r="D41" s="429"/>
      <c r="E41" s="430"/>
      <c r="F41" s="431"/>
      <c r="G41" s="428"/>
      <c r="H41" s="429"/>
      <c r="I41" s="429"/>
      <c r="J41" s="430"/>
      <c r="K41" s="431"/>
      <c r="L41" s="428"/>
      <c r="M41" s="429"/>
      <c r="N41" s="429"/>
      <c r="O41" s="430"/>
      <c r="P41" s="431"/>
      <c r="Q41" s="480"/>
      <c r="R41" s="480"/>
      <c r="S41" s="481"/>
      <c r="T41" s="482"/>
      <c r="U41" s="483"/>
      <c r="V41" s="484"/>
      <c r="W41" s="485"/>
      <c r="X41" s="460"/>
      <c r="Y41" s="476"/>
    </row>
    <row r="42" spans="1:24" s="476" customFormat="1" ht="15">
      <c r="A42" s="427" t="s">
        <v>1036</v>
      </c>
      <c r="B42" s="559">
        <f>C42+D42</f>
        <v>49683371</v>
      </c>
      <c r="C42" s="560">
        <f>C43+C44+C45</f>
        <v>611298</v>
      </c>
      <c r="D42" s="560">
        <f>D43+D44+D45</f>
        <v>49072073</v>
      </c>
      <c r="E42" s="561">
        <f>E43+E44+E45</f>
        <v>228216</v>
      </c>
      <c r="F42" s="562">
        <f>IF(E42=0,0,ROUND(D42/E42/12*1000,0))</f>
        <v>17919</v>
      </c>
      <c r="G42" s="559">
        <f>H42+I42</f>
        <v>50172970</v>
      </c>
      <c r="H42" s="563">
        <f>H43+H44+H45</f>
        <v>827620</v>
      </c>
      <c r="I42" s="563">
        <f>I43+I44+I45</f>
        <v>49345350</v>
      </c>
      <c r="J42" s="564">
        <f>J43+J44+J45</f>
        <v>228202</v>
      </c>
      <c r="K42" s="562">
        <f>IF(J42=0,0,ROUND(I42/J42/12*1000,0))</f>
        <v>18020</v>
      </c>
      <c r="L42" s="559">
        <f>M42+N42</f>
        <v>50922897.419999994</v>
      </c>
      <c r="M42" s="560">
        <f>M43+M44+M45</f>
        <v>1070483.6500000001</v>
      </c>
      <c r="N42" s="560">
        <f>N43+N44+N45</f>
        <v>49852413.769999996</v>
      </c>
      <c r="O42" s="561">
        <f>O43+O44+O45</f>
        <v>220537</v>
      </c>
      <c r="P42" s="562">
        <f>IF(O42=0,0,ROUND(N42/O42/12*1000,0))</f>
        <v>18838</v>
      </c>
      <c r="Q42" s="565">
        <f>Q43+Q44+Q45</f>
        <v>137966.41</v>
      </c>
      <c r="R42" s="565">
        <f>R43+R44+R45</f>
        <v>67688.47</v>
      </c>
      <c r="S42" s="566">
        <f>S47</f>
        <v>0</v>
      </c>
      <c r="T42" s="567">
        <f>T43+T44+T45</f>
        <v>30423</v>
      </c>
      <c r="U42" s="567">
        <f>U43+U44+U45</f>
        <v>82649.19999999998</v>
      </c>
      <c r="V42" s="567">
        <f>V43+V44+V45</f>
        <v>777721.35</v>
      </c>
      <c r="W42" s="568">
        <v>37746.02</v>
      </c>
      <c r="X42" s="460"/>
    </row>
    <row r="43" spans="1:24" s="476" customFormat="1" ht="15">
      <c r="A43" s="569" t="s">
        <v>1037</v>
      </c>
      <c r="B43" s="570">
        <f>C43+D43</f>
        <v>292955</v>
      </c>
      <c r="C43" s="571">
        <v>66913</v>
      </c>
      <c r="D43" s="571">
        <v>226042</v>
      </c>
      <c r="E43" s="572">
        <v>1004</v>
      </c>
      <c r="F43" s="573">
        <f>IF(E43=0,0,ROUND(D43/E43/12*1000,0))</f>
        <v>18762</v>
      </c>
      <c r="G43" s="570">
        <f>H43+I43</f>
        <v>436091</v>
      </c>
      <c r="H43" s="571">
        <v>182206</v>
      </c>
      <c r="I43" s="571">
        <v>253885</v>
      </c>
      <c r="J43" s="572">
        <v>1030</v>
      </c>
      <c r="K43" s="573">
        <f>IF(J43=0,0,ROUND(I43/J43/12*1000,0))</f>
        <v>20541</v>
      </c>
      <c r="L43" s="570">
        <f>M43+N43</f>
        <v>378789.82999999996</v>
      </c>
      <c r="M43" s="574">
        <v>145841.34</v>
      </c>
      <c r="N43" s="574">
        <v>232948.49</v>
      </c>
      <c r="O43" s="575">
        <v>896</v>
      </c>
      <c r="P43" s="576">
        <f>IF(O43=0,0,ROUND(N43/O43/12*1000,0))</f>
        <v>21666</v>
      </c>
      <c r="Q43" s="565">
        <v>93683.78</v>
      </c>
      <c r="R43" s="565">
        <v>39894.66</v>
      </c>
      <c r="S43" s="566"/>
      <c r="T43" s="567">
        <v>25746.52</v>
      </c>
      <c r="U43" s="577">
        <v>1896.09</v>
      </c>
      <c r="V43" s="578">
        <v>10987.82</v>
      </c>
      <c r="W43" s="568"/>
      <c r="X43" s="460"/>
    </row>
    <row r="44" spans="1:24" s="476" customFormat="1" ht="15.75">
      <c r="A44" s="579" t="s">
        <v>1038</v>
      </c>
      <c r="B44" s="570">
        <f>C44+D44</f>
        <v>48415285</v>
      </c>
      <c r="C44" s="571">
        <v>533154</v>
      </c>
      <c r="D44" s="571">
        <v>47882131</v>
      </c>
      <c r="E44" s="572">
        <v>223064</v>
      </c>
      <c r="F44" s="573">
        <f>IF(E44=0,0,ROUND(D44/E44/12*1000,0))</f>
        <v>17888</v>
      </c>
      <c r="G44" s="570">
        <f>H44+I44</f>
        <v>48727616</v>
      </c>
      <c r="H44" s="571">
        <v>634002</v>
      </c>
      <c r="I44" s="571">
        <v>48093614</v>
      </c>
      <c r="J44" s="572">
        <v>222948</v>
      </c>
      <c r="K44" s="573">
        <f>IF(J44=0,0,ROUND(I44/J44/12*1000,0))</f>
        <v>17976</v>
      </c>
      <c r="L44" s="570">
        <f>M44+N44</f>
        <v>49529709.43</v>
      </c>
      <c r="M44" s="574">
        <v>912489.31</v>
      </c>
      <c r="N44" s="574">
        <v>48617220.12</v>
      </c>
      <c r="O44" s="575">
        <v>215502</v>
      </c>
      <c r="P44" s="576">
        <f>IF(O44=0,0,ROUND(N44/O44/12*1000,0))</f>
        <v>18800</v>
      </c>
      <c r="Q44" s="1667">
        <v>44282.63</v>
      </c>
      <c r="R44" s="1668">
        <v>27793.81</v>
      </c>
      <c r="S44" s="566"/>
      <c r="T44" s="1667">
        <v>4676.48</v>
      </c>
      <c r="U44" s="577">
        <v>76034.79</v>
      </c>
      <c r="V44" s="578">
        <v>765434.31</v>
      </c>
      <c r="W44" s="568"/>
      <c r="X44" s="460"/>
    </row>
    <row r="45" spans="1:24" s="476" customFormat="1" ht="15">
      <c r="A45" s="569" t="s">
        <v>1039</v>
      </c>
      <c r="B45" s="570">
        <f>C45+D45</f>
        <v>975131</v>
      </c>
      <c r="C45" s="571">
        <v>11231</v>
      </c>
      <c r="D45" s="571">
        <v>963900</v>
      </c>
      <c r="E45" s="572">
        <v>4148</v>
      </c>
      <c r="F45" s="573">
        <f>IF(E45=0,0,ROUND(D45/E45/12*1000,0))</f>
        <v>19365</v>
      </c>
      <c r="G45" s="570">
        <f>H45+I45</f>
        <v>1009263</v>
      </c>
      <c r="H45" s="571">
        <v>11412</v>
      </c>
      <c r="I45" s="571">
        <v>997851</v>
      </c>
      <c r="J45" s="572">
        <v>4224</v>
      </c>
      <c r="K45" s="573">
        <f>IF(J45=0,0,ROUND(I45/J45/12*1000,0))</f>
        <v>19686</v>
      </c>
      <c r="L45" s="570">
        <f>M45+N45</f>
        <v>1014398.16</v>
      </c>
      <c r="M45" s="574">
        <v>12153</v>
      </c>
      <c r="N45" s="574">
        <v>1002245.16</v>
      </c>
      <c r="O45" s="575">
        <v>4139</v>
      </c>
      <c r="P45" s="576">
        <f>IF(O45=0,0,ROUND(N45/O45/12*1000,0))</f>
        <v>20179</v>
      </c>
      <c r="Q45" s="1667"/>
      <c r="R45" s="1668"/>
      <c r="S45" s="566"/>
      <c r="T45" s="1667"/>
      <c r="U45" s="577">
        <v>4718.32</v>
      </c>
      <c r="V45" s="578">
        <v>1299.22</v>
      </c>
      <c r="W45" s="568"/>
      <c r="X45" s="460"/>
    </row>
    <row r="46" spans="1:25" ht="12.75">
      <c r="A46" s="580" t="s">
        <v>1040</v>
      </c>
      <c r="B46" s="451"/>
      <c r="C46" s="452"/>
      <c r="D46" s="452"/>
      <c r="E46" s="453"/>
      <c r="F46" s="454"/>
      <c r="G46" s="451"/>
      <c r="H46" s="452"/>
      <c r="I46" s="452"/>
      <c r="J46" s="453"/>
      <c r="K46" s="454"/>
      <c r="L46" s="451"/>
      <c r="M46" s="452"/>
      <c r="N46" s="452"/>
      <c r="O46" s="453"/>
      <c r="P46" s="454"/>
      <c r="Q46" s="455"/>
      <c r="R46" s="455"/>
      <c r="S46" s="434"/>
      <c r="T46" s="456"/>
      <c r="U46" s="457"/>
      <c r="V46" s="458"/>
      <c r="W46" s="459"/>
      <c r="X46" s="460"/>
      <c r="Y46" s="476"/>
    </row>
    <row r="47" spans="1:23" ht="12.75">
      <c r="A47" s="460" t="s">
        <v>1041</v>
      </c>
      <c r="B47" s="451">
        <f>C47+D47</f>
        <v>11150</v>
      </c>
      <c r="C47" s="452">
        <v>2150</v>
      </c>
      <c r="D47" s="452">
        <v>9000</v>
      </c>
      <c r="E47" s="453"/>
      <c r="F47" s="454">
        <f>IF(E47=0,0,ROUND(D47/E47/12*1000,0))</f>
        <v>0</v>
      </c>
      <c r="G47" s="451">
        <f>H47+I47</f>
        <v>11080</v>
      </c>
      <c r="H47" s="455">
        <v>2405</v>
      </c>
      <c r="I47" s="455">
        <v>8675</v>
      </c>
      <c r="J47" s="453">
        <v>16</v>
      </c>
      <c r="K47" s="454">
        <f>IF(J47=0,0,ROUND(I47/J47/12*1000,0))</f>
        <v>45182</v>
      </c>
      <c r="L47" s="451">
        <f>M47+N47</f>
        <v>11751.27</v>
      </c>
      <c r="M47" s="452">
        <v>2547.55</v>
      </c>
      <c r="N47" s="452">
        <v>9203.72</v>
      </c>
      <c r="O47" s="453">
        <v>23</v>
      </c>
      <c r="P47" s="454">
        <f>IF(O47=0,0,ROUND(N47/O47/12*1000,0))</f>
        <v>33347</v>
      </c>
      <c r="Q47" s="455"/>
      <c r="R47" s="455"/>
      <c r="S47" s="434"/>
      <c r="T47" s="456"/>
      <c r="U47" s="457"/>
      <c r="V47" s="458"/>
      <c r="W47" s="459"/>
    </row>
    <row r="48" spans="1:23" ht="13.5" thickBot="1">
      <c r="A48" s="581"/>
      <c r="B48" s="463"/>
      <c r="C48" s="477"/>
      <c r="D48" s="477"/>
      <c r="E48" s="478"/>
      <c r="F48" s="467"/>
      <c r="G48" s="463"/>
      <c r="H48" s="477"/>
      <c r="I48" s="477"/>
      <c r="J48" s="478"/>
      <c r="K48" s="467"/>
      <c r="L48" s="463"/>
      <c r="M48" s="477"/>
      <c r="N48" s="477"/>
      <c r="O48" s="478"/>
      <c r="P48" s="467"/>
      <c r="Q48" s="468"/>
      <c r="R48" s="468"/>
      <c r="S48" s="434"/>
      <c r="T48" s="495"/>
      <c r="U48" s="496"/>
      <c r="V48" s="497"/>
      <c r="W48" s="473"/>
    </row>
    <row r="49" spans="1:23" ht="15.75" thickTop="1">
      <c r="A49" s="582" t="s">
        <v>1042</v>
      </c>
      <c r="B49" s="583"/>
      <c r="C49" s="583"/>
      <c r="D49" s="583"/>
      <c r="E49" s="584"/>
      <c r="F49" s="585"/>
      <c r="G49" s="583"/>
      <c r="H49" s="583"/>
      <c r="I49" s="583"/>
      <c r="J49" s="584"/>
      <c r="K49" s="585"/>
      <c r="L49" s="583"/>
      <c r="M49" s="583"/>
      <c r="N49" s="583"/>
      <c r="O49" s="584"/>
      <c r="P49" s="585"/>
      <c r="Q49" s="586"/>
      <c r="R49" s="586"/>
      <c r="S49" s="587"/>
      <c r="T49" s="588"/>
      <c r="U49" s="589"/>
      <c r="V49" s="590"/>
      <c r="W49" s="591"/>
    </row>
    <row r="50" spans="1:23" ht="15.75">
      <c r="A50" s="592" t="s">
        <v>1043</v>
      </c>
      <c r="B50" s="560">
        <f>IF(B12+B42=C50+D50,B12+B42,"chyba")</f>
        <v>50055555</v>
      </c>
      <c r="C50" s="560">
        <f>C12+C42</f>
        <v>632392</v>
      </c>
      <c r="D50" s="560">
        <f>D12+D42</f>
        <v>49423163</v>
      </c>
      <c r="E50" s="561">
        <f>E12+E42</f>
        <v>229424</v>
      </c>
      <c r="F50" s="562">
        <f>IF(E50=0,0,ROUND(D50/E50/12*1000,0))</f>
        <v>17952</v>
      </c>
      <c r="G50" s="560">
        <f>IF(G12+G42=H50+I50,G12+G42,"chyba")</f>
        <v>50582371</v>
      </c>
      <c r="H50" s="560">
        <f>H12+H42</f>
        <v>866184</v>
      </c>
      <c r="I50" s="560">
        <f>I12+I42</f>
        <v>49716187</v>
      </c>
      <c r="J50" s="561">
        <f>J12+J42</f>
        <v>229424</v>
      </c>
      <c r="K50" s="562">
        <f>IF(J50=0,0,ROUND(I50/J50/12*1000,0))</f>
        <v>18058</v>
      </c>
      <c r="L50" s="593">
        <f>IF(L12+L42=M50+N50,L12+L42,"chyba")</f>
        <v>51320295.339999996</v>
      </c>
      <c r="M50" s="593">
        <f>M12+M42</f>
        <v>1104772.6</v>
      </c>
      <c r="N50" s="560">
        <f>N12+N42</f>
        <v>50215522.739999995</v>
      </c>
      <c r="O50" s="594">
        <f>O12+O42</f>
        <v>221716</v>
      </c>
      <c r="P50" s="595">
        <f>IF(O50=0,0,ROUND(N50/O50/12*1000,0))</f>
        <v>18874</v>
      </c>
      <c r="Q50" s="565">
        <f>Q12+Q42</f>
        <v>149642.94</v>
      </c>
      <c r="R50" s="596">
        <f>R12+R42</f>
        <v>73215.47</v>
      </c>
      <c r="S50" s="597">
        <f>S42</f>
        <v>0</v>
      </c>
      <c r="T50" s="598">
        <f>T12+T42</f>
        <v>32410.65</v>
      </c>
      <c r="U50" s="599">
        <f>U12+U42</f>
        <v>82649.19999999998</v>
      </c>
      <c r="V50" s="600">
        <f>V12+V42</f>
        <v>777721.35</v>
      </c>
      <c r="W50" s="601">
        <f>W12+W42</f>
        <v>37746.02</v>
      </c>
    </row>
    <row r="51" spans="1:23" ht="13.5" thickBot="1">
      <c r="A51" s="602"/>
      <c r="B51" s="603"/>
      <c r="C51" s="603"/>
      <c r="D51" s="603"/>
      <c r="E51" s="604"/>
      <c r="F51" s="605"/>
      <c r="G51" s="603"/>
      <c r="H51" s="603"/>
      <c r="I51" s="603"/>
      <c r="J51" s="604"/>
      <c r="K51" s="605"/>
      <c r="L51" s="603"/>
      <c r="M51" s="603"/>
      <c r="N51" s="603"/>
      <c r="O51" s="604"/>
      <c r="P51" s="605"/>
      <c r="Q51" s="606"/>
      <c r="R51" s="606"/>
      <c r="S51" s="607"/>
      <c r="T51" s="608"/>
      <c r="U51" s="609"/>
      <c r="V51" s="610"/>
      <c r="W51" s="611"/>
    </row>
    <row r="52" spans="1:23" s="450" customFormat="1" ht="16.5" thickBot="1" thickTop="1">
      <c r="A52" s="612" t="s">
        <v>1044</v>
      </c>
      <c r="B52" s="613"/>
      <c r="C52" s="613"/>
      <c r="D52" s="613"/>
      <c r="E52" s="614"/>
      <c r="F52" s="614"/>
      <c r="G52" s="613"/>
      <c r="H52" s="613"/>
      <c r="I52" s="613"/>
      <c r="J52" s="614"/>
      <c r="K52" s="614"/>
      <c r="L52" s="613"/>
      <c r="M52" s="613"/>
      <c r="N52" s="613"/>
      <c r="O52" s="614"/>
      <c r="P52" s="614"/>
      <c r="Q52" s="613"/>
      <c r="R52" s="613"/>
      <c r="S52" s="613"/>
      <c r="T52" s="613"/>
      <c r="U52" s="613"/>
      <c r="V52" s="613"/>
      <c r="W52" s="613"/>
    </row>
    <row r="53" spans="1:23" ht="13.5" thickTop="1">
      <c r="A53" s="615" t="s">
        <v>1045</v>
      </c>
      <c r="B53" s="583"/>
      <c r="C53" s="583"/>
      <c r="D53" s="583"/>
      <c r="E53" s="584"/>
      <c r="F53" s="585"/>
      <c r="G53" s="583"/>
      <c r="H53" s="583"/>
      <c r="I53" s="583"/>
      <c r="J53" s="584"/>
      <c r="K53" s="585"/>
      <c r="L53" s="583"/>
      <c r="M53" s="583"/>
      <c r="N53" s="583"/>
      <c r="O53" s="584"/>
      <c r="P53" s="585"/>
      <c r="Q53" s="588"/>
      <c r="R53" s="616"/>
      <c r="S53" s="617"/>
      <c r="T53" s="586"/>
      <c r="U53" s="618"/>
      <c r="V53" s="619"/>
      <c r="W53" s="591"/>
    </row>
    <row r="54" spans="1:23" ht="12.75">
      <c r="A54" s="620" t="s">
        <v>1046</v>
      </c>
      <c r="B54" s="452">
        <f>C54+D54</f>
        <v>0</v>
      </c>
      <c r="C54" s="452"/>
      <c r="D54" s="452"/>
      <c r="E54" s="453"/>
      <c r="F54" s="454">
        <f>IF(E54=0,0,ROUND(D54/E54/12*1000,0))</f>
        <v>0</v>
      </c>
      <c r="G54" s="452">
        <f>H54+I54</f>
        <v>0</v>
      </c>
      <c r="H54" s="452"/>
      <c r="I54" s="452"/>
      <c r="J54" s="453"/>
      <c r="K54" s="454">
        <f>IF(J54=0,0,ROUND(I54/J54/12*1000,0))</f>
        <v>0</v>
      </c>
      <c r="L54" s="452">
        <f>M54+N54</f>
        <v>0</v>
      </c>
      <c r="M54" s="452"/>
      <c r="N54" s="452"/>
      <c r="O54" s="453"/>
      <c r="P54" s="454">
        <f>IF(O54=0,0,ROUND(N54/O54/12*1000,0))</f>
        <v>0</v>
      </c>
      <c r="Q54" s="456"/>
      <c r="R54" s="538"/>
      <c r="S54" s="621"/>
      <c r="T54" s="622"/>
      <c r="U54" s="623"/>
      <c r="V54" s="624"/>
      <c r="W54" s="459"/>
    </row>
    <row r="55" spans="1:23" ht="13.5" thickBot="1">
      <c r="A55" s="625" t="s">
        <v>1047</v>
      </c>
      <c r="B55" s="603"/>
      <c r="C55" s="603"/>
      <c r="D55" s="603"/>
      <c r="E55" s="604"/>
      <c r="F55" s="605"/>
      <c r="G55" s="603"/>
      <c r="H55" s="603"/>
      <c r="I55" s="603"/>
      <c r="J55" s="604"/>
      <c r="K55" s="605"/>
      <c r="L55" s="603"/>
      <c r="M55" s="603"/>
      <c r="N55" s="603"/>
      <c r="O55" s="604"/>
      <c r="P55" s="605"/>
      <c r="Q55" s="608"/>
      <c r="R55" s="626"/>
      <c r="S55" s="627"/>
      <c r="T55" s="606"/>
      <c r="U55" s="628"/>
      <c r="V55" s="629"/>
      <c r="W55" s="611"/>
    </row>
    <row r="56" spans="1:23" s="450" customFormat="1" ht="14.25" thickBot="1" thickTop="1">
      <c r="A56" s="630"/>
      <c r="B56" s="613"/>
      <c r="C56" s="613"/>
      <c r="D56" s="613"/>
      <c r="E56" s="614"/>
      <c r="F56" s="614"/>
      <c r="G56" s="613"/>
      <c r="H56" s="613"/>
      <c r="I56" s="613"/>
      <c r="J56" s="614"/>
      <c r="K56" s="614"/>
      <c r="L56" s="613"/>
      <c r="M56" s="613"/>
      <c r="N56" s="613"/>
      <c r="O56" s="614"/>
      <c r="P56" s="614"/>
      <c r="Q56" s="613"/>
      <c r="R56" s="613"/>
      <c r="S56" s="613"/>
      <c r="T56" s="613"/>
      <c r="U56" s="613"/>
      <c r="V56" s="613"/>
      <c r="W56" s="613"/>
    </row>
    <row r="57" spans="1:23" ht="13.5" thickTop="1">
      <c r="A57" s="378"/>
      <c r="B57" s="583"/>
      <c r="C57" s="583"/>
      <c r="D57" s="583"/>
      <c r="E57" s="584"/>
      <c r="F57" s="585"/>
      <c r="G57" s="583"/>
      <c r="H57" s="583"/>
      <c r="I57" s="583"/>
      <c r="J57" s="584"/>
      <c r="K57" s="585"/>
      <c r="L57" s="583"/>
      <c r="M57" s="583"/>
      <c r="N57" s="583"/>
      <c r="O57" s="584"/>
      <c r="P57" s="585"/>
      <c r="Q57" s="588"/>
      <c r="R57" s="616"/>
      <c r="S57" s="617"/>
      <c r="T57" s="586"/>
      <c r="U57" s="618"/>
      <c r="V57" s="619"/>
      <c r="W57" s="591"/>
    </row>
    <row r="58" spans="1:23" ht="12.75">
      <c r="A58" s="631" t="s">
        <v>1048</v>
      </c>
      <c r="B58" s="452">
        <f>C58+D58</f>
        <v>0</v>
      </c>
      <c r="C58" s="452"/>
      <c r="D58" s="452"/>
      <c r="E58" s="453"/>
      <c r="F58" s="454">
        <f>IF(E58=0,0,ROUND(D58/E58/12*1000,0))</f>
        <v>0</v>
      </c>
      <c r="G58" s="452">
        <f>H58+I58</f>
        <v>0</v>
      </c>
      <c r="H58" s="452"/>
      <c r="I58" s="452"/>
      <c r="J58" s="453"/>
      <c r="K58" s="454">
        <f>IF(J58=0,0,ROUND(I58/J58/12*1000,0))</f>
        <v>0</v>
      </c>
      <c r="L58" s="452">
        <f>M58+N58</f>
        <v>12432656</v>
      </c>
      <c r="M58" s="452">
        <v>695878</v>
      </c>
      <c r="N58" s="452">
        <v>11736778</v>
      </c>
      <c r="O58" s="453">
        <v>37253</v>
      </c>
      <c r="P58" s="454">
        <f>IF(O58=0,0,ROUND(N58/O58/12*1000,0))</f>
        <v>26255</v>
      </c>
      <c r="Q58" s="456"/>
      <c r="R58" s="538"/>
      <c r="S58" s="621"/>
      <c r="T58" s="622"/>
      <c r="U58" s="623"/>
      <c r="V58" s="624"/>
      <c r="W58" s="459"/>
    </row>
    <row r="59" spans="1:23" ht="13.5" thickBot="1">
      <c r="A59" s="632" t="s">
        <v>1049</v>
      </c>
      <c r="B59" s="603"/>
      <c r="C59" s="603"/>
      <c r="D59" s="603"/>
      <c r="E59" s="604"/>
      <c r="F59" s="605"/>
      <c r="G59" s="603"/>
      <c r="H59" s="603"/>
      <c r="I59" s="603"/>
      <c r="J59" s="604"/>
      <c r="K59" s="605"/>
      <c r="L59" s="603"/>
      <c r="M59" s="603"/>
      <c r="N59" s="603"/>
      <c r="O59" s="604"/>
      <c r="P59" s="605"/>
      <c r="Q59" s="608"/>
      <c r="R59" s="626"/>
      <c r="S59" s="627"/>
      <c r="T59" s="606"/>
      <c r="U59" s="628"/>
      <c r="V59" s="629"/>
      <c r="W59" s="611"/>
    </row>
    <row r="60" spans="1:23" ht="16.5" thickTop="1">
      <c r="A60" s="476"/>
      <c r="B60" s="897" t="s">
        <v>1233</v>
      </c>
      <c r="C60" s="897" t="s">
        <v>1234</v>
      </c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</row>
    <row r="61" spans="1:25" ht="15" customHeight="1">
      <c r="A61" s="633" t="s">
        <v>1050</v>
      </c>
      <c r="B61" s="634" t="s">
        <v>1051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6"/>
      <c r="R61" s="635"/>
      <c r="S61" s="635"/>
      <c r="T61" s="635"/>
      <c r="U61" s="635"/>
      <c r="V61" s="635"/>
      <c r="W61" s="635"/>
      <c r="X61" s="637"/>
      <c r="Y61" s="637"/>
    </row>
    <row r="62" spans="1:25" ht="15" customHeight="1">
      <c r="A62" s="638"/>
      <c r="B62" s="634" t="s">
        <v>1052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8"/>
      <c r="V62" s="635"/>
      <c r="W62" s="635"/>
      <c r="X62" s="637"/>
      <c r="Y62" s="637"/>
    </row>
    <row r="63" spans="1:25" ht="15" customHeight="1">
      <c r="A63" s="638"/>
      <c r="B63" s="634" t="s">
        <v>1053</v>
      </c>
      <c r="C63" s="635"/>
      <c r="D63" s="635"/>
      <c r="E63" s="634"/>
      <c r="F63" s="635"/>
      <c r="G63" s="635"/>
      <c r="H63" s="634"/>
      <c r="I63" s="635"/>
      <c r="J63" s="635"/>
      <c r="K63" s="634"/>
      <c r="L63" s="635"/>
      <c r="M63" s="635"/>
      <c r="N63" s="634"/>
      <c r="O63" s="635"/>
      <c r="P63" s="635"/>
      <c r="Q63" s="634"/>
      <c r="R63" s="635"/>
      <c r="S63" s="635"/>
      <c r="T63" s="634"/>
      <c r="U63" s="635"/>
      <c r="V63" s="635"/>
      <c r="W63" s="635"/>
      <c r="X63" s="637"/>
      <c r="Y63" s="637"/>
    </row>
    <row r="64" spans="1:25" ht="15" customHeight="1">
      <c r="A64" s="638"/>
      <c r="B64" s="639" t="s">
        <v>1054</v>
      </c>
      <c r="C64" s="640"/>
      <c r="D64" s="640"/>
      <c r="E64" s="639"/>
      <c r="F64" s="640"/>
      <c r="G64" s="640"/>
      <c r="H64" s="639"/>
      <c r="I64" s="640"/>
      <c r="J64" s="640"/>
      <c r="K64" s="639"/>
      <c r="L64" s="640"/>
      <c r="M64" s="640"/>
      <c r="N64" s="639"/>
      <c r="O64" s="640"/>
      <c r="P64" s="640"/>
      <c r="Q64" s="639"/>
      <c r="R64" s="635"/>
      <c r="S64" s="635"/>
      <c r="T64" s="634"/>
      <c r="U64" s="635"/>
      <c r="V64" s="635"/>
      <c r="W64" s="635"/>
      <c r="X64" s="637"/>
      <c r="Y64" s="637"/>
    </row>
    <row r="65" spans="1:25" ht="15" customHeight="1">
      <c r="A65" s="638"/>
      <c r="B65" s="639" t="s">
        <v>1055</v>
      </c>
      <c r="C65" s="640"/>
      <c r="D65" s="640"/>
      <c r="E65" s="639"/>
      <c r="F65" s="640"/>
      <c r="G65" s="640"/>
      <c r="H65" s="639"/>
      <c r="I65" s="640"/>
      <c r="J65" s="640"/>
      <c r="K65" s="639"/>
      <c r="L65" s="640"/>
      <c r="M65" s="635"/>
      <c r="N65" s="634"/>
      <c r="O65" s="635"/>
      <c r="P65" s="635"/>
      <c r="Q65" s="634"/>
      <c r="R65" s="635"/>
      <c r="S65" s="635"/>
      <c r="T65" s="634"/>
      <c r="U65" s="635"/>
      <c r="V65" s="635"/>
      <c r="W65" s="635"/>
      <c r="X65" s="637"/>
      <c r="Y65" s="637"/>
    </row>
    <row r="66" spans="1:25" ht="15" customHeight="1">
      <c r="A66" s="638"/>
      <c r="B66" s="634" t="s">
        <v>1065</v>
      </c>
      <c r="C66" s="635"/>
      <c r="D66" s="635"/>
      <c r="E66" s="634"/>
      <c r="F66" s="635"/>
      <c r="G66" s="635"/>
      <c r="H66" s="634"/>
      <c r="I66" s="635"/>
      <c r="J66" s="635"/>
      <c r="K66" s="634"/>
      <c r="L66" s="635"/>
      <c r="M66" s="635"/>
      <c r="N66" s="634"/>
      <c r="O66" s="635"/>
      <c r="P66" s="635"/>
      <c r="Q66" s="634"/>
      <c r="R66" s="635"/>
      <c r="S66" s="635"/>
      <c r="T66" s="634"/>
      <c r="U66" s="635"/>
      <c r="V66" s="635"/>
      <c r="W66" s="635"/>
      <c r="X66" s="637"/>
      <c r="Y66" s="637"/>
    </row>
    <row r="67" spans="1:25" ht="15" customHeight="1">
      <c r="A67" s="638"/>
      <c r="B67" s="634" t="s">
        <v>1066</v>
      </c>
      <c r="C67" s="635"/>
      <c r="D67" s="635"/>
      <c r="E67" s="634"/>
      <c r="F67" s="635"/>
      <c r="G67" s="635"/>
      <c r="H67" s="634"/>
      <c r="I67" s="635"/>
      <c r="J67" s="635"/>
      <c r="K67" s="634"/>
      <c r="L67" s="635"/>
      <c r="M67" s="635"/>
      <c r="N67" s="634"/>
      <c r="O67" s="635"/>
      <c r="P67" s="635"/>
      <c r="Q67" s="634"/>
      <c r="R67" s="635"/>
      <c r="S67" s="635"/>
      <c r="T67" s="634"/>
      <c r="U67" s="635"/>
      <c r="V67" s="635"/>
      <c r="W67" s="635"/>
      <c r="X67" s="637"/>
      <c r="Y67" s="637"/>
    </row>
    <row r="68" spans="1:25" ht="15" customHeight="1">
      <c r="A68" s="635"/>
      <c r="B68" s="634" t="s">
        <v>1056</v>
      </c>
      <c r="C68" s="635"/>
      <c r="D68" s="635"/>
      <c r="E68" s="634"/>
      <c r="F68" s="635"/>
      <c r="G68" s="635"/>
      <c r="H68" s="634"/>
      <c r="I68" s="635"/>
      <c r="J68" s="635"/>
      <c r="K68" s="634"/>
      <c r="L68" s="635"/>
      <c r="M68" s="635"/>
      <c r="N68" s="634"/>
      <c r="O68" s="635"/>
      <c r="P68" s="635"/>
      <c r="Q68" s="634"/>
      <c r="R68" s="635"/>
      <c r="S68" s="635"/>
      <c r="T68" s="634"/>
      <c r="U68" s="635"/>
      <c r="V68" s="635"/>
      <c r="W68" s="635"/>
      <c r="X68" s="637"/>
      <c r="Y68" s="637"/>
    </row>
    <row r="69" spans="1:25" s="641" customFormat="1" ht="15" customHeight="1">
      <c r="A69" s="638"/>
      <c r="B69" s="634" t="s">
        <v>1057</v>
      </c>
      <c r="C69" s="635"/>
      <c r="D69" s="635"/>
      <c r="E69" s="634"/>
      <c r="F69" s="635"/>
      <c r="G69" s="635"/>
      <c r="H69" s="634"/>
      <c r="I69" s="635"/>
      <c r="J69" s="635"/>
      <c r="K69" s="634"/>
      <c r="L69" s="635"/>
      <c r="M69" s="635"/>
      <c r="N69" s="634"/>
      <c r="O69" s="635"/>
      <c r="P69" s="635"/>
      <c r="Q69" s="634"/>
      <c r="R69" s="635"/>
      <c r="S69" s="635"/>
      <c r="T69" s="634"/>
      <c r="U69" s="635"/>
      <c r="V69" s="635"/>
      <c r="W69" s="638"/>
      <c r="X69" s="637"/>
      <c r="Y69" s="637"/>
    </row>
    <row r="70" spans="1:25" s="641" customFormat="1" ht="15" customHeight="1">
      <c r="A70" s="638"/>
      <c r="B70" s="634" t="s">
        <v>1058</v>
      </c>
      <c r="C70" s="635"/>
      <c r="D70" s="635"/>
      <c r="E70" s="634"/>
      <c r="F70" s="635"/>
      <c r="G70" s="635"/>
      <c r="H70" s="634"/>
      <c r="I70" s="635"/>
      <c r="J70" s="635"/>
      <c r="K70" s="634"/>
      <c r="L70" s="635"/>
      <c r="M70" s="635"/>
      <c r="N70" s="634"/>
      <c r="O70" s="635"/>
      <c r="P70" s="635"/>
      <c r="Q70" s="634"/>
      <c r="R70" s="635"/>
      <c r="S70" s="635"/>
      <c r="T70" s="634"/>
      <c r="U70" s="635"/>
      <c r="V70" s="635"/>
      <c r="W70" s="638"/>
      <c r="X70" s="637"/>
      <c r="Y70" s="637"/>
    </row>
    <row r="71" spans="1:25" s="641" customFormat="1" ht="15" customHeight="1">
      <c r="A71" s="642"/>
      <c r="B71" s="634" t="s">
        <v>1059</v>
      </c>
      <c r="C71" s="635"/>
      <c r="D71" s="635"/>
      <c r="E71" s="634"/>
      <c r="F71" s="635"/>
      <c r="G71" s="635"/>
      <c r="H71" s="634"/>
      <c r="I71" s="635"/>
      <c r="J71" s="635"/>
      <c r="K71" s="634"/>
      <c r="L71" s="635"/>
      <c r="M71" s="635"/>
      <c r="N71" s="634"/>
      <c r="O71" s="635"/>
      <c r="P71" s="635"/>
      <c r="Q71" s="634"/>
      <c r="R71" s="635"/>
      <c r="S71" s="635"/>
      <c r="T71" s="634"/>
      <c r="U71" s="635"/>
      <c r="V71" s="635"/>
      <c r="W71" s="642"/>
      <c r="X71" s="643"/>
      <c r="Y71" s="643"/>
    </row>
    <row r="72" spans="1:25" s="641" customFormat="1" ht="15" customHeight="1">
      <c r="A72" s="642"/>
      <c r="B72" s="644" t="s">
        <v>1060</v>
      </c>
      <c r="C72" s="645"/>
      <c r="D72" s="645"/>
      <c r="E72" s="645"/>
      <c r="F72" s="645"/>
      <c r="G72" s="645"/>
      <c r="H72" s="645"/>
      <c r="I72" s="645"/>
      <c r="J72" s="645"/>
      <c r="K72" s="639"/>
      <c r="L72" s="640"/>
      <c r="M72" s="640"/>
      <c r="N72" s="639"/>
      <c r="O72" s="640"/>
      <c r="P72" s="640"/>
      <c r="Q72" s="639"/>
      <c r="R72" s="640"/>
      <c r="S72" s="635"/>
      <c r="T72" s="634"/>
      <c r="U72" s="635"/>
      <c r="V72" s="635"/>
      <c r="W72" s="642"/>
      <c r="X72" s="643"/>
      <c r="Y72" s="643"/>
    </row>
    <row r="73" spans="1:25" ht="15" customHeight="1">
      <c r="A73" s="642"/>
      <c r="B73" s="634" t="s">
        <v>1061</v>
      </c>
      <c r="C73" s="635"/>
      <c r="D73" s="635"/>
      <c r="E73" s="634"/>
      <c r="F73" s="635"/>
      <c r="G73" s="635"/>
      <c r="H73" s="634"/>
      <c r="I73" s="635"/>
      <c r="J73" s="635"/>
      <c r="K73" s="634"/>
      <c r="L73" s="635"/>
      <c r="M73" s="635"/>
      <c r="N73" s="634"/>
      <c r="O73" s="635"/>
      <c r="P73" s="635"/>
      <c r="Q73" s="634"/>
      <c r="R73" s="635"/>
      <c r="S73" s="635"/>
      <c r="T73" s="634"/>
      <c r="U73" s="635"/>
      <c r="V73" s="635"/>
      <c r="W73" s="642"/>
      <c r="X73" s="643"/>
      <c r="Y73" s="643"/>
    </row>
    <row r="74" spans="1:25" s="648" customFormat="1" ht="15">
      <c r="A74" s="646"/>
      <c r="B74" s="646"/>
      <c r="C74" s="646"/>
      <c r="D74" s="646"/>
      <c r="E74" s="646"/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7"/>
      <c r="Y74" s="647"/>
    </row>
    <row r="75" spans="1:25" s="648" customFormat="1" ht="15">
      <c r="A75" s="646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7"/>
      <c r="Y75" s="647"/>
    </row>
    <row r="76" spans="1:25" s="648" customFormat="1" ht="15">
      <c r="A76" s="646"/>
      <c r="B76" s="646"/>
      <c r="C76" s="646"/>
      <c r="D76" s="646"/>
      <c r="E76" s="646"/>
      <c r="F76" s="646"/>
      <c r="G76" s="646"/>
      <c r="H76" s="646"/>
      <c r="I76" s="646"/>
      <c r="J76" s="646"/>
      <c r="K76" s="646"/>
      <c r="L76" s="646"/>
      <c r="M76" s="646"/>
      <c r="N76" s="646"/>
      <c r="O76" s="646"/>
      <c r="P76" s="646"/>
      <c r="Q76" s="646"/>
      <c r="R76" s="646"/>
      <c r="S76" s="646"/>
      <c r="T76" s="646"/>
      <c r="U76" s="646"/>
      <c r="V76" s="646"/>
      <c r="W76" s="646"/>
      <c r="X76" s="647"/>
      <c r="Y76" s="647"/>
    </row>
    <row r="77" spans="1:25" s="651" customFormat="1" ht="15">
      <c r="A77" s="649" t="s">
        <v>1062</v>
      </c>
      <c r="B77" s="649"/>
      <c r="C77" s="649"/>
      <c r="D77" s="649"/>
      <c r="E77" s="649"/>
      <c r="F77" s="649"/>
      <c r="G77" s="649"/>
      <c r="H77" s="649" t="s">
        <v>1063</v>
      </c>
      <c r="I77" s="649"/>
      <c r="J77" s="649"/>
      <c r="K77" s="649"/>
      <c r="L77" s="649"/>
      <c r="M77" s="649"/>
      <c r="N77" s="649"/>
      <c r="O77" s="649" t="s">
        <v>1235</v>
      </c>
      <c r="P77" s="649"/>
      <c r="Q77" s="649"/>
      <c r="R77" s="649"/>
      <c r="S77" s="649"/>
      <c r="T77" s="649"/>
      <c r="U77" s="649"/>
      <c r="V77" s="649"/>
      <c r="W77" s="649"/>
      <c r="X77" s="650"/>
      <c r="Y77" s="650"/>
    </row>
    <row r="78" spans="1:25" s="651" customFormat="1" ht="15">
      <c r="A78" s="649" t="s">
        <v>1236</v>
      </c>
      <c r="B78" s="649"/>
      <c r="C78" s="649"/>
      <c r="D78" s="649"/>
      <c r="E78" s="649"/>
      <c r="F78" s="649"/>
      <c r="G78" s="634"/>
      <c r="H78" s="649"/>
      <c r="I78" s="649"/>
      <c r="J78" s="649"/>
      <c r="K78" s="649"/>
      <c r="L78" s="649"/>
      <c r="M78" s="649"/>
      <c r="N78" s="649"/>
      <c r="O78" s="649"/>
      <c r="P78" s="649"/>
      <c r="Q78" s="649"/>
      <c r="R78" s="649"/>
      <c r="S78" s="649"/>
      <c r="T78" s="649"/>
      <c r="U78" s="649"/>
      <c r="V78" s="649"/>
      <c r="W78" s="649"/>
      <c r="X78" s="650"/>
      <c r="Y78" s="650"/>
    </row>
    <row r="79" spans="1:25" s="648" customFormat="1" ht="15">
      <c r="A79" s="649"/>
      <c r="B79" s="649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49"/>
      <c r="S79" s="649"/>
      <c r="T79" s="649"/>
      <c r="U79" s="649"/>
      <c r="V79" s="649"/>
      <c r="W79" s="649"/>
      <c r="X79" s="652"/>
      <c r="Y79" s="652"/>
    </row>
    <row r="80" spans="1:23" ht="14.25">
      <c r="A80" s="638"/>
      <c r="B80" s="638"/>
      <c r="C80" s="653"/>
      <c r="D80" s="638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</row>
    <row r="81" spans="1:23" ht="15">
      <c r="A81" s="638"/>
      <c r="B81" s="642"/>
      <c r="C81" s="634"/>
      <c r="D81" s="635"/>
      <c r="E81" s="635"/>
      <c r="F81" s="634"/>
      <c r="G81" s="635"/>
      <c r="H81" s="635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638"/>
      <c r="W81" s="638"/>
    </row>
    <row r="82" spans="1:23" ht="17.25">
      <c r="A82" s="638"/>
      <c r="B82" s="654"/>
      <c r="C82" s="634"/>
      <c r="D82" s="635"/>
      <c r="E82" s="635"/>
      <c r="F82" s="634"/>
      <c r="G82" s="635"/>
      <c r="H82" s="635"/>
      <c r="I82" s="638"/>
      <c r="J82" s="638"/>
      <c r="K82" s="638"/>
      <c r="L82" s="638"/>
      <c r="M82" s="638"/>
      <c r="N82" s="638"/>
      <c r="O82" s="638"/>
      <c r="P82" s="638"/>
      <c r="Q82" s="638"/>
      <c r="R82" s="638"/>
      <c r="S82" s="638"/>
      <c r="T82" s="638"/>
      <c r="U82" s="638"/>
      <c r="V82" s="638"/>
      <c r="W82" s="638"/>
    </row>
    <row r="83" spans="1:23" ht="17.25">
      <c r="A83" s="638"/>
      <c r="B83" s="655"/>
      <c r="C83" s="634"/>
      <c r="D83" s="635"/>
      <c r="E83" s="635"/>
      <c r="F83" s="634"/>
      <c r="G83" s="635"/>
      <c r="H83" s="635"/>
      <c r="I83" s="638"/>
      <c r="J83" s="638"/>
      <c r="K83" s="638"/>
      <c r="L83" s="638"/>
      <c r="M83" s="638"/>
      <c r="N83" s="638"/>
      <c r="O83" s="638"/>
      <c r="P83" s="638"/>
      <c r="Q83" s="638"/>
      <c r="R83" s="638"/>
      <c r="S83" s="638"/>
      <c r="T83" s="638"/>
      <c r="U83" s="638"/>
      <c r="V83" s="638"/>
      <c r="W83" s="638"/>
    </row>
    <row r="84" spans="1:23" ht="15">
      <c r="A84" s="638"/>
      <c r="B84" s="638"/>
      <c r="C84" s="634"/>
      <c r="D84" s="635"/>
      <c r="E84" s="635"/>
      <c r="F84" s="634"/>
      <c r="G84" s="635"/>
      <c r="H84" s="635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</row>
    <row r="85" spans="1:23" ht="14.25">
      <c r="A85" s="638"/>
      <c r="B85" s="638"/>
      <c r="C85" s="638"/>
      <c r="D85" s="638"/>
      <c r="E85" s="638"/>
      <c r="F85" s="638"/>
      <c r="G85" s="638"/>
      <c r="H85" s="638"/>
      <c r="I85" s="638"/>
      <c r="J85" s="638"/>
      <c r="K85" s="638"/>
      <c r="L85" s="638"/>
      <c r="M85" s="638"/>
      <c r="N85" s="638"/>
      <c r="O85" s="638"/>
      <c r="P85" s="638"/>
      <c r="Q85" s="638"/>
      <c r="R85" s="638"/>
      <c r="S85" s="638"/>
      <c r="T85" s="638"/>
      <c r="U85" s="638"/>
      <c r="V85" s="638"/>
      <c r="W85" s="638"/>
    </row>
    <row r="86" spans="1:23" ht="14.25">
      <c r="A86" s="638"/>
      <c r="B86" s="638"/>
      <c r="C86" s="638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638"/>
      <c r="U86" s="638"/>
      <c r="V86" s="638"/>
      <c r="W86" s="638"/>
    </row>
    <row r="87" spans="1:23" ht="14.25">
      <c r="A87" s="638"/>
      <c r="B87" s="638"/>
      <c r="C87" s="638"/>
      <c r="D87" s="638"/>
      <c r="E87" s="638"/>
      <c r="F87" s="638"/>
      <c r="G87" s="638"/>
      <c r="H87" s="638"/>
      <c r="I87" s="638"/>
      <c r="J87" s="638"/>
      <c r="K87" s="638"/>
      <c r="L87" s="638"/>
      <c r="M87" s="638"/>
      <c r="N87" s="638"/>
      <c r="O87" s="638"/>
      <c r="P87" s="638"/>
      <c r="Q87" s="638"/>
      <c r="R87" s="638"/>
      <c r="S87" s="638"/>
      <c r="T87" s="638"/>
      <c r="U87" s="638"/>
      <c r="V87" s="638"/>
      <c r="W87" s="638"/>
    </row>
    <row r="88" spans="1:23" ht="14.25">
      <c r="A88" s="638"/>
      <c r="B88" s="638"/>
      <c r="C88" s="638"/>
      <c r="D88" s="638"/>
      <c r="E88" s="638"/>
      <c r="F88" s="638"/>
      <c r="G88" s="638"/>
      <c r="H88" s="638"/>
      <c r="I88" s="638"/>
      <c r="J88" s="638"/>
      <c r="K88" s="638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</row>
    <row r="89" spans="1:23" ht="14.25">
      <c r="A89" s="638"/>
      <c r="B89" s="638"/>
      <c r="C89" s="638"/>
      <c r="D89" s="638"/>
      <c r="E89" s="638"/>
      <c r="F89" s="638"/>
      <c r="G89" s="638"/>
      <c r="H89" s="638"/>
      <c r="I89" s="638"/>
      <c r="J89" s="638"/>
      <c r="K89" s="638"/>
      <c r="L89" s="638"/>
      <c r="M89" s="638"/>
      <c r="N89" s="638"/>
      <c r="O89" s="638"/>
      <c r="P89" s="638"/>
      <c r="Q89" s="638"/>
      <c r="R89" s="638"/>
      <c r="S89" s="638"/>
      <c r="T89" s="638"/>
      <c r="U89" s="638"/>
      <c r="V89" s="638"/>
      <c r="W89" s="638"/>
    </row>
    <row r="90" spans="1:23" ht="14.25">
      <c r="A90" s="638"/>
      <c r="B90" s="638"/>
      <c r="C90" s="638"/>
      <c r="D90" s="638"/>
      <c r="E90" s="638"/>
      <c r="F90" s="638"/>
      <c r="G90" s="638"/>
      <c r="H90" s="638"/>
      <c r="I90" s="638"/>
      <c r="J90" s="638"/>
      <c r="K90" s="638"/>
      <c r="L90" s="638"/>
      <c r="M90" s="638"/>
      <c r="N90" s="638"/>
      <c r="O90" s="638"/>
      <c r="P90" s="638"/>
      <c r="Q90" s="638"/>
      <c r="R90" s="638"/>
      <c r="S90" s="638"/>
      <c r="T90" s="638"/>
      <c r="U90" s="638"/>
      <c r="V90" s="638"/>
      <c r="W90" s="638"/>
    </row>
    <row r="91" spans="1:23" ht="14.25">
      <c r="A91" s="638"/>
      <c r="B91" s="638"/>
      <c r="C91" s="638"/>
      <c r="D91" s="638"/>
      <c r="E91" s="638"/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638"/>
      <c r="S91" s="638"/>
      <c r="T91" s="638"/>
      <c r="U91" s="638"/>
      <c r="V91" s="638"/>
      <c r="W91" s="638"/>
    </row>
    <row r="92" spans="1:23" ht="14.25">
      <c r="A92" s="638"/>
      <c r="B92" s="638"/>
      <c r="C92" s="638"/>
      <c r="D92" s="638"/>
      <c r="E92" s="638"/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</row>
    <row r="93" spans="1:23" ht="14.25">
      <c r="A93" s="638"/>
      <c r="B93" s="638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</row>
    <row r="94" spans="1:23" ht="14.25">
      <c r="A94" s="638"/>
      <c r="B94" s="638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</row>
    <row r="95" spans="1:23" ht="14.25">
      <c r="A95" s="638"/>
      <c r="B95" s="638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</row>
    <row r="96" spans="1:23" ht="14.25">
      <c r="A96" s="638"/>
      <c r="B96" s="638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</row>
    <row r="97" spans="1:23" ht="14.25">
      <c r="A97" s="638"/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8"/>
      <c r="M97" s="638"/>
      <c r="N97" s="638"/>
      <c r="O97" s="638"/>
      <c r="P97" s="638"/>
      <c r="Q97" s="638"/>
      <c r="R97" s="638"/>
      <c r="S97" s="638"/>
      <c r="T97" s="638"/>
      <c r="U97" s="638"/>
      <c r="V97" s="638"/>
      <c r="W97" s="638"/>
    </row>
    <row r="98" spans="1:23" ht="14.25">
      <c r="A98" s="638"/>
      <c r="B98" s="638"/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38"/>
      <c r="V98" s="638"/>
      <c r="W98" s="638"/>
    </row>
    <row r="99" spans="1:23" ht="14.25">
      <c r="A99" s="638"/>
      <c r="B99" s="638"/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638"/>
      <c r="P99" s="638"/>
      <c r="Q99" s="638"/>
      <c r="R99" s="638"/>
      <c r="S99" s="638"/>
      <c r="T99" s="638"/>
      <c r="U99" s="638"/>
      <c r="V99" s="638"/>
      <c r="W99" s="638"/>
    </row>
    <row r="100" spans="1:23" ht="14.25">
      <c r="A100" s="638"/>
      <c r="B100" s="638"/>
      <c r="C100" s="638"/>
      <c r="D100" s="638"/>
      <c r="E100" s="638"/>
      <c r="F100" s="638"/>
      <c r="G100" s="638"/>
      <c r="H100" s="638"/>
      <c r="I100" s="638"/>
      <c r="J100" s="638"/>
      <c r="K100" s="638"/>
      <c r="L100" s="638"/>
      <c r="M100" s="638"/>
      <c r="N100" s="638"/>
      <c r="O100" s="638"/>
      <c r="P100" s="638"/>
      <c r="Q100" s="638"/>
      <c r="R100" s="638"/>
      <c r="S100" s="638"/>
      <c r="T100" s="638"/>
      <c r="U100" s="638"/>
      <c r="V100" s="638"/>
      <c r="W100" s="638"/>
    </row>
    <row r="101" spans="1:23" ht="14.25">
      <c r="A101" s="638"/>
      <c r="B101" s="638"/>
      <c r="C101" s="638"/>
      <c r="D101" s="638"/>
      <c r="E101" s="638"/>
      <c r="F101" s="638"/>
      <c r="G101" s="638"/>
      <c r="H101" s="638"/>
      <c r="I101" s="638"/>
      <c r="J101" s="638"/>
      <c r="K101" s="638"/>
      <c r="L101" s="638"/>
      <c r="M101" s="638"/>
      <c r="N101" s="638"/>
      <c r="O101" s="638"/>
      <c r="P101" s="638"/>
      <c r="Q101" s="638"/>
      <c r="R101" s="638"/>
      <c r="S101" s="638"/>
      <c r="T101" s="638"/>
      <c r="U101" s="638"/>
      <c r="V101" s="638"/>
      <c r="W101" s="638"/>
    </row>
    <row r="102" spans="1:23" ht="14.25">
      <c r="A102" s="638"/>
      <c r="B102" s="638"/>
      <c r="C102" s="638"/>
      <c r="D102" s="638"/>
      <c r="E102" s="638"/>
      <c r="F102" s="638"/>
      <c r="G102" s="638"/>
      <c r="H102" s="638"/>
      <c r="I102" s="638"/>
      <c r="J102" s="638"/>
      <c r="K102" s="638"/>
      <c r="L102" s="638"/>
      <c r="M102" s="638"/>
      <c r="N102" s="638"/>
      <c r="O102" s="638"/>
      <c r="P102" s="638"/>
      <c r="Q102" s="638"/>
      <c r="R102" s="638"/>
      <c r="S102" s="638"/>
      <c r="T102" s="638"/>
      <c r="U102" s="638"/>
      <c r="V102" s="638"/>
      <c r="W102" s="638"/>
    </row>
    <row r="103" spans="1:23" ht="14.25">
      <c r="A103" s="638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</row>
    <row r="104" spans="1:23" ht="14.25">
      <c r="A104" s="638"/>
      <c r="B104" s="638"/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638"/>
      <c r="N104" s="638"/>
      <c r="O104" s="638"/>
      <c r="P104" s="638"/>
      <c r="Q104" s="638"/>
      <c r="R104" s="638"/>
      <c r="S104" s="638"/>
      <c r="T104" s="638"/>
      <c r="U104" s="638"/>
      <c r="V104" s="638"/>
      <c r="W104" s="638"/>
    </row>
    <row r="105" spans="1:23" ht="14.25">
      <c r="A105" s="638"/>
      <c r="B105" s="638"/>
      <c r="C105" s="638"/>
      <c r="D105" s="638"/>
      <c r="E105" s="638"/>
      <c r="F105" s="638"/>
      <c r="G105" s="638"/>
      <c r="H105" s="638"/>
      <c r="I105" s="638"/>
      <c r="J105" s="638"/>
      <c r="K105" s="638"/>
      <c r="L105" s="638"/>
      <c r="M105" s="638"/>
      <c r="N105" s="638"/>
      <c r="O105" s="638"/>
      <c r="P105" s="638"/>
      <c r="Q105" s="638"/>
      <c r="R105" s="638"/>
      <c r="S105" s="638"/>
      <c r="T105" s="638"/>
      <c r="U105" s="638"/>
      <c r="V105" s="638"/>
      <c r="W105" s="638"/>
    </row>
    <row r="106" spans="1:23" ht="14.25">
      <c r="A106" s="638"/>
      <c r="B106" s="638"/>
      <c r="C106" s="638"/>
      <c r="D106" s="638"/>
      <c r="E106" s="638"/>
      <c r="F106" s="638"/>
      <c r="G106" s="638"/>
      <c r="H106" s="638"/>
      <c r="I106" s="638"/>
      <c r="J106" s="638"/>
      <c r="K106" s="638"/>
      <c r="L106" s="638"/>
      <c r="M106" s="638"/>
      <c r="N106" s="638"/>
      <c r="O106" s="638"/>
      <c r="P106" s="638"/>
      <c r="Q106" s="638"/>
      <c r="R106" s="638"/>
      <c r="S106" s="638"/>
      <c r="T106" s="638"/>
      <c r="U106" s="638"/>
      <c r="V106" s="638"/>
      <c r="W106" s="638"/>
    </row>
    <row r="107" spans="1:23" ht="14.25">
      <c r="A107" s="638"/>
      <c r="B107" s="638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638"/>
      <c r="W107" s="638"/>
    </row>
    <row r="108" spans="1:23" ht="14.25">
      <c r="A108" s="638"/>
      <c r="B108" s="638"/>
      <c r="C108" s="638"/>
      <c r="D108" s="638"/>
      <c r="E108" s="638"/>
      <c r="F108" s="638"/>
      <c r="G108" s="638"/>
      <c r="H108" s="638"/>
      <c r="I108" s="638"/>
      <c r="J108" s="638"/>
      <c r="K108" s="638"/>
      <c r="L108" s="638"/>
      <c r="M108" s="638"/>
      <c r="N108" s="638"/>
      <c r="O108" s="638"/>
      <c r="P108" s="638"/>
      <c r="Q108" s="638"/>
      <c r="R108" s="638"/>
      <c r="S108" s="638"/>
      <c r="T108" s="638"/>
      <c r="U108" s="638"/>
      <c r="V108" s="638"/>
      <c r="W108" s="638"/>
    </row>
    <row r="109" spans="1:23" ht="14.25">
      <c r="A109" s="638"/>
      <c r="B109" s="638"/>
      <c r="C109" s="638"/>
      <c r="D109" s="638"/>
      <c r="E109" s="638"/>
      <c r="F109" s="638"/>
      <c r="G109" s="638"/>
      <c r="H109" s="638"/>
      <c r="I109" s="638"/>
      <c r="J109" s="638"/>
      <c r="K109" s="638"/>
      <c r="L109" s="638"/>
      <c r="M109" s="638"/>
      <c r="N109" s="638"/>
      <c r="O109" s="638"/>
      <c r="P109" s="638"/>
      <c r="Q109" s="638"/>
      <c r="R109" s="638"/>
      <c r="S109" s="638"/>
      <c r="T109" s="638"/>
      <c r="U109" s="638"/>
      <c r="V109" s="638"/>
      <c r="W109" s="638"/>
    </row>
    <row r="110" spans="1:23" ht="14.25">
      <c r="A110" s="638"/>
      <c r="B110" s="638"/>
      <c r="C110" s="638"/>
      <c r="D110" s="638"/>
      <c r="E110" s="638"/>
      <c r="F110" s="638"/>
      <c r="G110" s="638"/>
      <c r="H110" s="638"/>
      <c r="I110" s="638"/>
      <c r="J110" s="638"/>
      <c r="K110" s="638"/>
      <c r="L110" s="638"/>
      <c r="M110" s="638"/>
      <c r="N110" s="638"/>
      <c r="O110" s="638"/>
      <c r="P110" s="638"/>
      <c r="Q110" s="638"/>
      <c r="R110" s="638"/>
      <c r="S110" s="638"/>
      <c r="T110" s="638"/>
      <c r="U110" s="638"/>
      <c r="V110" s="638"/>
      <c r="W110" s="638"/>
    </row>
    <row r="111" spans="1:23" ht="14.25">
      <c r="A111" s="638"/>
      <c r="B111" s="638"/>
      <c r="C111" s="638"/>
      <c r="D111" s="638"/>
      <c r="E111" s="638"/>
      <c r="F111" s="638"/>
      <c r="G111" s="638"/>
      <c r="H111" s="638"/>
      <c r="I111" s="638"/>
      <c r="J111" s="638"/>
      <c r="K111" s="638"/>
      <c r="L111" s="638"/>
      <c r="M111" s="638"/>
      <c r="N111" s="638"/>
      <c r="O111" s="638"/>
      <c r="P111" s="638"/>
      <c r="Q111" s="638"/>
      <c r="R111" s="638"/>
      <c r="S111" s="638"/>
      <c r="T111" s="638"/>
      <c r="U111" s="638"/>
      <c r="V111" s="638"/>
      <c r="W111" s="638"/>
    </row>
    <row r="112" spans="1:23" ht="14.25">
      <c r="A112" s="638"/>
      <c r="B112" s="638"/>
      <c r="C112" s="638"/>
      <c r="D112" s="638"/>
      <c r="E112" s="638"/>
      <c r="F112" s="638"/>
      <c r="G112" s="638"/>
      <c r="H112" s="638"/>
      <c r="I112" s="638"/>
      <c r="J112" s="638"/>
      <c r="K112" s="638"/>
      <c r="L112" s="638"/>
      <c r="M112" s="638"/>
      <c r="N112" s="638"/>
      <c r="O112" s="638"/>
      <c r="P112" s="638"/>
      <c r="Q112" s="638"/>
      <c r="R112" s="638"/>
      <c r="S112" s="638"/>
      <c r="T112" s="638"/>
      <c r="U112" s="638"/>
      <c r="V112" s="638"/>
      <c r="W112" s="638"/>
    </row>
    <row r="113" spans="1:23" ht="14.25">
      <c r="A113" s="638"/>
      <c r="B113" s="638"/>
      <c r="C113" s="638"/>
      <c r="D113" s="638"/>
      <c r="E113" s="638"/>
      <c r="F113" s="638"/>
      <c r="G113" s="638"/>
      <c r="H113" s="638"/>
      <c r="I113" s="638"/>
      <c r="J113" s="638"/>
      <c r="K113" s="638"/>
      <c r="L113" s="638"/>
      <c r="M113" s="638"/>
      <c r="N113" s="638"/>
      <c r="O113" s="638"/>
      <c r="P113" s="638"/>
      <c r="Q113" s="638"/>
      <c r="R113" s="638"/>
      <c r="S113" s="638"/>
      <c r="T113" s="638"/>
      <c r="U113" s="638"/>
      <c r="V113" s="638"/>
      <c r="W113" s="638"/>
    </row>
    <row r="114" spans="1:23" ht="14.25">
      <c r="A114" s="638"/>
      <c r="B114" s="638"/>
      <c r="C114" s="638"/>
      <c r="D114" s="638"/>
      <c r="E114" s="638"/>
      <c r="F114" s="638"/>
      <c r="G114" s="638"/>
      <c r="H114" s="638"/>
      <c r="I114" s="638"/>
      <c r="J114" s="638"/>
      <c r="K114" s="638"/>
      <c r="L114" s="638"/>
      <c r="M114" s="638"/>
      <c r="N114" s="638"/>
      <c r="O114" s="638"/>
      <c r="P114" s="638"/>
      <c r="Q114" s="638"/>
      <c r="R114" s="638"/>
      <c r="S114" s="638"/>
      <c r="T114" s="638"/>
      <c r="U114" s="638"/>
      <c r="V114" s="638"/>
      <c r="W114" s="638"/>
    </row>
    <row r="115" spans="1:23" ht="14.25">
      <c r="A115" s="638"/>
      <c r="B115" s="638"/>
      <c r="C115" s="638"/>
      <c r="D115" s="638"/>
      <c r="E115" s="638"/>
      <c r="F115" s="638"/>
      <c r="G115" s="638"/>
      <c r="H115" s="638"/>
      <c r="I115" s="638"/>
      <c r="J115" s="638"/>
      <c r="K115" s="638"/>
      <c r="L115" s="638"/>
      <c r="M115" s="638"/>
      <c r="N115" s="638"/>
      <c r="O115" s="638"/>
      <c r="P115" s="638"/>
      <c r="Q115" s="638"/>
      <c r="R115" s="638"/>
      <c r="S115" s="638"/>
      <c r="T115" s="638"/>
      <c r="U115" s="638"/>
      <c r="V115" s="638"/>
      <c r="W115" s="638"/>
    </row>
    <row r="116" spans="1:23" ht="14.25">
      <c r="A116" s="638"/>
      <c r="B116" s="638"/>
      <c r="C116" s="638"/>
      <c r="D116" s="638"/>
      <c r="E116" s="638"/>
      <c r="F116" s="638"/>
      <c r="G116" s="638"/>
      <c r="H116" s="638"/>
      <c r="I116" s="638"/>
      <c r="J116" s="638"/>
      <c r="K116" s="638"/>
      <c r="L116" s="638"/>
      <c r="M116" s="638"/>
      <c r="N116" s="638"/>
      <c r="O116" s="638"/>
      <c r="P116" s="638"/>
      <c r="Q116" s="638"/>
      <c r="R116" s="638"/>
      <c r="S116" s="638"/>
      <c r="T116" s="638"/>
      <c r="U116" s="638"/>
      <c r="V116" s="638"/>
      <c r="W116" s="638"/>
    </row>
    <row r="117" spans="1:23" ht="14.25">
      <c r="A117" s="638"/>
      <c r="B117" s="638"/>
      <c r="C117" s="638"/>
      <c r="D117" s="638"/>
      <c r="E117" s="638"/>
      <c r="F117" s="638"/>
      <c r="G117" s="638"/>
      <c r="H117" s="638"/>
      <c r="I117" s="638"/>
      <c r="J117" s="638"/>
      <c r="K117" s="638"/>
      <c r="L117" s="638"/>
      <c r="M117" s="638"/>
      <c r="N117" s="638"/>
      <c r="O117" s="638"/>
      <c r="P117" s="638"/>
      <c r="Q117" s="638"/>
      <c r="R117" s="638"/>
      <c r="S117" s="638"/>
      <c r="T117" s="638"/>
      <c r="U117" s="638"/>
      <c r="V117" s="638"/>
      <c r="W117" s="638"/>
    </row>
    <row r="118" spans="1:23" ht="14.25">
      <c r="A118" s="638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</row>
    <row r="119" spans="1:23" ht="14.25">
      <c r="A119" s="638"/>
      <c r="B119" s="638"/>
      <c r="C119" s="638"/>
      <c r="D119" s="638"/>
      <c r="E119" s="638"/>
      <c r="F119" s="638"/>
      <c r="G119" s="638"/>
      <c r="H119" s="638"/>
      <c r="I119" s="638"/>
      <c r="J119" s="638"/>
      <c r="K119" s="638"/>
      <c r="L119" s="638"/>
      <c r="M119" s="638"/>
      <c r="N119" s="638"/>
      <c r="O119" s="638"/>
      <c r="P119" s="638"/>
      <c r="Q119" s="638"/>
      <c r="R119" s="638"/>
      <c r="S119" s="638"/>
      <c r="T119" s="638"/>
      <c r="U119" s="638"/>
      <c r="V119" s="638"/>
      <c r="W119" s="638"/>
    </row>
    <row r="120" spans="1:23" ht="14.25">
      <c r="A120" s="638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</row>
    <row r="121" spans="1:23" ht="14.25">
      <c r="A121" s="638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</row>
    <row r="122" spans="1:23" ht="14.25">
      <c r="A122" s="638"/>
      <c r="B122" s="638"/>
      <c r="C122" s="638"/>
      <c r="D122" s="638"/>
      <c r="E122" s="638"/>
      <c r="F122" s="638"/>
      <c r="G122" s="638"/>
      <c r="H122" s="638"/>
      <c r="I122" s="638"/>
      <c r="J122" s="638"/>
      <c r="K122" s="638"/>
      <c r="L122" s="638"/>
      <c r="M122" s="638"/>
      <c r="N122" s="638"/>
      <c r="O122" s="638"/>
      <c r="P122" s="638"/>
      <c r="Q122" s="638"/>
      <c r="R122" s="638"/>
      <c r="S122" s="638"/>
      <c r="T122" s="638"/>
      <c r="U122" s="638"/>
      <c r="V122" s="638"/>
      <c r="W122" s="638"/>
    </row>
    <row r="123" spans="1:23" ht="14.25">
      <c r="A123" s="638"/>
      <c r="B123" s="638"/>
      <c r="C123" s="638"/>
      <c r="D123" s="638"/>
      <c r="E123" s="638"/>
      <c r="F123" s="638"/>
      <c r="G123" s="638"/>
      <c r="H123" s="638"/>
      <c r="I123" s="638"/>
      <c r="J123" s="638"/>
      <c r="K123" s="638"/>
      <c r="L123" s="638"/>
      <c r="M123" s="638"/>
      <c r="N123" s="638"/>
      <c r="O123" s="638"/>
      <c r="P123" s="638"/>
      <c r="Q123" s="638"/>
      <c r="R123" s="638"/>
      <c r="S123" s="638"/>
      <c r="T123" s="638"/>
      <c r="U123" s="638"/>
      <c r="V123" s="638"/>
      <c r="W123" s="638"/>
    </row>
    <row r="124" spans="1:23" ht="14.25">
      <c r="A124" s="638"/>
      <c r="B124" s="638"/>
      <c r="C124" s="638"/>
      <c r="D124" s="638"/>
      <c r="E124" s="638"/>
      <c r="F124" s="638"/>
      <c r="G124" s="638"/>
      <c r="H124" s="638"/>
      <c r="I124" s="638"/>
      <c r="J124" s="638"/>
      <c r="K124" s="638"/>
      <c r="L124" s="638"/>
      <c r="M124" s="638"/>
      <c r="N124" s="638"/>
      <c r="O124" s="638"/>
      <c r="P124" s="638"/>
      <c r="Q124" s="638"/>
      <c r="R124" s="638"/>
      <c r="S124" s="638"/>
      <c r="T124" s="638"/>
      <c r="U124" s="638"/>
      <c r="V124" s="638"/>
      <c r="W124" s="638"/>
    </row>
    <row r="125" spans="1:23" ht="14.25">
      <c r="A125" s="638"/>
      <c r="B125" s="638"/>
      <c r="C125" s="638"/>
      <c r="D125" s="638"/>
      <c r="E125" s="638"/>
      <c r="F125" s="638"/>
      <c r="G125" s="638"/>
      <c r="H125" s="638"/>
      <c r="I125" s="638"/>
      <c r="J125" s="638"/>
      <c r="K125" s="638"/>
      <c r="L125" s="638"/>
      <c r="M125" s="638"/>
      <c r="N125" s="638"/>
      <c r="O125" s="638"/>
      <c r="P125" s="638"/>
      <c r="Q125" s="638"/>
      <c r="R125" s="638"/>
      <c r="S125" s="638"/>
      <c r="T125" s="638"/>
      <c r="U125" s="638"/>
      <c r="V125" s="638"/>
      <c r="W125" s="638"/>
    </row>
    <row r="126" spans="1:23" ht="14.25">
      <c r="A126" s="638"/>
      <c r="B126" s="638"/>
      <c r="C126" s="638"/>
      <c r="D126" s="638"/>
      <c r="E126" s="638"/>
      <c r="F126" s="638"/>
      <c r="G126" s="638"/>
      <c r="H126" s="638"/>
      <c r="I126" s="638"/>
      <c r="J126" s="638"/>
      <c r="K126" s="638"/>
      <c r="L126" s="638"/>
      <c r="M126" s="638"/>
      <c r="N126" s="638"/>
      <c r="O126" s="638"/>
      <c r="P126" s="638"/>
      <c r="Q126" s="638"/>
      <c r="R126" s="638"/>
      <c r="S126" s="638"/>
      <c r="T126" s="638"/>
      <c r="U126" s="638"/>
      <c r="V126" s="638"/>
      <c r="W126" s="638"/>
    </row>
    <row r="127" spans="1:23" ht="14.25">
      <c r="A127" s="638"/>
      <c r="B127" s="638"/>
      <c r="C127" s="638"/>
      <c r="D127" s="638"/>
      <c r="E127" s="638"/>
      <c r="F127" s="638"/>
      <c r="G127" s="638"/>
      <c r="H127" s="638"/>
      <c r="I127" s="638"/>
      <c r="J127" s="638"/>
      <c r="K127" s="638"/>
      <c r="L127" s="638"/>
      <c r="M127" s="638"/>
      <c r="N127" s="638"/>
      <c r="O127" s="638"/>
      <c r="P127" s="638"/>
      <c r="Q127" s="638"/>
      <c r="R127" s="638"/>
      <c r="S127" s="638"/>
      <c r="T127" s="638"/>
      <c r="U127" s="638"/>
      <c r="V127" s="638"/>
      <c r="W127" s="638"/>
    </row>
    <row r="128" spans="1:23" ht="14.25">
      <c r="A128" s="638"/>
      <c r="B128" s="638"/>
      <c r="C128" s="638"/>
      <c r="D128" s="638"/>
      <c r="E128" s="638"/>
      <c r="F128" s="638"/>
      <c r="G128" s="638"/>
      <c r="H128" s="638"/>
      <c r="I128" s="638"/>
      <c r="J128" s="638"/>
      <c r="K128" s="638"/>
      <c r="L128" s="638"/>
      <c r="M128" s="638"/>
      <c r="N128" s="638"/>
      <c r="O128" s="638"/>
      <c r="P128" s="638"/>
      <c r="Q128" s="638"/>
      <c r="R128" s="638"/>
      <c r="S128" s="638"/>
      <c r="T128" s="638"/>
      <c r="U128" s="638"/>
      <c r="V128" s="638"/>
      <c r="W128" s="638"/>
    </row>
    <row r="129" spans="1:23" ht="14.25">
      <c r="A129" s="638"/>
      <c r="B129" s="638"/>
      <c r="C129" s="638"/>
      <c r="D129" s="638"/>
      <c r="E129" s="638"/>
      <c r="F129" s="638"/>
      <c r="G129" s="638"/>
      <c r="H129" s="638"/>
      <c r="I129" s="638"/>
      <c r="J129" s="638"/>
      <c r="K129" s="638"/>
      <c r="L129" s="638"/>
      <c r="M129" s="638"/>
      <c r="N129" s="638"/>
      <c r="O129" s="638"/>
      <c r="P129" s="638"/>
      <c r="Q129" s="638"/>
      <c r="R129" s="638"/>
      <c r="S129" s="638"/>
      <c r="T129" s="638"/>
      <c r="U129" s="638"/>
      <c r="V129" s="638"/>
      <c r="W129" s="638"/>
    </row>
    <row r="130" spans="1:23" ht="14.25">
      <c r="A130" s="638"/>
      <c r="B130" s="638"/>
      <c r="C130" s="638"/>
      <c r="D130" s="638"/>
      <c r="E130" s="638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8"/>
      <c r="S130" s="638"/>
      <c r="T130" s="638"/>
      <c r="U130" s="638"/>
      <c r="V130" s="638"/>
      <c r="W130" s="638"/>
    </row>
    <row r="131" spans="1:23" ht="14.25">
      <c r="A131" s="638"/>
      <c r="B131" s="638"/>
      <c r="C131" s="638"/>
      <c r="D131" s="638"/>
      <c r="E131" s="638"/>
      <c r="F131" s="638"/>
      <c r="G131" s="638"/>
      <c r="H131" s="638"/>
      <c r="I131" s="638"/>
      <c r="J131" s="638"/>
      <c r="K131" s="638"/>
      <c r="L131" s="638"/>
      <c r="M131" s="638"/>
      <c r="N131" s="638"/>
      <c r="O131" s="638"/>
      <c r="P131" s="638"/>
      <c r="Q131" s="638"/>
      <c r="R131" s="638"/>
      <c r="S131" s="638"/>
      <c r="T131" s="638"/>
      <c r="U131" s="638"/>
      <c r="V131" s="638"/>
      <c r="W131" s="638"/>
    </row>
    <row r="132" spans="1:23" ht="14.25">
      <c r="A132" s="638"/>
      <c r="B132" s="638"/>
      <c r="C132" s="638"/>
      <c r="D132" s="638"/>
      <c r="E132" s="638"/>
      <c r="F132" s="638"/>
      <c r="G132" s="638"/>
      <c r="H132" s="638"/>
      <c r="I132" s="638"/>
      <c r="J132" s="638"/>
      <c r="K132" s="638"/>
      <c r="L132" s="638"/>
      <c r="M132" s="638"/>
      <c r="N132" s="638"/>
      <c r="O132" s="638"/>
      <c r="P132" s="638"/>
      <c r="Q132" s="638"/>
      <c r="R132" s="638"/>
      <c r="S132" s="638"/>
      <c r="T132" s="638"/>
      <c r="U132" s="638"/>
      <c r="V132" s="638"/>
      <c r="W132" s="638"/>
    </row>
    <row r="133" spans="1:23" ht="14.25">
      <c r="A133" s="638"/>
      <c r="B133" s="638"/>
      <c r="C133" s="638"/>
      <c r="D133" s="638"/>
      <c r="E133" s="638"/>
      <c r="F133" s="638"/>
      <c r="G133" s="638"/>
      <c r="H133" s="638"/>
      <c r="I133" s="638"/>
      <c r="J133" s="638"/>
      <c r="K133" s="638"/>
      <c r="L133" s="638"/>
      <c r="M133" s="638"/>
      <c r="N133" s="638"/>
      <c r="O133" s="638"/>
      <c r="P133" s="638"/>
      <c r="Q133" s="638"/>
      <c r="R133" s="638"/>
      <c r="S133" s="638"/>
      <c r="T133" s="638"/>
      <c r="U133" s="638"/>
      <c r="V133" s="638"/>
      <c r="W133" s="638"/>
    </row>
    <row r="134" spans="1:23" ht="14.25">
      <c r="A134" s="638"/>
      <c r="B134" s="638"/>
      <c r="C134" s="638"/>
      <c r="D134" s="638"/>
      <c r="E134" s="638"/>
      <c r="F134" s="638"/>
      <c r="G134" s="638"/>
      <c r="H134" s="638"/>
      <c r="I134" s="638"/>
      <c r="J134" s="638"/>
      <c r="K134" s="638"/>
      <c r="L134" s="638"/>
      <c r="M134" s="638"/>
      <c r="N134" s="638"/>
      <c r="O134" s="638"/>
      <c r="P134" s="638"/>
      <c r="Q134" s="638"/>
      <c r="R134" s="638"/>
      <c r="S134" s="638"/>
      <c r="T134" s="638"/>
      <c r="U134" s="638"/>
      <c r="V134" s="638"/>
      <c r="W134" s="638"/>
    </row>
    <row r="135" spans="1:23" ht="14.25">
      <c r="A135" s="638"/>
      <c r="B135" s="638"/>
      <c r="C135" s="638"/>
      <c r="D135" s="638"/>
      <c r="E135" s="638"/>
      <c r="F135" s="638"/>
      <c r="G135" s="638"/>
      <c r="H135" s="638"/>
      <c r="I135" s="638"/>
      <c r="J135" s="638"/>
      <c r="K135" s="638"/>
      <c r="L135" s="638"/>
      <c r="M135" s="638"/>
      <c r="N135" s="638"/>
      <c r="O135" s="638"/>
      <c r="P135" s="638"/>
      <c r="Q135" s="638"/>
      <c r="R135" s="638"/>
      <c r="S135" s="638"/>
      <c r="T135" s="638"/>
      <c r="U135" s="638"/>
      <c r="V135" s="638"/>
      <c r="W135" s="638"/>
    </row>
    <row r="136" spans="1:23" ht="14.25">
      <c r="A136" s="638"/>
      <c r="B136" s="638"/>
      <c r="C136" s="638"/>
      <c r="D136" s="638"/>
      <c r="E136" s="638"/>
      <c r="F136" s="638"/>
      <c r="G136" s="638"/>
      <c r="H136" s="638"/>
      <c r="I136" s="638"/>
      <c r="J136" s="638"/>
      <c r="K136" s="638"/>
      <c r="L136" s="638"/>
      <c r="M136" s="638"/>
      <c r="N136" s="638"/>
      <c r="O136" s="638"/>
      <c r="P136" s="638"/>
      <c r="Q136" s="638"/>
      <c r="R136" s="638"/>
      <c r="S136" s="638"/>
      <c r="T136" s="638"/>
      <c r="U136" s="638"/>
      <c r="V136" s="638"/>
      <c r="W136" s="638"/>
    </row>
    <row r="137" spans="1:23" ht="14.25">
      <c r="A137" s="638"/>
      <c r="B137" s="638"/>
      <c r="C137" s="638"/>
      <c r="D137" s="638"/>
      <c r="E137" s="638"/>
      <c r="F137" s="638"/>
      <c r="G137" s="638"/>
      <c r="H137" s="638"/>
      <c r="I137" s="638"/>
      <c r="J137" s="638"/>
      <c r="K137" s="638"/>
      <c r="L137" s="638"/>
      <c r="M137" s="638"/>
      <c r="N137" s="638"/>
      <c r="O137" s="638"/>
      <c r="P137" s="638"/>
      <c r="Q137" s="638"/>
      <c r="R137" s="638"/>
      <c r="S137" s="638"/>
      <c r="T137" s="638"/>
      <c r="U137" s="638"/>
      <c r="V137" s="638"/>
      <c r="W137" s="638"/>
    </row>
    <row r="138" spans="1:23" ht="14.25">
      <c r="A138" s="638"/>
      <c r="B138" s="638"/>
      <c r="C138" s="638"/>
      <c r="D138" s="638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38"/>
      <c r="Q138" s="638"/>
      <c r="R138" s="638"/>
      <c r="S138" s="638"/>
      <c r="T138" s="638"/>
      <c r="U138" s="638"/>
      <c r="V138" s="638"/>
      <c r="W138" s="638"/>
    </row>
    <row r="139" spans="1:23" ht="14.25">
      <c r="A139" s="638"/>
      <c r="B139" s="638"/>
      <c r="C139" s="638"/>
      <c r="D139" s="638"/>
      <c r="E139" s="638"/>
      <c r="F139" s="638"/>
      <c r="G139" s="638"/>
      <c r="H139" s="638"/>
      <c r="I139" s="638"/>
      <c r="J139" s="638"/>
      <c r="K139" s="638"/>
      <c r="L139" s="638"/>
      <c r="M139" s="638"/>
      <c r="N139" s="638"/>
      <c r="O139" s="638"/>
      <c r="P139" s="638"/>
      <c r="Q139" s="638"/>
      <c r="R139" s="638"/>
      <c r="S139" s="638"/>
      <c r="T139" s="638"/>
      <c r="U139" s="638"/>
      <c r="V139" s="638"/>
      <c r="W139" s="638"/>
    </row>
    <row r="140" spans="1:23" ht="14.25">
      <c r="A140" s="638"/>
      <c r="B140" s="638"/>
      <c r="C140" s="638"/>
      <c r="D140" s="638"/>
      <c r="E140" s="638"/>
      <c r="F140" s="638"/>
      <c r="G140" s="638"/>
      <c r="H140" s="638"/>
      <c r="I140" s="638"/>
      <c r="J140" s="638"/>
      <c r="K140" s="638"/>
      <c r="L140" s="638"/>
      <c r="M140" s="638"/>
      <c r="N140" s="638"/>
      <c r="O140" s="638"/>
      <c r="P140" s="638"/>
      <c r="Q140" s="638"/>
      <c r="R140" s="638"/>
      <c r="S140" s="638"/>
      <c r="T140" s="638"/>
      <c r="U140" s="638"/>
      <c r="V140" s="638"/>
      <c r="W140" s="638"/>
    </row>
    <row r="141" spans="1:23" ht="14.25">
      <c r="A141" s="638"/>
      <c r="B141" s="638"/>
      <c r="C141" s="638"/>
      <c r="D141" s="638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638"/>
      <c r="W141" s="638"/>
    </row>
    <row r="142" spans="1:23" ht="14.25">
      <c r="A142" s="638"/>
      <c r="B142" s="638"/>
      <c r="C142" s="638"/>
      <c r="D142" s="638"/>
      <c r="E142" s="638"/>
      <c r="F142" s="638"/>
      <c r="G142" s="638"/>
      <c r="H142" s="638"/>
      <c r="I142" s="638"/>
      <c r="J142" s="638"/>
      <c r="K142" s="638"/>
      <c r="L142" s="638"/>
      <c r="M142" s="638"/>
      <c r="N142" s="638"/>
      <c r="O142" s="638"/>
      <c r="P142" s="638"/>
      <c r="Q142" s="638"/>
      <c r="R142" s="638"/>
      <c r="S142" s="638"/>
      <c r="T142" s="638"/>
      <c r="U142" s="638"/>
      <c r="V142" s="638"/>
      <c r="W142" s="638"/>
    </row>
    <row r="143" spans="1:23" ht="14.25">
      <c r="A143" s="638"/>
      <c r="B143" s="638"/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  <c r="M143" s="638"/>
      <c r="N143" s="638"/>
      <c r="O143" s="638"/>
      <c r="P143" s="638"/>
      <c r="Q143" s="638"/>
      <c r="R143" s="638"/>
      <c r="S143" s="638"/>
      <c r="T143" s="638"/>
      <c r="U143" s="638"/>
      <c r="V143" s="638"/>
      <c r="W143" s="638"/>
    </row>
    <row r="144" spans="1:23" ht="14.25">
      <c r="A144" s="638"/>
      <c r="B144" s="638"/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  <c r="P144" s="638"/>
      <c r="Q144" s="638"/>
      <c r="R144" s="638"/>
      <c r="S144" s="638"/>
      <c r="T144" s="638"/>
      <c r="U144" s="638"/>
      <c r="V144" s="638"/>
      <c r="W144" s="638"/>
    </row>
    <row r="145" spans="1:23" ht="14.25">
      <c r="A145" s="638"/>
      <c r="B145" s="638"/>
      <c r="C145" s="638"/>
      <c r="D145" s="638"/>
      <c r="E145" s="638"/>
      <c r="F145" s="638"/>
      <c r="G145" s="638"/>
      <c r="H145" s="638"/>
      <c r="I145" s="638"/>
      <c r="J145" s="638"/>
      <c r="K145" s="638"/>
      <c r="L145" s="638"/>
      <c r="M145" s="638"/>
      <c r="N145" s="638"/>
      <c r="O145" s="638"/>
      <c r="P145" s="638"/>
      <c r="Q145" s="638"/>
      <c r="R145" s="638"/>
      <c r="S145" s="638"/>
      <c r="T145" s="638"/>
      <c r="U145" s="638"/>
      <c r="V145" s="638"/>
      <c r="W145" s="638"/>
    </row>
    <row r="146" spans="1:23" ht="14.25">
      <c r="A146" s="638"/>
      <c r="B146" s="638"/>
      <c r="C146" s="638"/>
      <c r="D146" s="638"/>
      <c r="E146" s="638"/>
      <c r="F146" s="638"/>
      <c r="G146" s="638"/>
      <c r="H146" s="638"/>
      <c r="I146" s="638"/>
      <c r="J146" s="638"/>
      <c r="K146" s="638"/>
      <c r="L146" s="638"/>
      <c r="M146" s="638"/>
      <c r="N146" s="638"/>
      <c r="O146" s="638"/>
      <c r="P146" s="638"/>
      <c r="Q146" s="638"/>
      <c r="R146" s="638"/>
      <c r="S146" s="638"/>
      <c r="T146" s="638"/>
      <c r="U146" s="638"/>
      <c r="V146" s="638"/>
      <c r="W146" s="638"/>
    </row>
    <row r="147" spans="1:23" ht="14.25">
      <c r="A147" s="638"/>
      <c r="B147" s="638"/>
      <c r="C147" s="638"/>
      <c r="D147" s="638"/>
      <c r="E147" s="638"/>
      <c r="F147" s="638"/>
      <c r="G147" s="638"/>
      <c r="H147" s="638"/>
      <c r="I147" s="638"/>
      <c r="J147" s="638"/>
      <c r="K147" s="638"/>
      <c r="L147" s="638"/>
      <c r="M147" s="638"/>
      <c r="N147" s="638"/>
      <c r="O147" s="638"/>
      <c r="P147" s="638"/>
      <c r="Q147" s="638"/>
      <c r="R147" s="638"/>
      <c r="S147" s="638"/>
      <c r="T147" s="638"/>
      <c r="U147" s="638"/>
      <c r="V147" s="638"/>
      <c r="W147" s="638"/>
    </row>
    <row r="148" spans="1:23" ht="14.25">
      <c r="A148" s="638"/>
      <c r="B148" s="638"/>
      <c r="C148" s="638"/>
      <c r="D148" s="638"/>
      <c r="E148" s="638"/>
      <c r="F148" s="638"/>
      <c r="G148" s="638"/>
      <c r="H148" s="638"/>
      <c r="I148" s="638"/>
      <c r="J148" s="638"/>
      <c r="K148" s="638"/>
      <c r="L148" s="638"/>
      <c r="M148" s="638"/>
      <c r="N148" s="638"/>
      <c r="O148" s="638"/>
      <c r="P148" s="638"/>
      <c r="Q148" s="638"/>
      <c r="R148" s="638"/>
      <c r="S148" s="638"/>
      <c r="T148" s="638"/>
      <c r="U148" s="638"/>
      <c r="V148" s="638"/>
      <c r="W148" s="638"/>
    </row>
    <row r="149" spans="1:23" ht="14.25">
      <c r="A149" s="638"/>
      <c r="B149" s="638"/>
      <c r="C149" s="638"/>
      <c r="D149" s="638"/>
      <c r="E149" s="638"/>
      <c r="F149" s="638"/>
      <c r="G149" s="638"/>
      <c r="H149" s="638"/>
      <c r="I149" s="638"/>
      <c r="J149" s="638"/>
      <c r="K149" s="638"/>
      <c r="L149" s="638"/>
      <c r="M149" s="638"/>
      <c r="N149" s="638"/>
      <c r="O149" s="638"/>
      <c r="P149" s="638"/>
      <c r="Q149" s="638"/>
      <c r="R149" s="638"/>
      <c r="S149" s="638"/>
      <c r="T149" s="638"/>
      <c r="U149" s="638"/>
      <c r="V149" s="638"/>
      <c r="W149" s="638"/>
    </row>
    <row r="150" spans="1:23" ht="14.25">
      <c r="A150" s="638"/>
      <c r="B150" s="638"/>
      <c r="C150" s="638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8"/>
      <c r="T150" s="638"/>
      <c r="U150" s="638"/>
      <c r="V150" s="638"/>
      <c r="W150" s="638"/>
    </row>
    <row r="151" spans="1:23" ht="14.25">
      <c r="A151" s="638"/>
      <c r="B151" s="638"/>
      <c r="C151" s="638"/>
      <c r="D151" s="638"/>
      <c r="E151" s="638"/>
      <c r="F151" s="638"/>
      <c r="G151" s="638"/>
      <c r="H151" s="638"/>
      <c r="I151" s="638"/>
      <c r="J151" s="638"/>
      <c r="K151" s="638"/>
      <c r="L151" s="638"/>
      <c r="M151" s="638"/>
      <c r="N151" s="638"/>
      <c r="O151" s="638"/>
      <c r="P151" s="638"/>
      <c r="Q151" s="638"/>
      <c r="R151" s="638"/>
      <c r="S151" s="638"/>
      <c r="T151" s="638"/>
      <c r="U151" s="638"/>
      <c r="V151" s="638"/>
      <c r="W151" s="638"/>
    </row>
    <row r="152" spans="1:23" ht="14.25">
      <c r="A152" s="638"/>
      <c r="B152" s="638"/>
      <c r="C152" s="638"/>
      <c r="D152" s="638"/>
      <c r="E152" s="638"/>
      <c r="F152" s="638"/>
      <c r="G152" s="638"/>
      <c r="H152" s="638"/>
      <c r="I152" s="638"/>
      <c r="J152" s="638"/>
      <c r="K152" s="638"/>
      <c r="L152" s="638"/>
      <c r="M152" s="638"/>
      <c r="N152" s="638"/>
      <c r="O152" s="638"/>
      <c r="P152" s="638"/>
      <c r="Q152" s="638"/>
      <c r="R152" s="638"/>
      <c r="S152" s="638"/>
      <c r="T152" s="638"/>
      <c r="U152" s="638"/>
      <c r="V152" s="638"/>
      <c r="W152" s="638"/>
    </row>
    <row r="153" spans="1:23" ht="14.25">
      <c r="A153" s="638"/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  <c r="L153" s="638"/>
      <c r="M153" s="638"/>
      <c r="N153" s="638"/>
      <c r="O153" s="638"/>
      <c r="P153" s="638"/>
      <c r="Q153" s="638"/>
      <c r="R153" s="638"/>
      <c r="S153" s="638"/>
      <c r="T153" s="638"/>
      <c r="U153" s="638"/>
      <c r="V153" s="638"/>
      <c r="W153" s="638"/>
    </row>
    <row r="154" spans="1:23" ht="14.25">
      <c r="A154" s="638"/>
      <c r="B154" s="638"/>
      <c r="C154" s="638"/>
      <c r="D154" s="638"/>
      <c r="E154" s="638"/>
      <c r="F154" s="638"/>
      <c r="G154" s="638"/>
      <c r="H154" s="638"/>
      <c r="I154" s="638"/>
      <c r="J154" s="638"/>
      <c r="K154" s="638"/>
      <c r="L154" s="638"/>
      <c r="M154" s="638"/>
      <c r="N154" s="638"/>
      <c r="O154" s="638"/>
      <c r="P154" s="638"/>
      <c r="Q154" s="638"/>
      <c r="R154" s="638"/>
      <c r="S154" s="638"/>
      <c r="T154" s="638"/>
      <c r="U154" s="638"/>
      <c r="V154" s="638"/>
      <c r="W154" s="638"/>
    </row>
    <row r="155" spans="1:23" ht="14.25">
      <c r="A155" s="638"/>
      <c r="B155" s="638"/>
      <c r="C155" s="638"/>
      <c r="D155" s="638"/>
      <c r="E155" s="638"/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638"/>
      <c r="W155" s="638"/>
    </row>
    <row r="156" spans="1:23" ht="14.25">
      <c r="A156" s="638"/>
      <c r="B156" s="638"/>
      <c r="C156" s="638"/>
      <c r="D156" s="638"/>
      <c r="E156" s="638"/>
      <c r="F156" s="638"/>
      <c r="G156" s="638"/>
      <c r="H156" s="638"/>
      <c r="I156" s="638"/>
      <c r="J156" s="638"/>
      <c r="K156" s="638"/>
      <c r="L156" s="638"/>
      <c r="M156" s="638"/>
      <c r="N156" s="638"/>
      <c r="O156" s="638"/>
      <c r="P156" s="638"/>
      <c r="Q156" s="638"/>
      <c r="R156" s="638"/>
      <c r="S156" s="638"/>
      <c r="T156" s="638"/>
      <c r="U156" s="638"/>
      <c r="V156" s="638"/>
      <c r="W156" s="638"/>
    </row>
    <row r="157" spans="1:23" ht="14.25">
      <c r="A157" s="638"/>
      <c r="B157" s="638"/>
      <c r="C157" s="638"/>
      <c r="D157" s="638"/>
      <c r="E157" s="638"/>
      <c r="F157" s="638"/>
      <c r="G157" s="638"/>
      <c r="H157" s="638"/>
      <c r="I157" s="638"/>
      <c r="J157" s="638"/>
      <c r="K157" s="638"/>
      <c r="L157" s="638"/>
      <c r="M157" s="638"/>
      <c r="N157" s="638"/>
      <c r="O157" s="638"/>
      <c r="P157" s="638"/>
      <c r="Q157" s="638"/>
      <c r="R157" s="638"/>
      <c r="S157" s="638"/>
      <c r="T157" s="638"/>
      <c r="U157" s="638"/>
      <c r="V157" s="638"/>
      <c r="W157" s="638"/>
    </row>
    <row r="158" spans="1:23" ht="14.25">
      <c r="A158" s="638"/>
      <c r="B158" s="638"/>
      <c r="C158" s="638"/>
      <c r="D158" s="638"/>
      <c r="E158" s="638"/>
      <c r="F158" s="638"/>
      <c r="G158" s="638"/>
      <c r="H158" s="638"/>
      <c r="I158" s="638"/>
      <c r="J158" s="638"/>
      <c r="K158" s="638"/>
      <c r="L158" s="638"/>
      <c r="M158" s="638"/>
      <c r="N158" s="638"/>
      <c r="O158" s="638"/>
      <c r="P158" s="638"/>
      <c r="Q158" s="638"/>
      <c r="R158" s="638"/>
      <c r="S158" s="638"/>
      <c r="T158" s="638"/>
      <c r="U158" s="638"/>
      <c r="V158" s="638"/>
      <c r="W158" s="638"/>
    </row>
    <row r="159" spans="1:23" ht="14.25">
      <c r="A159" s="638"/>
      <c r="B159" s="638"/>
      <c r="C159" s="638"/>
      <c r="D159" s="638"/>
      <c r="E159" s="638"/>
      <c r="F159" s="638"/>
      <c r="G159" s="638"/>
      <c r="H159" s="638"/>
      <c r="I159" s="638"/>
      <c r="J159" s="638"/>
      <c r="K159" s="638"/>
      <c r="L159" s="638"/>
      <c r="M159" s="638"/>
      <c r="N159" s="638"/>
      <c r="O159" s="638"/>
      <c r="P159" s="638"/>
      <c r="Q159" s="638"/>
      <c r="R159" s="638"/>
      <c r="S159" s="638"/>
      <c r="T159" s="638"/>
      <c r="U159" s="638"/>
      <c r="V159" s="638"/>
      <c r="W159" s="638"/>
    </row>
    <row r="160" spans="1:23" ht="14.25">
      <c r="A160" s="638"/>
      <c r="B160" s="638"/>
      <c r="C160" s="638"/>
      <c r="D160" s="638"/>
      <c r="E160" s="638"/>
      <c r="F160" s="638"/>
      <c r="G160" s="638"/>
      <c r="H160" s="638"/>
      <c r="I160" s="638"/>
      <c r="J160" s="638"/>
      <c r="K160" s="638"/>
      <c r="L160" s="638"/>
      <c r="M160" s="638"/>
      <c r="N160" s="638"/>
      <c r="O160" s="638"/>
      <c r="P160" s="638"/>
      <c r="Q160" s="638"/>
      <c r="R160" s="638"/>
      <c r="S160" s="638"/>
      <c r="T160" s="638"/>
      <c r="U160" s="638"/>
      <c r="V160" s="638"/>
      <c r="W160" s="638"/>
    </row>
    <row r="161" spans="1:23" ht="14.25">
      <c r="A161" s="638"/>
      <c r="B161" s="638"/>
      <c r="C161" s="638"/>
      <c r="D161" s="638"/>
      <c r="E161" s="638"/>
      <c r="F161" s="638"/>
      <c r="G161" s="638"/>
      <c r="H161" s="638"/>
      <c r="I161" s="638"/>
      <c r="J161" s="638"/>
      <c r="K161" s="638"/>
      <c r="L161" s="638"/>
      <c r="M161" s="638"/>
      <c r="N161" s="638"/>
      <c r="O161" s="638"/>
      <c r="P161" s="638"/>
      <c r="Q161" s="638"/>
      <c r="R161" s="638"/>
      <c r="S161" s="638"/>
      <c r="T161" s="638"/>
      <c r="U161" s="638"/>
      <c r="V161" s="638"/>
      <c r="W161" s="638"/>
    </row>
    <row r="162" spans="1:23" ht="14.25">
      <c r="A162" s="638"/>
      <c r="B162" s="638"/>
      <c r="C162" s="638"/>
      <c r="D162" s="638"/>
      <c r="E162" s="638"/>
      <c r="F162" s="638"/>
      <c r="G162" s="638"/>
      <c r="H162" s="638"/>
      <c r="I162" s="638"/>
      <c r="J162" s="638"/>
      <c r="K162" s="638"/>
      <c r="L162" s="638"/>
      <c r="M162" s="638"/>
      <c r="N162" s="638"/>
      <c r="O162" s="638"/>
      <c r="P162" s="638"/>
      <c r="Q162" s="638"/>
      <c r="R162" s="638"/>
      <c r="S162" s="638"/>
      <c r="T162" s="638"/>
      <c r="U162" s="638"/>
      <c r="V162" s="638"/>
      <c r="W162" s="638"/>
    </row>
    <row r="163" spans="1:23" ht="14.25">
      <c r="A163" s="638"/>
      <c r="B163" s="638"/>
      <c r="C163" s="638"/>
      <c r="D163" s="638"/>
      <c r="E163" s="638"/>
      <c r="F163" s="638"/>
      <c r="G163" s="638"/>
      <c r="H163" s="638"/>
      <c r="I163" s="638"/>
      <c r="J163" s="638"/>
      <c r="K163" s="638"/>
      <c r="L163" s="638"/>
      <c r="M163" s="638"/>
      <c r="N163" s="638"/>
      <c r="O163" s="638"/>
      <c r="P163" s="638"/>
      <c r="Q163" s="638"/>
      <c r="R163" s="638"/>
      <c r="S163" s="638"/>
      <c r="T163" s="638"/>
      <c r="U163" s="638"/>
      <c r="V163" s="638"/>
      <c r="W163" s="638"/>
    </row>
    <row r="164" spans="1:23" ht="14.25">
      <c r="A164" s="638"/>
      <c r="B164" s="638"/>
      <c r="C164" s="638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8"/>
      <c r="S164" s="638"/>
      <c r="T164" s="638"/>
      <c r="U164" s="638"/>
      <c r="V164" s="638"/>
      <c r="W164" s="638"/>
    </row>
    <row r="165" spans="1:23" ht="14.25">
      <c r="A165" s="638"/>
      <c r="B165" s="638"/>
      <c r="C165" s="638"/>
      <c r="D165" s="638"/>
      <c r="E165" s="638"/>
      <c r="F165" s="638"/>
      <c r="G165" s="638"/>
      <c r="H165" s="638"/>
      <c r="I165" s="638"/>
      <c r="J165" s="638"/>
      <c r="K165" s="638"/>
      <c r="L165" s="638"/>
      <c r="M165" s="638"/>
      <c r="N165" s="638"/>
      <c r="O165" s="638"/>
      <c r="P165" s="638"/>
      <c r="Q165" s="638"/>
      <c r="R165" s="638"/>
      <c r="S165" s="638"/>
      <c r="T165" s="638"/>
      <c r="U165" s="638"/>
      <c r="V165" s="638"/>
      <c r="W165" s="638"/>
    </row>
    <row r="166" spans="1:23" ht="14.25">
      <c r="A166" s="638"/>
      <c r="B166" s="638"/>
      <c r="C166" s="638"/>
      <c r="D166" s="638"/>
      <c r="E166" s="638"/>
      <c r="F166" s="638"/>
      <c r="G166" s="638"/>
      <c r="H166" s="638"/>
      <c r="I166" s="638"/>
      <c r="J166" s="638"/>
      <c r="K166" s="638"/>
      <c r="L166" s="638"/>
      <c r="M166" s="638"/>
      <c r="N166" s="638"/>
      <c r="O166" s="638"/>
      <c r="P166" s="638"/>
      <c r="Q166" s="638"/>
      <c r="R166" s="638"/>
      <c r="S166" s="638"/>
      <c r="T166" s="638"/>
      <c r="U166" s="638"/>
      <c r="V166" s="638"/>
      <c r="W166" s="638"/>
    </row>
    <row r="167" spans="1:23" ht="14.25">
      <c r="A167" s="638"/>
      <c r="B167" s="638"/>
      <c r="C167" s="638"/>
      <c r="D167" s="638"/>
      <c r="E167" s="638"/>
      <c r="F167" s="638"/>
      <c r="G167" s="638"/>
      <c r="H167" s="638"/>
      <c r="I167" s="638"/>
      <c r="J167" s="638"/>
      <c r="K167" s="638"/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</row>
    <row r="168" spans="1:23" ht="14.25">
      <c r="A168" s="638"/>
      <c r="B168" s="638"/>
      <c r="C168" s="638"/>
      <c r="D168" s="638"/>
      <c r="E168" s="638"/>
      <c r="F168" s="638"/>
      <c r="G168" s="638"/>
      <c r="H168" s="638"/>
      <c r="I168" s="638"/>
      <c r="J168" s="638"/>
      <c r="K168" s="638"/>
      <c r="L168" s="638"/>
      <c r="M168" s="638"/>
      <c r="N168" s="638"/>
      <c r="O168" s="638"/>
      <c r="P168" s="638"/>
      <c r="Q168" s="638"/>
      <c r="R168" s="638"/>
      <c r="S168" s="638"/>
      <c r="T168" s="638"/>
      <c r="U168" s="638"/>
      <c r="V168" s="638"/>
      <c r="W168" s="638"/>
    </row>
    <row r="169" spans="1:23" ht="14.25">
      <c r="A169" s="638"/>
      <c r="B169" s="638"/>
      <c r="C169" s="638"/>
      <c r="D169" s="638"/>
      <c r="E169" s="638"/>
      <c r="F169" s="638"/>
      <c r="G169" s="638"/>
      <c r="H169" s="638"/>
      <c r="I169" s="638"/>
      <c r="J169" s="638"/>
      <c r="K169" s="638"/>
      <c r="L169" s="638"/>
      <c r="M169" s="638"/>
      <c r="N169" s="638"/>
      <c r="O169" s="638"/>
      <c r="P169" s="638"/>
      <c r="Q169" s="638"/>
      <c r="R169" s="638"/>
      <c r="S169" s="638"/>
      <c r="T169" s="638"/>
      <c r="U169" s="638"/>
      <c r="V169" s="638"/>
      <c r="W169" s="638"/>
    </row>
    <row r="170" spans="1:23" ht="14.25">
      <c r="A170" s="638"/>
      <c r="B170" s="638"/>
      <c r="C170" s="638"/>
      <c r="D170" s="638"/>
      <c r="E170" s="638"/>
      <c r="F170" s="638"/>
      <c r="G170" s="638"/>
      <c r="H170" s="638"/>
      <c r="I170" s="638"/>
      <c r="J170" s="638"/>
      <c r="K170" s="638"/>
      <c r="L170" s="638"/>
      <c r="M170" s="638"/>
      <c r="N170" s="638"/>
      <c r="O170" s="638"/>
      <c r="P170" s="638"/>
      <c r="Q170" s="638"/>
      <c r="R170" s="638"/>
      <c r="S170" s="638"/>
      <c r="T170" s="638"/>
      <c r="U170" s="638"/>
      <c r="V170" s="638"/>
      <c r="W170" s="638"/>
    </row>
    <row r="171" spans="1:23" ht="14.25">
      <c r="A171" s="638"/>
      <c r="B171" s="638"/>
      <c r="C171" s="638"/>
      <c r="D171" s="638"/>
      <c r="E171" s="638"/>
      <c r="F171" s="638"/>
      <c r="G171" s="638"/>
      <c r="H171" s="638"/>
      <c r="I171" s="638"/>
      <c r="J171" s="638"/>
      <c r="K171" s="638"/>
      <c r="L171" s="638"/>
      <c r="M171" s="638"/>
      <c r="N171" s="638"/>
      <c r="O171" s="638"/>
      <c r="P171" s="638"/>
      <c r="Q171" s="638"/>
      <c r="R171" s="638"/>
      <c r="S171" s="638"/>
      <c r="T171" s="638"/>
      <c r="U171" s="638"/>
      <c r="V171" s="638"/>
      <c r="W171" s="638"/>
    </row>
    <row r="172" spans="1:23" ht="14.25">
      <c r="A172" s="638"/>
      <c r="B172" s="638"/>
      <c r="C172" s="638"/>
      <c r="D172" s="638"/>
      <c r="E172" s="638"/>
      <c r="F172" s="638"/>
      <c r="G172" s="638"/>
      <c r="H172" s="638"/>
      <c r="I172" s="638"/>
      <c r="J172" s="638"/>
      <c r="K172" s="638"/>
      <c r="L172" s="638"/>
      <c r="M172" s="638"/>
      <c r="N172" s="638"/>
      <c r="O172" s="638"/>
      <c r="P172" s="638"/>
      <c r="Q172" s="638"/>
      <c r="R172" s="638"/>
      <c r="S172" s="638"/>
      <c r="T172" s="638"/>
      <c r="U172" s="638"/>
      <c r="V172" s="638"/>
      <c r="W172" s="638"/>
    </row>
    <row r="173" spans="1:23" ht="14.25">
      <c r="A173" s="638"/>
      <c r="B173" s="638"/>
      <c r="C173" s="638"/>
      <c r="D173" s="638"/>
      <c r="E173" s="638"/>
      <c r="F173" s="638"/>
      <c r="G173" s="638"/>
      <c r="H173" s="638"/>
      <c r="I173" s="638"/>
      <c r="J173" s="638"/>
      <c r="K173" s="638"/>
      <c r="L173" s="638"/>
      <c r="M173" s="638"/>
      <c r="N173" s="638"/>
      <c r="O173" s="638"/>
      <c r="P173" s="638"/>
      <c r="Q173" s="638"/>
      <c r="R173" s="638"/>
      <c r="S173" s="638"/>
      <c r="T173" s="638"/>
      <c r="U173" s="638"/>
      <c r="V173" s="638"/>
      <c r="W173" s="638"/>
    </row>
    <row r="174" spans="1:23" ht="14.25">
      <c r="A174" s="638"/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38"/>
      <c r="Q174" s="638"/>
      <c r="R174" s="638"/>
      <c r="S174" s="638"/>
      <c r="T174" s="638"/>
      <c r="U174" s="638"/>
      <c r="V174" s="638"/>
      <c r="W174" s="638"/>
    </row>
    <row r="175" spans="1:23" ht="14.25">
      <c r="A175" s="638"/>
      <c r="B175" s="638"/>
      <c r="C175" s="638"/>
      <c r="D175" s="638"/>
      <c r="E175" s="638"/>
      <c r="F175" s="638"/>
      <c r="G175" s="638"/>
      <c r="H175" s="638"/>
      <c r="I175" s="638"/>
      <c r="J175" s="638"/>
      <c r="K175" s="638"/>
      <c r="L175" s="638"/>
      <c r="M175" s="638"/>
      <c r="N175" s="638"/>
      <c r="O175" s="638"/>
      <c r="P175" s="638"/>
      <c r="Q175" s="638"/>
      <c r="R175" s="638"/>
      <c r="S175" s="638"/>
      <c r="T175" s="638"/>
      <c r="U175" s="638"/>
      <c r="V175" s="638"/>
      <c r="W175" s="638"/>
    </row>
    <row r="176" spans="1:23" ht="14.25">
      <c r="A176" s="638"/>
      <c r="B176" s="638"/>
      <c r="C176" s="638"/>
      <c r="D176" s="638"/>
      <c r="E176" s="638"/>
      <c r="F176" s="638"/>
      <c r="G176" s="638"/>
      <c r="H176" s="638"/>
      <c r="I176" s="638"/>
      <c r="J176" s="638"/>
      <c r="K176" s="638"/>
      <c r="L176" s="638"/>
      <c r="M176" s="638"/>
      <c r="N176" s="638"/>
      <c r="O176" s="638"/>
      <c r="P176" s="638"/>
      <c r="Q176" s="638"/>
      <c r="R176" s="638"/>
      <c r="S176" s="638"/>
      <c r="T176" s="638"/>
      <c r="U176" s="638"/>
      <c r="V176" s="638"/>
      <c r="W176" s="638"/>
    </row>
    <row r="177" spans="1:23" ht="14.25">
      <c r="A177" s="638"/>
      <c r="B177" s="638"/>
      <c r="C177" s="638"/>
      <c r="D177" s="638"/>
      <c r="E177" s="638"/>
      <c r="F177" s="638"/>
      <c r="G177" s="638"/>
      <c r="H177" s="638"/>
      <c r="I177" s="638"/>
      <c r="J177" s="638"/>
      <c r="K177" s="638"/>
      <c r="L177" s="638"/>
      <c r="M177" s="638"/>
      <c r="N177" s="638"/>
      <c r="O177" s="638"/>
      <c r="P177" s="638"/>
      <c r="Q177" s="638"/>
      <c r="R177" s="638"/>
      <c r="S177" s="638"/>
      <c r="T177" s="638"/>
      <c r="U177" s="638"/>
      <c r="V177" s="638"/>
      <c r="W177" s="638"/>
    </row>
    <row r="178" spans="1:23" ht="14.25">
      <c r="A178" s="638"/>
      <c r="B178" s="638"/>
      <c r="C178" s="638"/>
      <c r="D178" s="638"/>
      <c r="E178" s="638"/>
      <c r="F178" s="638"/>
      <c r="G178" s="638"/>
      <c r="H178" s="638"/>
      <c r="I178" s="638"/>
      <c r="J178" s="638"/>
      <c r="K178" s="638"/>
      <c r="L178" s="638"/>
      <c r="M178" s="638"/>
      <c r="N178" s="638"/>
      <c r="O178" s="638"/>
      <c r="P178" s="638"/>
      <c r="Q178" s="638"/>
      <c r="R178" s="638"/>
      <c r="S178" s="638"/>
      <c r="T178" s="638"/>
      <c r="U178" s="638"/>
      <c r="V178" s="638"/>
      <c r="W178" s="638"/>
    </row>
    <row r="179" spans="1:23" ht="14.25">
      <c r="A179" s="638"/>
      <c r="B179" s="638"/>
      <c r="C179" s="638"/>
      <c r="D179" s="638"/>
      <c r="E179" s="638"/>
      <c r="F179" s="638"/>
      <c r="G179" s="638"/>
      <c r="H179" s="638"/>
      <c r="I179" s="638"/>
      <c r="J179" s="638"/>
      <c r="K179" s="638"/>
      <c r="L179" s="638"/>
      <c r="M179" s="638"/>
      <c r="N179" s="638"/>
      <c r="O179" s="638"/>
      <c r="P179" s="638"/>
      <c r="Q179" s="638"/>
      <c r="R179" s="638"/>
      <c r="S179" s="638"/>
      <c r="T179" s="638"/>
      <c r="U179" s="638"/>
      <c r="V179" s="638"/>
      <c r="W179" s="638"/>
    </row>
    <row r="180" spans="1:23" ht="14.25">
      <c r="A180" s="638"/>
      <c r="B180" s="638"/>
      <c r="C180" s="638"/>
      <c r="D180" s="638"/>
      <c r="E180" s="638"/>
      <c r="F180" s="638"/>
      <c r="G180" s="638"/>
      <c r="H180" s="638"/>
      <c r="I180" s="638"/>
      <c r="J180" s="638"/>
      <c r="K180" s="638"/>
      <c r="L180" s="638"/>
      <c r="M180" s="638"/>
      <c r="N180" s="638"/>
      <c r="O180" s="638"/>
      <c r="P180" s="638"/>
      <c r="Q180" s="638"/>
      <c r="R180" s="638"/>
      <c r="S180" s="638"/>
      <c r="T180" s="638"/>
      <c r="U180" s="638"/>
      <c r="V180" s="638"/>
      <c r="W180" s="638"/>
    </row>
    <row r="181" spans="1:23" ht="14.25">
      <c r="A181" s="638"/>
      <c r="B181" s="638"/>
      <c r="C181" s="638"/>
      <c r="D181" s="638"/>
      <c r="E181" s="638"/>
      <c r="F181" s="638"/>
      <c r="G181" s="638"/>
      <c r="H181" s="638"/>
      <c r="I181" s="638"/>
      <c r="J181" s="638"/>
      <c r="K181" s="638"/>
      <c r="L181" s="638"/>
      <c r="M181" s="638"/>
      <c r="N181" s="638"/>
      <c r="O181" s="638"/>
      <c r="P181" s="638"/>
      <c r="Q181" s="638"/>
      <c r="R181" s="638"/>
      <c r="S181" s="638"/>
      <c r="T181" s="638"/>
      <c r="U181" s="638"/>
      <c r="V181" s="638"/>
      <c r="W181" s="638"/>
    </row>
    <row r="182" spans="1:23" ht="14.25">
      <c r="A182" s="638"/>
      <c r="B182" s="638"/>
      <c r="C182" s="638"/>
      <c r="D182" s="638"/>
      <c r="E182" s="638"/>
      <c r="F182" s="638"/>
      <c r="G182" s="638"/>
      <c r="H182" s="638"/>
      <c r="I182" s="638"/>
      <c r="J182" s="638"/>
      <c r="K182" s="638"/>
      <c r="L182" s="638"/>
      <c r="M182" s="638"/>
      <c r="N182" s="638"/>
      <c r="O182" s="638"/>
      <c r="P182" s="638"/>
      <c r="Q182" s="638"/>
      <c r="R182" s="638"/>
      <c r="S182" s="638"/>
      <c r="T182" s="638"/>
      <c r="U182" s="638"/>
      <c r="V182" s="638"/>
      <c r="W182" s="638"/>
    </row>
    <row r="183" spans="1:23" ht="14.25">
      <c r="A183" s="638"/>
      <c r="B183" s="638"/>
      <c r="C183" s="638"/>
      <c r="D183" s="638"/>
      <c r="E183" s="638"/>
      <c r="F183" s="638"/>
      <c r="G183" s="638"/>
      <c r="H183" s="638"/>
      <c r="I183" s="638"/>
      <c r="J183" s="638"/>
      <c r="K183" s="638"/>
      <c r="L183" s="638"/>
      <c r="M183" s="638"/>
      <c r="N183" s="638"/>
      <c r="O183" s="638"/>
      <c r="P183" s="638"/>
      <c r="Q183" s="638"/>
      <c r="R183" s="638"/>
      <c r="S183" s="638"/>
      <c r="T183" s="638"/>
      <c r="U183" s="638"/>
      <c r="V183" s="638"/>
      <c r="W183" s="638"/>
    </row>
    <row r="184" spans="1:23" ht="14.25">
      <c r="A184" s="638"/>
      <c r="B184" s="638"/>
      <c r="C184" s="638"/>
      <c r="D184" s="638"/>
      <c r="E184" s="638"/>
      <c r="F184" s="638"/>
      <c r="G184" s="638"/>
      <c r="H184" s="638"/>
      <c r="I184" s="638"/>
      <c r="J184" s="638"/>
      <c r="K184" s="638"/>
      <c r="L184" s="638"/>
      <c r="M184" s="638"/>
      <c r="N184" s="638"/>
      <c r="O184" s="638"/>
      <c r="P184" s="638"/>
      <c r="Q184" s="638"/>
      <c r="R184" s="638"/>
      <c r="S184" s="638"/>
      <c r="T184" s="638"/>
      <c r="U184" s="638"/>
      <c r="V184" s="638"/>
      <c r="W184" s="638"/>
    </row>
    <row r="185" spans="1:23" ht="14.25">
      <c r="A185" s="638"/>
      <c r="B185" s="638"/>
      <c r="C185" s="638"/>
      <c r="D185" s="638"/>
      <c r="E185" s="638"/>
      <c r="F185" s="638"/>
      <c r="G185" s="638"/>
      <c r="H185" s="638"/>
      <c r="I185" s="638"/>
      <c r="J185" s="638"/>
      <c r="K185" s="638"/>
      <c r="L185" s="638"/>
      <c r="M185" s="638"/>
      <c r="N185" s="638"/>
      <c r="O185" s="638"/>
      <c r="P185" s="638"/>
      <c r="Q185" s="638"/>
      <c r="R185" s="638"/>
      <c r="S185" s="638"/>
      <c r="T185" s="638"/>
      <c r="U185" s="638"/>
      <c r="V185" s="638"/>
      <c r="W185" s="638"/>
    </row>
    <row r="186" spans="1:23" ht="14.25">
      <c r="A186" s="638"/>
      <c r="B186" s="638"/>
      <c r="C186" s="638"/>
      <c r="D186" s="638"/>
      <c r="E186" s="638"/>
      <c r="F186" s="638"/>
      <c r="G186" s="638"/>
      <c r="H186" s="638"/>
      <c r="I186" s="638"/>
      <c r="J186" s="638"/>
      <c r="K186" s="638"/>
      <c r="L186" s="638"/>
      <c r="M186" s="638"/>
      <c r="N186" s="638"/>
      <c r="O186" s="638"/>
      <c r="P186" s="638"/>
      <c r="Q186" s="638"/>
      <c r="R186" s="638"/>
      <c r="S186" s="638"/>
      <c r="T186" s="638"/>
      <c r="U186" s="638"/>
      <c r="V186" s="638"/>
      <c r="W186" s="638"/>
    </row>
    <row r="187" spans="1:23" ht="14.25">
      <c r="A187" s="638"/>
      <c r="B187" s="638"/>
      <c r="C187" s="638"/>
      <c r="D187" s="638"/>
      <c r="E187" s="638"/>
      <c r="F187" s="638"/>
      <c r="G187" s="638"/>
      <c r="H187" s="638"/>
      <c r="I187" s="638"/>
      <c r="J187" s="638"/>
      <c r="K187" s="638"/>
      <c r="L187" s="638"/>
      <c r="M187" s="638"/>
      <c r="N187" s="638"/>
      <c r="O187" s="638"/>
      <c r="P187" s="638"/>
      <c r="Q187" s="638"/>
      <c r="R187" s="638"/>
      <c r="S187" s="638"/>
      <c r="T187" s="638"/>
      <c r="U187" s="638"/>
      <c r="V187" s="638"/>
      <c r="W187" s="638"/>
    </row>
    <row r="188" spans="1:23" ht="14.25">
      <c r="A188" s="638"/>
      <c r="B188" s="638"/>
      <c r="C188" s="638"/>
      <c r="D188" s="638"/>
      <c r="E188" s="638"/>
      <c r="F188" s="638"/>
      <c r="G188" s="638"/>
      <c r="H188" s="638"/>
      <c r="I188" s="638"/>
      <c r="J188" s="638"/>
      <c r="K188" s="638"/>
      <c r="L188" s="638"/>
      <c r="M188" s="638"/>
      <c r="N188" s="638"/>
      <c r="O188" s="638"/>
      <c r="P188" s="638"/>
      <c r="Q188" s="638"/>
      <c r="R188" s="638"/>
      <c r="S188" s="638"/>
      <c r="T188" s="638"/>
      <c r="U188" s="638"/>
      <c r="V188" s="638"/>
      <c r="W188" s="638"/>
    </row>
    <row r="189" spans="1:23" ht="14.25">
      <c r="A189" s="638"/>
      <c r="B189" s="638"/>
      <c r="C189" s="638"/>
      <c r="D189" s="638"/>
      <c r="E189" s="638"/>
      <c r="F189" s="638"/>
      <c r="G189" s="638"/>
      <c r="H189" s="638"/>
      <c r="I189" s="638"/>
      <c r="J189" s="638"/>
      <c r="K189" s="638"/>
      <c r="L189" s="638"/>
      <c r="M189" s="638"/>
      <c r="N189" s="638"/>
      <c r="O189" s="638"/>
      <c r="P189" s="638"/>
      <c r="Q189" s="638"/>
      <c r="R189" s="638"/>
      <c r="S189" s="638"/>
      <c r="T189" s="638"/>
      <c r="U189" s="638"/>
      <c r="V189" s="638"/>
      <c r="W189" s="638"/>
    </row>
    <row r="190" spans="1:23" ht="14.25">
      <c r="A190" s="638"/>
      <c r="B190" s="638"/>
      <c r="C190" s="638"/>
      <c r="D190" s="638"/>
      <c r="E190" s="638"/>
      <c r="F190" s="638"/>
      <c r="G190" s="638"/>
      <c r="H190" s="638"/>
      <c r="I190" s="638"/>
      <c r="J190" s="638"/>
      <c r="K190" s="638"/>
      <c r="L190" s="638"/>
      <c r="M190" s="638"/>
      <c r="N190" s="638"/>
      <c r="O190" s="638"/>
      <c r="P190" s="638"/>
      <c r="Q190" s="638"/>
      <c r="R190" s="638"/>
      <c r="S190" s="638"/>
      <c r="T190" s="638"/>
      <c r="U190" s="638"/>
      <c r="V190" s="638"/>
      <c r="W190" s="638"/>
    </row>
    <row r="191" spans="1:23" ht="14.25">
      <c r="A191" s="638"/>
      <c r="B191" s="638"/>
      <c r="C191" s="638"/>
      <c r="D191" s="638"/>
      <c r="E191" s="638"/>
      <c r="F191" s="638"/>
      <c r="G191" s="638"/>
      <c r="H191" s="638"/>
      <c r="I191" s="638"/>
      <c r="J191" s="638"/>
      <c r="K191" s="638"/>
      <c r="L191" s="638"/>
      <c r="M191" s="638"/>
      <c r="N191" s="638"/>
      <c r="O191" s="638"/>
      <c r="P191" s="638"/>
      <c r="Q191" s="638"/>
      <c r="R191" s="638"/>
      <c r="S191" s="638"/>
      <c r="T191" s="638"/>
      <c r="U191" s="638"/>
      <c r="V191" s="638"/>
      <c r="W191" s="638"/>
    </row>
    <row r="192" spans="1:23" ht="14.25">
      <c r="A192" s="638"/>
      <c r="B192" s="638"/>
      <c r="C192" s="638"/>
      <c r="D192" s="638"/>
      <c r="E192" s="638"/>
      <c r="F192" s="638"/>
      <c r="G192" s="638"/>
      <c r="H192" s="638"/>
      <c r="I192" s="638"/>
      <c r="J192" s="638"/>
      <c r="K192" s="638"/>
      <c r="L192" s="638"/>
      <c r="M192" s="638"/>
      <c r="N192" s="638"/>
      <c r="O192" s="638"/>
      <c r="P192" s="638"/>
      <c r="Q192" s="638"/>
      <c r="R192" s="638"/>
      <c r="S192" s="638"/>
      <c r="T192" s="638"/>
      <c r="U192" s="638"/>
      <c r="V192" s="638"/>
      <c r="W192" s="638"/>
    </row>
    <row r="193" spans="1:23" ht="14.25">
      <c r="A193" s="638"/>
      <c r="B193" s="638"/>
      <c r="C193" s="638"/>
      <c r="D193" s="638"/>
      <c r="E193" s="638"/>
      <c r="F193" s="638"/>
      <c r="G193" s="638"/>
      <c r="H193" s="638"/>
      <c r="I193" s="638"/>
      <c r="J193" s="638"/>
      <c r="K193" s="638"/>
      <c r="L193" s="638"/>
      <c r="M193" s="638"/>
      <c r="N193" s="638"/>
      <c r="O193" s="638"/>
      <c r="P193" s="638"/>
      <c r="Q193" s="638"/>
      <c r="R193" s="638"/>
      <c r="S193" s="638"/>
      <c r="T193" s="638"/>
      <c r="U193" s="638"/>
      <c r="V193" s="638"/>
      <c r="W193" s="638"/>
    </row>
    <row r="194" spans="1:23" ht="14.25">
      <c r="A194" s="638"/>
      <c r="B194" s="638"/>
      <c r="C194" s="638"/>
      <c r="D194" s="638"/>
      <c r="E194" s="638"/>
      <c r="F194" s="638"/>
      <c r="G194" s="638"/>
      <c r="H194" s="638"/>
      <c r="I194" s="638"/>
      <c r="J194" s="638"/>
      <c r="K194" s="638"/>
      <c r="L194" s="638"/>
      <c r="M194" s="638"/>
      <c r="N194" s="638"/>
      <c r="O194" s="638"/>
      <c r="P194" s="638"/>
      <c r="Q194" s="638"/>
      <c r="R194" s="638"/>
      <c r="S194" s="638"/>
      <c r="T194" s="638"/>
      <c r="U194" s="638"/>
      <c r="V194" s="638"/>
      <c r="W194" s="638"/>
    </row>
    <row r="195" spans="1:23" ht="14.25">
      <c r="A195" s="638"/>
      <c r="B195" s="638"/>
      <c r="C195" s="638"/>
      <c r="D195" s="638"/>
      <c r="E195" s="638"/>
      <c r="F195" s="638"/>
      <c r="G195" s="638"/>
      <c r="H195" s="638"/>
      <c r="I195" s="638"/>
      <c r="J195" s="638"/>
      <c r="K195" s="638"/>
      <c r="L195" s="638"/>
      <c r="M195" s="638"/>
      <c r="N195" s="638"/>
      <c r="O195" s="638"/>
      <c r="P195" s="638"/>
      <c r="Q195" s="638"/>
      <c r="R195" s="638"/>
      <c r="S195" s="638"/>
      <c r="T195" s="638"/>
      <c r="U195" s="638"/>
      <c r="V195" s="638"/>
      <c r="W195" s="638"/>
    </row>
    <row r="196" spans="1:23" ht="14.25">
      <c r="A196" s="638"/>
      <c r="B196" s="638"/>
      <c r="C196" s="638"/>
      <c r="D196" s="638"/>
      <c r="E196" s="638"/>
      <c r="F196" s="638"/>
      <c r="G196" s="638"/>
      <c r="H196" s="638"/>
      <c r="I196" s="638"/>
      <c r="J196" s="638"/>
      <c r="K196" s="638"/>
      <c r="L196" s="638"/>
      <c r="M196" s="638"/>
      <c r="N196" s="638"/>
      <c r="O196" s="638"/>
      <c r="P196" s="638"/>
      <c r="Q196" s="638"/>
      <c r="R196" s="638"/>
      <c r="S196" s="638"/>
      <c r="T196" s="638"/>
      <c r="U196" s="638"/>
      <c r="V196" s="638"/>
      <c r="W196" s="638"/>
    </row>
    <row r="197" spans="1:23" ht="14.25">
      <c r="A197" s="638"/>
      <c r="B197" s="638"/>
      <c r="C197" s="638"/>
      <c r="D197" s="638"/>
      <c r="E197" s="638"/>
      <c r="F197" s="638"/>
      <c r="G197" s="638"/>
      <c r="H197" s="638"/>
      <c r="I197" s="638"/>
      <c r="J197" s="638"/>
      <c r="K197" s="638"/>
      <c r="L197" s="638"/>
      <c r="M197" s="638"/>
      <c r="N197" s="638"/>
      <c r="O197" s="638"/>
      <c r="P197" s="638"/>
      <c r="Q197" s="638"/>
      <c r="R197" s="638"/>
      <c r="S197" s="638"/>
      <c r="T197" s="638"/>
      <c r="U197" s="638"/>
      <c r="V197" s="638"/>
      <c r="W197" s="638"/>
    </row>
    <row r="198" spans="1:23" ht="14.25">
      <c r="A198" s="638"/>
      <c r="B198" s="638"/>
      <c r="C198" s="638"/>
      <c r="D198" s="638"/>
      <c r="E198" s="638"/>
      <c r="F198" s="638"/>
      <c r="G198" s="638"/>
      <c r="H198" s="638"/>
      <c r="I198" s="638"/>
      <c r="J198" s="638"/>
      <c r="K198" s="638"/>
      <c r="L198" s="638"/>
      <c r="M198" s="638"/>
      <c r="N198" s="638"/>
      <c r="O198" s="638"/>
      <c r="P198" s="638"/>
      <c r="Q198" s="638"/>
      <c r="R198" s="638"/>
      <c r="S198" s="638"/>
      <c r="T198" s="638"/>
      <c r="U198" s="638"/>
      <c r="V198" s="638"/>
      <c r="W198" s="638"/>
    </row>
    <row r="199" spans="1:23" ht="14.25">
      <c r="A199" s="638"/>
      <c r="B199" s="638"/>
      <c r="C199" s="63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</row>
    <row r="200" spans="1:23" ht="14.25">
      <c r="A200" s="638"/>
      <c r="B200" s="638"/>
      <c r="C200" s="638"/>
      <c r="D200" s="638"/>
      <c r="E200" s="638"/>
      <c r="F200" s="638"/>
      <c r="G200" s="638"/>
      <c r="H200" s="638"/>
      <c r="I200" s="638"/>
      <c r="J200" s="638"/>
      <c r="K200" s="638"/>
      <c r="L200" s="638"/>
      <c r="M200" s="638"/>
      <c r="N200" s="638"/>
      <c r="O200" s="638"/>
      <c r="P200" s="638"/>
      <c r="Q200" s="638"/>
      <c r="R200" s="638"/>
      <c r="S200" s="638"/>
      <c r="T200" s="638"/>
      <c r="U200" s="638"/>
      <c r="V200" s="638"/>
      <c r="W200" s="638"/>
    </row>
    <row r="201" spans="1:23" ht="14.25">
      <c r="A201" s="638"/>
      <c r="B201" s="638"/>
      <c r="C201" s="638"/>
      <c r="D201" s="638"/>
      <c r="E201" s="638"/>
      <c r="F201" s="638"/>
      <c r="G201" s="638"/>
      <c r="H201" s="638"/>
      <c r="I201" s="638"/>
      <c r="J201" s="638"/>
      <c r="K201" s="638"/>
      <c r="L201" s="638"/>
      <c r="M201" s="638"/>
      <c r="N201" s="638"/>
      <c r="O201" s="638"/>
      <c r="P201" s="638"/>
      <c r="Q201" s="638"/>
      <c r="R201" s="638"/>
      <c r="S201" s="638"/>
      <c r="T201" s="638"/>
      <c r="U201" s="638"/>
      <c r="V201" s="638"/>
      <c r="W201" s="638"/>
    </row>
    <row r="202" spans="1:23" ht="14.25">
      <c r="A202" s="638"/>
      <c r="B202" s="638"/>
      <c r="C202" s="638"/>
      <c r="D202" s="638"/>
      <c r="E202" s="638"/>
      <c r="F202" s="638"/>
      <c r="G202" s="638"/>
      <c r="H202" s="638"/>
      <c r="I202" s="638"/>
      <c r="J202" s="638"/>
      <c r="K202" s="638"/>
      <c r="L202" s="638"/>
      <c r="M202" s="638"/>
      <c r="N202" s="638"/>
      <c r="O202" s="638"/>
      <c r="P202" s="638"/>
      <c r="Q202" s="638"/>
      <c r="R202" s="638"/>
      <c r="S202" s="638"/>
      <c r="T202" s="638"/>
      <c r="U202" s="638"/>
      <c r="V202" s="638"/>
      <c r="W202" s="638"/>
    </row>
    <row r="203" spans="1:23" ht="14.25">
      <c r="A203" s="638"/>
      <c r="B203" s="638"/>
      <c r="C203" s="638"/>
      <c r="D203" s="638"/>
      <c r="E203" s="638"/>
      <c r="F203" s="638"/>
      <c r="G203" s="638"/>
      <c r="H203" s="638"/>
      <c r="I203" s="638"/>
      <c r="J203" s="638"/>
      <c r="K203" s="638"/>
      <c r="L203" s="638"/>
      <c r="M203" s="638"/>
      <c r="N203" s="638"/>
      <c r="O203" s="638"/>
      <c r="P203" s="638"/>
      <c r="Q203" s="638"/>
      <c r="R203" s="638"/>
      <c r="S203" s="638"/>
      <c r="T203" s="638"/>
      <c r="U203" s="638"/>
      <c r="V203" s="638"/>
      <c r="W203" s="638"/>
    </row>
    <row r="204" spans="1:23" ht="14.25">
      <c r="A204" s="638"/>
      <c r="B204" s="638"/>
      <c r="C204" s="638"/>
      <c r="D204" s="638"/>
      <c r="E204" s="638"/>
      <c r="F204" s="638"/>
      <c r="G204" s="638"/>
      <c r="H204" s="638"/>
      <c r="I204" s="638"/>
      <c r="J204" s="638"/>
      <c r="K204" s="638"/>
      <c r="L204" s="638"/>
      <c r="M204" s="638"/>
      <c r="N204" s="638"/>
      <c r="O204" s="638"/>
      <c r="P204" s="638"/>
      <c r="Q204" s="638"/>
      <c r="R204" s="638"/>
      <c r="S204" s="638"/>
      <c r="T204" s="638"/>
      <c r="U204" s="638"/>
      <c r="V204" s="638"/>
      <c r="W204" s="638"/>
    </row>
    <row r="205" spans="1:23" ht="14.25">
      <c r="A205" s="638"/>
      <c r="B205" s="638"/>
      <c r="C205" s="638"/>
      <c r="D205" s="638"/>
      <c r="E205" s="638"/>
      <c r="F205" s="638"/>
      <c r="G205" s="638"/>
      <c r="H205" s="638"/>
      <c r="I205" s="638"/>
      <c r="J205" s="638"/>
      <c r="K205" s="638"/>
      <c r="L205" s="638"/>
      <c r="M205" s="638"/>
      <c r="N205" s="638"/>
      <c r="O205" s="638"/>
      <c r="P205" s="638"/>
      <c r="Q205" s="638"/>
      <c r="R205" s="638"/>
      <c r="S205" s="638"/>
      <c r="T205" s="638"/>
      <c r="U205" s="638"/>
      <c r="V205" s="638"/>
      <c r="W205" s="638"/>
    </row>
    <row r="206" spans="1:23" ht="14.25">
      <c r="A206" s="638"/>
      <c r="B206" s="638"/>
      <c r="C206" s="638"/>
      <c r="D206" s="638"/>
      <c r="E206" s="638"/>
      <c r="F206" s="638"/>
      <c r="G206" s="638"/>
      <c r="H206" s="638"/>
      <c r="I206" s="638"/>
      <c r="J206" s="638"/>
      <c r="K206" s="638"/>
      <c r="L206" s="638"/>
      <c r="M206" s="638"/>
      <c r="N206" s="638"/>
      <c r="O206" s="638"/>
      <c r="P206" s="638"/>
      <c r="Q206" s="638"/>
      <c r="R206" s="638"/>
      <c r="S206" s="638"/>
      <c r="T206" s="638"/>
      <c r="U206" s="638"/>
      <c r="V206" s="638"/>
      <c r="W206" s="638"/>
    </row>
    <row r="207" spans="1:23" ht="14.25">
      <c r="A207" s="638"/>
      <c r="B207" s="638"/>
      <c r="C207" s="638"/>
      <c r="D207" s="638"/>
      <c r="E207" s="638"/>
      <c r="F207" s="638"/>
      <c r="G207" s="638"/>
      <c r="H207" s="638"/>
      <c r="I207" s="638"/>
      <c r="J207" s="638"/>
      <c r="K207" s="638"/>
      <c r="L207" s="638"/>
      <c r="M207" s="638"/>
      <c r="N207" s="638"/>
      <c r="O207" s="638"/>
      <c r="P207" s="638"/>
      <c r="Q207" s="638"/>
      <c r="R207" s="638"/>
      <c r="S207" s="638"/>
      <c r="T207" s="638"/>
      <c r="U207" s="638"/>
      <c r="V207" s="638"/>
      <c r="W207" s="638"/>
    </row>
    <row r="208" spans="1:23" ht="14.25">
      <c r="A208" s="638"/>
      <c r="B208" s="638"/>
      <c r="C208" s="638"/>
      <c r="D208" s="638"/>
      <c r="E208" s="638"/>
      <c r="F208" s="638"/>
      <c r="G208" s="638"/>
      <c r="H208" s="638"/>
      <c r="I208" s="638"/>
      <c r="J208" s="638"/>
      <c r="K208" s="638"/>
      <c r="L208" s="638"/>
      <c r="M208" s="638"/>
      <c r="N208" s="638"/>
      <c r="O208" s="638"/>
      <c r="P208" s="638"/>
      <c r="Q208" s="638"/>
      <c r="R208" s="638"/>
      <c r="S208" s="638"/>
      <c r="T208" s="638"/>
      <c r="U208" s="638"/>
      <c r="V208" s="638"/>
      <c r="W208" s="638"/>
    </row>
    <row r="209" spans="1:23" ht="14.25">
      <c r="A209" s="638"/>
      <c r="B209" s="638"/>
      <c r="C209" s="638"/>
      <c r="D209" s="638"/>
      <c r="E209" s="638"/>
      <c r="F209" s="638"/>
      <c r="G209" s="638"/>
      <c r="H209" s="638"/>
      <c r="I209" s="638"/>
      <c r="J209" s="638"/>
      <c r="K209" s="638"/>
      <c r="L209" s="638"/>
      <c r="M209" s="638"/>
      <c r="N209" s="638"/>
      <c r="O209" s="638"/>
      <c r="P209" s="638"/>
      <c r="Q209" s="638"/>
      <c r="R209" s="638"/>
      <c r="S209" s="638"/>
      <c r="T209" s="638"/>
      <c r="U209" s="638"/>
      <c r="V209" s="638"/>
      <c r="W209" s="638"/>
    </row>
    <row r="210" spans="1:23" ht="14.25">
      <c r="A210" s="638"/>
      <c r="B210" s="638"/>
      <c r="C210" s="638"/>
      <c r="D210" s="638"/>
      <c r="E210" s="638"/>
      <c r="F210" s="638"/>
      <c r="G210" s="638"/>
      <c r="H210" s="638"/>
      <c r="I210" s="638"/>
      <c r="J210" s="638"/>
      <c r="K210" s="638"/>
      <c r="L210" s="638"/>
      <c r="M210" s="638"/>
      <c r="N210" s="638"/>
      <c r="O210" s="638"/>
      <c r="P210" s="638"/>
      <c r="Q210" s="638"/>
      <c r="R210" s="638"/>
      <c r="S210" s="638"/>
      <c r="T210" s="638"/>
      <c r="U210" s="638"/>
      <c r="V210" s="638"/>
      <c r="W210" s="638"/>
    </row>
    <row r="211" spans="1:23" ht="14.25">
      <c r="A211" s="638"/>
      <c r="B211" s="638"/>
      <c r="C211" s="638"/>
      <c r="D211" s="638"/>
      <c r="E211" s="638"/>
      <c r="F211" s="638"/>
      <c r="G211" s="638"/>
      <c r="H211" s="638"/>
      <c r="I211" s="638"/>
      <c r="J211" s="638"/>
      <c r="K211" s="638"/>
      <c r="L211" s="638"/>
      <c r="M211" s="638"/>
      <c r="N211" s="638"/>
      <c r="O211" s="638"/>
      <c r="P211" s="638"/>
      <c r="Q211" s="638"/>
      <c r="R211" s="638"/>
      <c r="S211" s="638"/>
      <c r="T211" s="638"/>
      <c r="U211" s="638"/>
      <c r="V211" s="638"/>
      <c r="W211" s="638"/>
    </row>
    <row r="212" spans="1:23" ht="14.25">
      <c r="A212" s="638"/>
      <c r="B212" s="638"/>
      <c r="C212" s="638"/>
      <c r="D212" s="638"/>
      <c r="E212" s="638"/>
      <c r="F212" s="638"/>
      <c r="G212" s="638"/>
      <c r="H212" s="638"/>
      <c r="I212" s="638"/>
      <c r="J212" s="638"/>
      <c r="K212" s="638"/>
      <c r="L212" s="638"/>
      <c r="M212" s="638"/>
      <c r="N212" s="638"/>
      <c r="O212" s="638"/>
      <c r="P212" s="638"/>
      <c r="Q212" s="638"/>
      <c r="R212" s="638"/>
      <c r="S212" s="638"/>
      <c r="T212" s="638"/>
      <c r="U212" s="638"/>
      <c r="V212" s="638"/>
      <c r="W212" s="638"/>
    </row>
    <row r="213" spans="1:23" ht="14.25">
      <c r="A213" s="638"/>
      <c r="B213" s="638"/>
      <c r="C213" s="638"/>
      <c r="D213" s="638"/>
      <c r="E213" s="638"/>
      <c r="F213" s="638"/>
      <c r="G213" s="638"/>
      <c r="H213" s="638"/>
      <c r="I213" s="638"/>
      <c r="J213" s="638"/>
      <c r="K213" s="638"/>
      <c r="L213" s="638"/>
      <c r="M213" s="638"/>
      <c r="N213" s="638"/>
      <c r="O213" s="638"/>
      <c r="P213" s="638"/>
      <c r="Q213" s="638"/>
      <c r="R213" s="638"/>
      <c r="S213" s="638"/>
      <c r="T213" s="638"/>
      <c r="U213" s="638"/>
      <c r="V213" s="638"/>
      <c r="W213" s="638"/>
    </row>
    <row r="214" spans="1:23" ht="14.25">
      <c r="A214" s="638"/>
      <c r="B214" s="638"/>
      <c r="C214" s="638"/>
      <c r="D214" s="638"/>
      <c r="E214" s="638"/>
      <c r="F214" s="638"/>
      <c r="G214" s="638"/>
      <c r="H214" s="638"/>
      <c r="I214" s="638"/>
      <c r="J214" s="638"/>
      <c r="K214" s="638"/>
      <c r="L214" s="638"/>
      <c r="M214" s="638"/>
      <c r="N214" s="638"/>
      <c r="O214" s="638"/>
      <c r="P214" s="638"/>
      <c r="Q214" s="638"/>
      <c r="R214" s="638"/>
      <c r="S214" s="638"/>
      <c r="T214" s="638"/>
      <c r="U214" s="638"/>
      <c r="V214" s="638"/>
      <c r="W214" s="638"/>
    </row>
    <row r="215" spans="1:23" ht="14.25">
      <c r="A215" s="638"/>
      <c r="B215" s="638"/>
      <c r="C215" s="638"/>
      <c r="D215" s="638"/>
      <c r="E215" s="638"/>
      <c r="F215" s="638"/>
      <c r="G215" s="638"/>
      <c r="H215" s="638"/>
      <c r="I215" s="638"/>
      <c r="J215" s="638"/>
      <c r="K215" s="638"/>
      <c r="L215" s="638"/>
      <c r="M215" s="638"/>
      <c r="N215" s="638"/>
      <c r="O215" s="638"/>
      <c r="P215" s="638"/>
      <c r="Q215" s="638"/>
      <c r="R215" s="638"/>
      <c r="S215" s="638"/>
      <c r="T215" s="638"/>
      <c r="U215" s="638"/>
      <c r="V215" s="638"/>
      <c r="W215" s="638"/>
    </row>
    <row r="216" spans="1:23" ht="14.25">
      <c r="A216" s="638"/>
      <c r="B216" s="638"/>
      <c r="C216" s="638"/>
      <c r="D216" s="638"/>
      <c r="E216" s="638"/>
      <c r="F216" s="638"/>
      <c r="G216" s="638"/>
      <c r="H216" s="638"/>
      <c r="I216" s="638"/>
      <c r="J216" s="638"/>
      <c r="K216" s="638"/>
      <c r="L216" s="638"/>
      <c r="M216" s="638"/>
      <c r="N216" s="638"/>
      <c r="O216" s="638"/>
      <c r="P216" s="638"/>
      <c r="Q216" s="638"/>
      <c r="R216" s="638"/>
      <c r="S216" s="638"/>
      <c r="T216" s="638"/>
      <c r="U216" s="638"/>
      <c r="V216" s="638"/>
      <c r="W216" s="638"/>
    </row>
    <row r="217" spans="1:23" ht="14.25">
      <c r="A217" s="638"/>
      <c r="B217" s="638"/>
      <c r="C217" s="638"/>
      <c r="D217" s="638"/>
      <c r="E217" s="638"/>
      <c r="F217" s="638"/>
      <c r="G217" s="638"/>
      <c r="H217" s="638"/>
      <c r="I217" s="638"/>
      <c r="J217" s="638"/>
      <c r="K217" s="638"/>
      <c r="L217" s="638"/>
      <c r="M217" s="638"/>
      <c r="N217" s="638"/>
      <c r="O217" s="638"/>
      <c r="P217" s="638"/>
      <c r="Q217" s="638"/>
      <c r="R217" s="638"/>
      <c r="S217" s="638"/>
      <c r="T217" s="638"/>
      <c r="U217" s="638"/>
      <c r="V217" s="638"/>
      <c r="W217" s="638"/>
    </row>
    <row r="218" spans="1:23" ht="14.25">
      <c r="A218" s="638"/>
      <c r="B218" s="638"/>
      <c r="C218" s="638"/>
      <c r="D218" s="638"/>
      <c r="E218" s="638"/>
      <c r="F218" s="638"/>
      <c r="G218" s="638"/>
      <c r="H218" s="638"/>
      <c r="I218" s="638"/>
      <c r="J218" s="638"/>
      <c r="K218" s="638"/>
      <c r="L218" s="638"/>
      <c r="M218" s="638"/>
      <c r="N218" s="638"/>
      <c r="O218" s="638"/>
      <c r="P218" s="638"/>
      <c r="Q218" s="638"/>
      <c r="R218" s="638"/>
      <c r="S218" s="638"/>
      <c r="T218" s="638"/>
      <c r="U218" s="638"/>
      <c r="V218" s="638"/>
      <c r="W218" s="638"/>
    </row>
    <row r="219" spans="1:23" ht="14.25">
      <c r="A219" s="638"/>
      <c r="B219" s="638"/>
      <c r="C219" s="638"/>
      <c r="D219" s="638"/>
      <c r="E219" s="638"/>
      <c r="F219" s="638"/>
      <c r="G219" s="638"/>
      <c r="H219" s="638"/>
      <c r="I219" s="638"/>
      <c r="J219" s="638"/>
      <c r="K219" s="638"/>
      <c r="L219" s="638"/>
      <c r="M219" s="638"/>
      <c r="N219" s="638"/>
      <c r="O219" s="638"/>
      <c r="P219" s="638"/>
      <c r="Q219" s="638"/>
      <c r="R219" s="638"/>
      <c r="S219" s="638"/>
      <c r="T219" s="638"/>
      <c r="U219" s="638"/>
      <c r="V219" s="638"/>
      <c r="W219" s="638"/>
    </row>
    <row r="220" spans="1:23" ht="14.25">
      <c r="A220" s="638"/>
      <c r="B220" s="638"/>
      <c r="C220" s="638"/>
      <c r="D220" s="638"/>
      <c r="E220" s="638"/>
      <c r="F220" s="638"/>
      <c r="G220" s="638"/>
      <c r="H220" s="638"/>
      <c r="I220" s="638"/>
      <c r="J220" s="638"/>
      <c r="K220" s="638"/>
      <c r="L220" s="638"/>
      <c r="M220" s="638"/>
      <c r="N220" s="638"/>
      <c r="O220" s="638"/>
      <c r="P220" s="638"/>
      <c r="Q220" s="638"/>
      <c r="R220" s="638"/>
      <c r="S220" s="638"/>
      <c r="T220" s="638"/>
      <c r="U220" s="638"/>
      <c r="V220" s="638"/>
      <c r="W220" s="638"/>
    </row>
    <row r="221" spans="1:23" ht="14.25">
      <c r="A221" s="638"/>
      <c r="B221" s="638"/>
      <c r="C221" s="638"/>
      <c r="D221" s="638"/>
      <c r="E221" s="638"/>
      <c r="F221" s="638"/>
      <c r="G221" s="638"/>
      <c r="H221" s="638"/>
      <c r="I221" s="638"/>
      <c r="J221" s="638"/>
      <c r="K221" s="638"/>
      <c r="L221" s="638"/>
      <c r="M221" s="638"/>
      <c r="N221" s="638"/>
      <c r="O221" s="638"/>
      <c r="P221" s="638"/>
      <c r="Q221" s="638"/>
      <c r="R221" s="638"/>
      <c r="S221" s="638"/>
      <c r="T221" s="638"/>
      <c r="U221" s="638"/>
      <c r="V221" s="638"/>
      <c r="W221" s="638"/>
    </row>
    <row r="222" spans="1:23" ht="14.25">
      <c r="A222" s="638"/>
      <c r="B222" s="638"/>
      <c r="C222" s="638"/>
      <c r="D222" s="638"/>
      <c r="E222" s="638"/>
      <c r="F222" s="638"/>
      <c r="G222" s="638"/>
      <c r="H222" s="638"/>
      <c r="I222" s="638"/>
      <c r="J222" s="638"/>
      <c r="K222" s="638"/>
      <c r="L222" s="638"/>
      <c r="M222" s="638"/>
      <c r="N222" s="638"/>
      <c r="O222" s="638"/>
      <c r="P222" s="638"/>
      <c r="Q222" s="638"/>
      <c r="R222" s="638"/>
      <c r="S222" s="638"/>
      <c r="T222" s="638"/>
      <c r="U222" s="638"/>
      <c r="V222" s="638"/>
      <c r="W222" s="638"/>
    </row>
    <row r="223" spans="1:23" ht="14.25">
      <c r="A223" s="638"/>
      <c r="B223" s="638"/>
      <c r="C223" s="638"/>
      <c r="D223" s="638"/>
      <c r="E223" s="638"/>
      <c r="F223" s="638"/>
      <c r="G223" s="638"/>
      <c r="H223" s="638"/>
      <c r="I223" s="638"/>
      <c r="J223" s="638"/>
      <c r="K223" s="638"/>
      <c r="L223" s="638"/>
      <c r="M223" s="638"/>
      <c r="N223" s="638"/>
      <c r="O223" s="638"/>
      <c r="P223" s="638"/>
      <c r="Q223" s="638"/>
      <c r="R223" s="638"/>
      <c r="S223" s="638"/>
      <c r="T223" s="638"/>
      <c r="U223" s="638"/>
      <c r="V223" s="638"/>
      <c r="W223" s="638"/>
    </row>
    <row r="224" spans="1:23" ht="14.25">
      <c r="A224" s="638"/>
      <c r="B224" s="638"/>
      <c r="C224" s="638"/>
      <c r="D224" s="638"/>
      <c r="E224" s="638"/>
      <c r="F224" s="638"/>
      <c r="G224" s="638"/>
      <c r="H224" s="638"/>
      <c r="I224" s="638"/>
      <c r="J224" s="638"/>
      <c r="K224" s="638"/>
      <c r="L224" s="638"/>
      <c r="M224" s="638"/>
      <c r="N224" s="638"/>
      <c r="O224" s="638"/>
      <c r="P224" s="638"/>
      <c r="Q224" s="638"/>
      <c r="R224" s="638"/>
      <c r="S224" s="638"/>
      <c r="T224" s="638"/>
      <c r="U224" s="638"/>
      <c r="V224" s="638"/>
      <c r="W224" s="638"/>
    </row>
    <row r="225" spans="1:23" ht="14.25">
      <c r="A225" s="638"/>
      <c r="B225" s="638"/>
      <c r="C225" s="638"/>
      <c r="D225" s="638"/>
      <c r="E225" s="638"/>
      <c r="F225" s="638"/>
      <c r="G225" s="638"/>
      <c r="H225" s="638"/>
      <c r="I225" s="638"/>
      <c r="J225" s="638"/>
      <c r="K225" s="638"/>
      <c r="L225" s="638"/>
      <c r="M225" s="638"/>
      <c r="N225" s="638"/>
      <c r="O225" s="638"/>
      <c r="P225" s="638"/>
      <c r="Q225" s="638"/>
      <c r="R225" s="638"/>
      <c r="S225" s="638"/>
      <c r="T225" s="638"/>
      <c r="U225" s="638"/>
      <c r="V225" s="638"/>
      <c r="W225" s="638"/>
    </row>
    <row r="226" spans="1:23" ht="14.25">
      <c r="A226" s="638"/>
      <c r="B226" s="638"/>
      <c r="C226" s="638"/>
      <c r="D226" s="638"/>
      <c r="E226" s="638"/>
      <c r="F226" s="638"/>
      <c r="G226" s="638"/>
      <c r="H226" s="638"/>
      <c r="I226" s="638"/>
      <c r="J226" s="638"/>
      <c r="K226" s="638"/>
      <c r="L226" s="638"/>
      <c r="M226" s="638"/>
      <c r="N226" s="638"/>
      <c r="O226" s="638"/>
      <c r="P226" s="638"/>
      <c r="Q226" s="638"/>
      <c r="R226" s="638"/>
      <c r="S226" s="638"/>
      <c r="T226" s="638"/>
      <c r="U226" s="638"/>
      <c r="V226" s="638"/>
      <c r="W226" s="638"/>
    </row>
    <row r="227" spans="1:23" ht="14.25">
      <c r="A227" s="638"/>
      <c r="B227" s="638"/>
      <c r="C227" s="638"/>
      <c r="D227" s="638"/>
      <c r="E227" s="638"/>
      <c r="F227" s="638"/>
      <c r="G227" s="638"/>
      <c r="H227" s="638"/>
      <c r="I227" s="638"/>
      <c r="J227" s="638"/>
      <c r="K227" s="638"/>
      <c r="L227" s="638"/>
      <c r="M227" s="638"/>
      <c r="N227" s="638"/>
      <c r="O227" s="638"/>
      <c r="P227" s="638"/>
      <c r="Q227" s="638"/>
      <c r="R227" s="638"/>
      <c r="S227" s="638"/>
      <c r="T227" s="638"/>
      <c r="U227" s="638"/>
      <c r="V227" s="638"/>
      <c r="W227" s="638"/>
    </row>
    <row r="228" spans="1:23" ht="14.25">
      <c r="A228" s="638"/>
      <c r="B228" s="638"/>
      <c r="C228" s="638"/>
      <c r="D228" s="638"/>
      <c r="E228" s="638"/>
      <c r="F228" s="638"/>
      <c r="G228" s="638"/>
      <c r="H228" s="638"/>
      <c r="I228" s="638"/>
      <c r="J228" s="638"/>
      <c r="K228" s="638"/>
      <c r="L228" s="638"/>
      <c r="M228" s="638"/>
      <c r="N228" s="638"/>
      <c r="O228" s="638"/>
      <c r="P228" s="638"/>
      <c r="Q228" s="638"/>
      <c r="R228" s="638"/>
      <c r="S228" s="638"/>
      <c r="T228" s="638"/>
      <c r="U228" s="638"/>
      <c r="V228" s="638"/>
      <c r="W228" s="638"/>
    </row>
    <row r="229" spans="1:23" ht="14.25">
      <c r="A229" s="638"/>
      <c r="B229" s="638"/>
      <c r="C229" s="638"/>
      <c r="D229" s="638"/>
      <c r="E229" s="638"/>
      <c r="F229" s="638"/>
      <c r="G229" s="638"/>
      <c r="H229" s="638"/>
      <c r="I229" s="638"/>
      <c r="J229" s="638"/>
      <c r="K229" s="638"/>
      <c r="L229" s="638"/>
      <c r="M229" s="638"/>
      <c r="N229" s="638"/>
      <c r="O229" s="638"/>
      <c r="P229" s="638"/>
      <c r="Q229" s="638"/>
      <c r="R229" s="638"/>
      <c r="S229" s="638"/>
      <c r="T229" s="638"/>
      <c r="U229" s="638"/>
      <c r="V229" s="638"/>
      <c r="W229" s="638"/>
    </row>
    <row r="230" spans="1:23" ht="14.25">
      <c r="A230" s="638"/>
      <c r="B230" s="638"/>
      <c r="C230" s="638"/>
      <c r="D230" s="638"/>
      <c r="E230" s="638"/>
      <c r="F230" s="638"/>
      <c r="G230" s="638"/>
      <c r="H230" s="638"/>
      <c r="I230" s="638"/>
      <c r="J230" s="638"/>
      <c r="K230" s="638"/>
      <c r="L230" s="638"/>
      <c r="M230" s="638"/>
      <c r="N230" s="638"/>
      <c r="O230" s="638"/>
      <c r="P230" s="638"/>
      <c r="Q230" s="638"/>
      <c r="R230" s="638"/>
      <c r="S230" s="638"/>
      <c r="T230" s="638"/>
      <c r="U230" s="638"/>
      <c r="V230" s="638"/>
      <c r="W230" s="638"/>
    </row>
    <row r="231" spans="1:23" ht="14.25">
      <c r="A231" s="638"/>
      <c r="B231" s="638"/>
      <c r="C231" s="638"/>
      <c r="D231" s="638"/>
      <c r="E231" s="638"/>
      <c r="F231" s="638"/>
      <c r="G231" s="638"/>
      <c r="H231" s="638"/>
      <c r="I231" s="638"/>
      <c r="J231" s="638"/>
      <c r="K231" s="638"/>
      <c r="L231" s="638"/>
      <c r="M231" s="638"/>
      <c r="N231" s="638"/>
      <c r="O231" s="638"/>
      <c r="P231" s="638"/>
      <c r="Q231" s="638"/>
      <c r="R231" s="638"/>
      <c r="S231" s="638"/>
      <c r="T231" s="638"/>
      <c r="U231" s="638"/>
      <c r="V231" s="638"/>
      <c r="W231" s="638"/>
    </row>
    <row r="232" spans="1:23" ht="14.25">
      <c r="A232" s="638"/>
      <c r="B232" s="638"/>
      <c r="C232" s="638"/>
      <c r="D232" s="638"/>
      <c r="E232" s="638"/>
      <c r="F232" s="638"/>
      <c r="G232" s="638"/>
      <c r="H232" s="638"/>
      <c r="I232" s="638"/>
      <c r="J232" s="638"/>
      <c r="K232" s="638"/>
      <c r="L232" s="638"/>
      <c r="M232" s="638"/>
      <c r="N232" s="638"/>
      <c r="O232" s="638"/>
      <c r="P232" s="638"/>
      <c r="Q232" s="638"/>
      <c r="R232" s="638"/>
      <c r="S232" s="638"/>
      <c r="T232" s="638"/>
      <c r="U232" s="638"/>
      <c r="V232" s="638"/>
      <c r="W232" s="638"/>
    </row>
    <row r="233" spans="1:23" ht="14.25">
      <c r="A233" s="638"/>
      <c r="B233" s="638"/>
      <c r="C233" s="638"/>
      <c r="D233" s="638"/>
      <c r="E233" s="638"/>
      <c r="F233" s="638"/>
      <c r="G233" s="638"/>
      <c r="H233" s="638"/>
      <c r="I233" s="638"/>
      <c r="J233" s="638"/>
      <c r="K233" s="638"/>
      <c r="L233" s="638"/>
      <c r="M233" s="638"/>
      <c r="N233" s="638"/>
      <c r="O233" s="638"/>
      <c r="P233" s="638"/>
      <c r="Q233" s="638"/>
      <c r="R233" s="638"/>
      <c r="S233" s="638"/>
      <c r="T233" s="638"/>
      <c r="U233" s="638"/>
      <c r="V233" s="638"/>
      <c r="W233" s="638"/>
    </row>
    <row r="234" spans="1:23" ht="14.25">
      <c r="A234" s="638"/>
      <c r="B234" s="638"/>
      <c r="C234" s="638"/>
      <c r="D234" s="638"/>
      <c r="E234" s="638"/>
      <c r="F234" s="638"/>
      <c r="G234" s="638"/>
      <c r="H234" s="638"/>
      <c r="I234" s="638"/>
      <c r="J234" s="638"/>
      <c r="K234" s="638"/>
      <c r="L234" s="638"/>
      <c r="M234" s="638"/>
      <c r="N234" s="638"/>
      <c r="O234" s="638"/>
      <c r="P234" s="638"/>
      <c r="Q234" s="638"/>
      <c r="R234" s="638"/>
      <c r="S234" s="638"/>
      <c r="T234" s="638"/>
      <c r="U234" s="638"/>
      <c r="V234" s="638"/>
      <c r="W234" s="638"/>
    </row>
    <row r="235" spans="1:23" ht="14.25">
      <c r="A235" s="638"/>
      <c r="B235" s="638"/>
      <c r="C235" s="638"/>
      <c r="D235" s="638"/>
      <c r="E235" s="638"/>
      <c r="F235" s="638"/>
      <c r="G235" s="638"/>
      <c r="H235" s="638"/>
      <c r="I235" s="638"/>
      <c r="J235" s="638"/>
      <c r="K235" s="638"/>
      <c r="L235" s="638"/>
      <c r="M235" s="638"/>
      <c r="N235" s="638"/>
      <c r="O235" s="638"/>
      <c r="P235" s="638"/>
      <c r="Q235" s="638"/>
      <c r="R235" s="638"/>
      <c r="S235" s="638"/>
      <c r="T235" s="638"/>
      <c r="U235" s="638"/>
      <c r="V235" s="638"/>
      <c r="W235" s="638"/>
    </row>
    <row r="236" spans="1:23" ht="14.25">
      <c r="A236" s="638"/>
      <c r="B236" s="638"/>
      <c r="C236" s="638"/>
      <c r="D236" s="638"/>
      <c r="E236" s="638"/>
      <c r="F236" s="638"/>
      <c r="G236" s="638"/>
      <c r="H236" s="638"/>
      <c r="I236" s="638"/>
      <c r="J236" s="638"/>
      <c r="K236" s="638"/>
      <c r="L236" s="638"/>
      <c r="M236" s="638"/>
      <c r="N236" s="638"/>
      <c r="O236" s="638"/>
      <c r="P236" s="638"/>
      <c r="Q236" s="638"/>
      <c r="R236" s="638"/>
      <c r="S236" s="638"/>
      <c r="T236" s="638"/>
      <c r="U236" s="638"/>
      <c r="V236" s="638"/>
      <c r="W236" s="638"/>
    </row>
    <row r="237" spans="1:23" ht="14.25">
      <c r="A237" s="638"/>
      <c r="B237" s="638"/>
      <c r="C237" s="638"/>
      <c r="D237" s="638"/>
      <c r="E237" s="638"/>
      <c r="F237" s="638"/>
      <c r="G237" s="638"/>
      <c r="H237" s="638"/>
      <c r="I237" s="638"/>
      <c r="J237" s="638"/>
      <c r="K237" s="638"/>
      <c r="L237" s="638"/>
      <c r="M237" s="638"/>
      <c r="N237" s="638"/>
      <c r="O237" s="638"/>
      <c r="P237" s="638"/>
      <c r="Q237" s="638"/>
      <c r="R237" s="638"/>
      <c r="S237" s="638"/>
      <c r="T237" s="638"/>
      <c r="U237" s="638"/>
      <c r="V237" s="638"/>
      <c r="W237" s="638"/>
    </row>
    <row r="238" spans="1:23" ht="14.25">
      <c r="A238" s="638"/>
      <c r="B238" s="638"/>
      <c r="C238" s="638"/>
      <c r="D238" s="638"/>
      <c r="E238" s="638"/>
      <c r="F238" s="638"/>
      <c r="G238" s="638"/>
      <c r="H238" s="638"/>
      <c r="I238" s="638"/>
      <c r="J238" s="638"/>
      <c r="K238" s="638"/>
      <c r="L238" s="638"/>
      <c r="M238" s="638"/>
      <c r="N238" s="638"/>
      <c r="O238" s="638"/>
      <c r="P238" s="638"/>
      <c r="Q238" s="638"/>
      <c r="R238" s="638"/>
      <c r="S238" s="638"/>
      <c r="T238" s="638"/>
      <c r="U238" s="638"/>
      <c r="V238" s="638"/>
      <c r="W238" s="638"/>
    </row>
    <row r="239" spans="1:23" ht="14.25">
      <c r="A239" s="638"/>
      <c r="B239" s="638"/>
      <c r="C239" s="638"/>
      <c r="D239" s="638"/>
      <c r="E239" s="638"/>
      <c r="F239" s="638"/>
      <c r="G239" s="638"/>
      <c r="H239" s="638"/>
      <c r="I239" s="638"/>
      <c r="J239" s="638"/>
      <c r="K239" s="638"/>
      <c r="L239" s="638"/>
      <c r="M239" s="638"/>
      <c r="N239" s="638"/>
      <c r="O239" s="638"/>
      <c r="P239" s="638"/>
      <c r="Q239" s="638"/>
      <c r="R239" s="638"/>
      <c r="S239" s="638"/>
      <c r="T239" s="638"/>
      <c r="U239" s="638"/>
      <c r="V239" s="638"/>
      <c r="W239" s="638"/>
    </row>
    <row r="240" spans="1:23" ht="14.25">
      <c r="A240" s="638"/>
      <c r="B240" s="638"/>
      <c r="C240" s="638"/>
      <c r="D240" s="638"/>
      <c r="E240" s="638"/>
      <c r="F240" s="638"/>
      <c r="G240" s="638"/>
      <c r="H240" s="638"/>
      <c r="I240" s="638"/>
      <c r="J240" s="638"/>
      <c r="K240" s="638"/>
      <c r="L240" s="638"/>
      <c r="M240" s="638"/>
      <c r="N240" s="638"/>
      <c r="O240" s="638"/>
      <c r="P240" s="638"/>
      <c r="Q240" s="638"/>
      <c r="R240" s="638"/>
      <c r="S240" s="638"/>
      <c r="T240" s="638"/>
      <c r="U240" s="638"/>
      <c r="V240" s="638"/>
      <c r="W240" s="638"/>
    </row>
    <row r="241" spans="1:23" ht="14.25">
      <c r="A241" s="638"/>
      <c r="B241" s="638"/>
      <c r="C241" s="638"/>
      <c r="D241" s="638"/>
      <c r="E241" s="638"/>
      <c r="F241" s="638"/>
      <c r="G241" s="638"/>
      <c r="H241" s="638"/>
      <c r="I241" s="638"/>
      <c r="J241" s="638"/>
      <c r="K241" s="638"/>
      <c r="L241" s="638"/>
      <c r="M241" s="638"/>
      <c r="N241" s="638"/>
      <c r="O241" s="638"/>
      <c r="P241" s="638"/>
      <c r="Q241" s="638"/>
      <c r="R241" s="638"/>
      <c r="S241" s="638"/>
      <c r="T241" s="638"/>
      <c r="U241" s="638"/>
      <c r="V241" s="638"/>
      <c r="W241" s="638"/>
    </row>
    <row r="242" spans="1:23" ht="14.25">
      <c r="A242" s="638"/>
      <c r="B242" s="638"/>
      <c r="C242" s="638"/>
      <c r="D242" s="638"/>
      <c r="E242" s="638"/>
      <c r="F242" s="638"/>
      <c r="G242" s="638"/>
      <c r="H242" s="638"/>
      <c r="I242" s="638"/>
      <c r="J242" s="638"/>
      <c r="K242" s="638"/>
      <c r="L242" s="638"/>
      <c r="M242" s="638"/>
      <c r="N242" s="638"/>
      <c r="O242" s="638"/>
      <c r="P242" s="638"/>
      <c r="Q242" s="638"/>
      <c r="R242" s="638"/>
      <c r="S242" s="638"/>
      <c r="T242" s="638"/>
      <c r="U242" s="638"/>
      <c r="V242" s="638"/>
      <c r="W242" s="638"/>
    </row>
    <row r="243" spans="1:23" ht="14.25">
      <c r="A243" s="638"/>
      <c r="B243" s="638"/>
      <c r="C243" s="638"/>
      <c r="D243" s="638"/>
      <c r="E243" s="638"/>
      <c r="F243" s="638"/>
      <c r="G243" s="638"/>
      <c r="H243" s="638"/>
      <c r="I243" s="638"/>
      <c r="J243" s="638"/>
      <c r="K243" s="638"/>
      <c r="L243" s="638"/>
      <c r="M243" s="638"/>
      <c r="N243" s="638"/>
      <c r="O243" s="638"/>
      <c r="P243" s="638"/>
      <c r="Q243" s="638"/>
      <c r="R243" s="638"/>
      <c r="S243" s="638"/>
      <c r="T243" s="638"/>
      <c r="U243" s="638"/>
      <c r="V243" s="638"/>
      <c r="W243" s="638"/>
    </row>
    <row r="244" spans="1:23" ht="14.25">
      <c r="A244" s="638"/>
      <c r="B244" s="638"/>
      <c r="C244" s="638"/>
      <c r="D244" s="638"/>
      <c r="E244" s="638"/>
      <c r="F244" s="638"/>
      <c r="G244" s="638"/>
      <c r="H244" s="638"/>
      <c r="I244" s="638"/>
      <c r="J244" s="638"/>
      <c r="K244" s="638"/>
      <c r="L244" s="638"/>
      <c r="M244" s="638"/>
      <c r="N244" s="638"/>
      <c r="O244" s="638"/>
      <c r="P244" s="638"/>
      <c r="Q244" s="638"/>
      <c r="R244" s="638"/>
      <c r="S244" s="638"/>
      <c r="T244" s="638"/>
      <c r="U244" s="638"/>
      <c r="V244" s="638"/>
      <c r="W244" s="638"/>
    </row>
    <row r="245" spans="1:23" ht="14.25">
      <c r="A245" s="638"/>
      <c r="B245" s="638"/>
      <c r="C245" s="638"/>
      <c r="D245" s="638"/>
      <c r="E245" s="638"/>
      <c r="F245" s="638"/>
      <c r="G245" s="638"/>
      <c r="H245" s="638"/>
      <c r="I245" s="638"/>
      <c r="J245" s="638"/>
      <c r="K245" s="638"/>
      <c r="L245" s="638"/>
      <c r="M245" s="638"/>
      <c r="N245" s="638"/>
      <c r="O245" s="638"/>
      <c r="P245" s="638"/>
      <c r="Q245" s="638"/>
      <c r="R245" s="638"/>
      <c r="S245" s="638"/>
      <c r="T245" s="638"/>
      <c r="U245" s="638"/>
      <c r="V245" s="638"/>
      <c r="W245" s="638"/>
    </row>
    <row r="246" spans="1:23" ht="14.25">
      <c r="A246" s="638"/>
      <c r="B246" s="638"/>
      <c r="C246" s="638"/>
      <c r="D246" s="638"/>
      <c r="E246" s="638"/>
      <c r="F246" s="638"/>
      <c r="G246" s="638"/>
      <c r="H246" s="638"/>
      <c r="I246" s="638"/>
      <c r="J246" s="638"/>
      <c r="K246" s="638"/>
      <c r="L246" s="638"/>
      <c r="M246" s="638"/>
      <c r="N246" s="638"/>
      <c r="O246" s="638"/>
      <c r="P246" s="638"/>
      <c r="Q246" s="638"/>
      <c r="R246" s="638"/>
      <c r="S246" s="638"/>
      <c r="T246" s="638"/>
      <c r="U246" s="638"/>
      <c r="V246" s="638"/>
      <c r="W246" s="638"/>
    </row>
    <row r="247" spans="1:23" ht="14.25">
      <c r="A247" s="638"/>
      <c r="B247" s="638"/>
      <c r="C247" s="638"/>
      <c r="D247" s="638"/>
      <c r="E247" s="638"/>
      <c r="F247" s="638"/>
      <c r="G247" s="638"/>
      <c r="H247" s="638"/>
      <c r="I247" s="638"/>
      <c r="J247" s="638"/>
      <c r="K247" s="638"/>
      <c r="L247" s="638"/>
      <c r="M247" s="638"/>
      <c r="N247" s="638"/>
      <c r="O247" s="638"/>
      <c r="P247" s="638"/>
      <c r="Q247" s="638"/>
      <c r="R247" s="638"/>
      <c r="S247" s="638"/>
      <c r="T247" s="638"/>
      <c r="U247" s="638"/>
      <c r="V247" s="638"/>
      <c r="W247" s="638"/>
    </row>
    <row r="248" spans="1:23" ht="14.25">
      <c r="A248" s="638"/>
      <c r="B248" s="638"/>
      <c r="C248" s="638"/>
      <c r="D248" s="638"/>
      <c r="E248" s="638"/>
      <c r="F248" s="638"/>
      <c r="G248" s="638"/>
      <c r="H248" s="638"/>
      <c r="I248" s="638"/>
      <c r="J248" s="638"/>
      <c r="K248" s="638"/>
      <c r="L248" s="638"/>
      <c r="M248" s="638"/>
      <c r="N248" s="638"/>
      <c r="O248" s="638"/>
      <c r="P248" s="638"/>
      <c r="Q248" s="638"/>
      <c r="R248" s="638"/>
      <c r="S248" s="638"/>
      <c r="T248" s="638"/>
      <c r="U248" s="638"/>
      <c r="V248" s="638"/>
      <c r="W248" s="638"/>
    </row>
    <row r="249" spans="1:23" ht="14.25">
      <c r="A249" s="638"/>
      <c r="B249" s="638"/>
      <c r="C249" s="638"/>
      <c r="D249" s="638"/>
      <c r="E249" s="638"/>
      <c r="F249" s="638"/>
      <c r="G249" s="638"/>
      <c r="H249" s="638"/>
      <c r="I249" s="638"/>
      <c r="J249" s="638"/>
      <c r="K249" s="638"/>
      <c r="L249" s="638"/>
      <c r="M249" s="638"/>
      <c r="N249" s="638"/>
      <c r="O249" s="638"/>
      <c r="P249" s="638"/>
      <c r="Q249" s="638"/>
      <c r="R249" s="638"/>
      <c r="S249" s="638"/>
      <c r="T249" s="638"/>
      <c r="U249" s="638"/>
      <c r="V249" s="638"/>
      <c r="W249" s="638"/>
    </row>
    <row r="250" spans="1:23" ht="14.25">
      <c r="A250" s="638"/>
      <c r="B250" s="638"/>
      <c r="C250" s="638"/>
      <c r="D250" s="638"/>
      <c r="E250" s="638"/>
      <c r="F250" s="638"/>
      <c r="G250" s="638"/>
      <c r="H250" s="638"/>
      <c r="I250" s="638"/>
      <c r="J250" s="638"/>
      <c r="K250" s="638"/>
      <c r="L250" s="638"/>
      <c r="M250" s="638"/>
      <c r="N250" s="638"/>
      <c r="O250" s="638"/>
      <c r="P250" s="638"/>
      <c r="Q250" s="638"/>
      <c r="R250" s="638"/>
      <c r="S250" s="638"/>
      <c r="T250" s="638"/>
      <c r="U250" s="638"/>
      <c r="V250" s="638"/>
      <c r="W250" s="638"/>
    </row>
    <row r="251" spans="1:23" ht="14.25">
      <c r="A251" s="638"/>
      <c r="B251" s="638"/>
      <c r="C251" s="638"/>
      <c r="D251" s="638"/>
      <c r="E251" s="638"/>
      <c r="F251" s="638"/>
      <c r="G251" s="638"/>
      <c r="H251" s="638"/>
      <c r="I251" s="638"/>
      <c r="J251" s="638"/>
      <c r="K251" s="638"/>
      <c r="L251" s="638"/>
      <c r="M251" s="638"/>
      <c r="N251" s="638"/>
      <c r="O251" s="638"/>
      <c r="P251" s="638"/>
      <c r="Q251" s="638"/>
      <c r="R251" s="638"/>
      <c r="S251" s="638"/>
      <c r="T251" s="638"/>
      <c r="U251" s="638"/>
      <c r="V251" s="638"/>
      <c r="W251" s="638"/>
    </row>
    <row r="252" spans="1:23" ht="14.25">
      <c r="A252" s="638"/>
      <c r="B252" s="638"/>
      <c r="C252" s="638"/>
      <c r="D252" s="638"/>
      <c r="E252" s="638"/>
      <c r="F252" s="638"/>
      <c r="G252" s="638"/>
      <c r="H252" s="638"/>
      <c r="I252" s="638"/>
      <c r="J252" s="638"/>
      <c r="K252" s="638"/>
      <c r="L252" s="638"/>
      <c r="M252" s="638"/>
      <c r="N252" s="638"/>
      <c r="O252" s="638"/>
      <c r="P252" s="638"/>
      <c r="Q252" s="638"/>
      <c r="R252" s="638"/>
      <c r="S252" s="638"/>
      <c r="T252" s="638"/>
      <c r="U252" s="638"/>
      <c r="V252" s="638"/>
      <c r="W252" s="638"/>
    </row>
    <row r="253" spans="1:23" ht="14.25">
      <c r="A253" s="638"/>
      <c r="B253" s="638"/>
      <c r="C253" s="638"/>
      <c r="D253" s="638"/>
      <c r="E253" s="638"/>
      <c r="F253" s="638"/>
      <c r="G253" s="638"/>
      <c r="H253" s="638"/>
      <c r="I253" s="638"/>
      <c r="J253" s="638"/>
      <c r="K253" s="638"/>
      <c r="L253" s="638"/>
      <c r="M253" s="638"/>
      <c r="N253" s="638"/>
      <c r="O253" s="638"/>
      <c r="P253" s="638"/>
      <c r="Q253" s="638"/>
      <c r="R253" s="638"/>
      <c r="S253" s="638"/>
      <c r="T253" s="638"/>
      <c r="U253" s="638"/>
      <c r="V253" s="638"/>
      <c r="W253" s="638"/>
    </row>
    <row r="254" spans="1:23" ht="14.25">
      <c r="A254" s="638"/>
      <c r="B254" s="638"/>
      <c r="C254" s="638"/>
      <c r="D254" s="638"/>
      <c r="E254" s="638"/>
      <c r="F254" s="638"/>
      <c r="G254" s="638"/>
      <c r="H254" s="638"/>
      <c r="I254" s="638"/>
      <c r="J254" s="638"/>
      <c r="K254" s="638"/>
      <c r="L254" s="638"/>
      <c r="M254" s="638"/>
      <c r="N254" s="638"/>
      <c r="O254" s="638"/>
      <c r="P254" s="638"/>
      <c r="Q254" s="638"/>
      <c r="R254" s="638"/>
      <c r="S254" s="638"/>
      <c r="T254" s="638"/>
      <c r="U254" s="638"/>
      <c r="V254" s="638"/>
      <c r="W254" s="638"/>
    </row>
    <row r="255" spans="1:23" ht="14.25">
      <c r="A255" s="638"/>
      <c r="B255" s="638"/>
      <c r="C255" s="638"/>
      <c r="D255" s="638"/>
      <c r="E255" s="638"/>
      <c r="F255" s="638"/>
      <c r="G255" s="638"/>
      <c r="H255" s="638"/>
      <c r="I255" s="638"/>
      <c r="J255" s="638"/>
      <c r="K255" s="638"/>
      <c r="L255" s="638"/>
      <c r="M255" s="638"/>
      <c r="N255" s="638"/>
      <c r="O255" s="638"/>
      <c r="P255" s="638"/>
      <c r="Q255" s="638"/>
      <c r="R255" s="638"/>
      <c r="S255" s="638"/>
      <c r="T255" s="638"/>
      <c r="U255" s="638"/>
      <c r="V255" s="638"/>
      <c r="W255" s="638"/>
    </row>
    <row r="256" spans="1:23" ht="14.25">
      <c r="A256" s="638"/>
      <c r="B256" s="638"/>
      <c r="C256" s="638"/>
      <c r="D256" s="638"/>
      <c r="E256" s="638"/>
      <c r="F256" s="638"/>
      <c r="G256" s="638"/>
      <c r="H256" s="638"/>
      <c r="I256" s="638"/>
      <c r="J256" s="638"/>
      <c r="K256" s="638"/>
      <c r="L256" s="638"/>
      <c r="M256" s="638"/>
      <c r="N256" s="638"/>
      <c r="O256" s="638"/>
      <c r="P256" s="638"/>
      <c r="Q256" s="638"/>
      <c r="R256" s="638"/>
      <c r="S256" s="638"/>
      <c r="T256" s="638"/>
      <c r="U256" s="638"/>
      <c r="V256" s="638"/>
      <c r="W256" s="638"/>
    </row>
    <row r="257" spans="1:23" ht="14.25">
      <c r="A257" s="638"/>
      <c r="B257" s="638"/>
      <c r="C257" s="638"/>
      <c r="D257" s="638"/>
      <c r="E257" s="638"/>
      <c r="F257" s="638"/>
      <c r="G257" s="638"/>
      <c r="H257" s="638"/>
      <c r="I257" s="638"/>
      <c r="J257" s="638"/>
      <c r="K257" s="638"/>
      <c r="L257" s="638"/>
      <c r="M257" s="638"/>
      <c r="N257" s="638"/>
      <c r="O257" s="638"/>
      <c r="P257" s="638"/>
      <c r="Q257" s="638"/>
      <c r="R257" s="638"/>
      <c r="S257" s="638"/>
      <c r="T257" s="638"/>
      <c r="U257" s="638"/>
      <c r="V257" s="638"/>
      <c r="W257" s="638"/>
    </row>
    <row r="258" spans="1:23" ht="14.25">
      <c r="A258" s="638"/>
      <c r="B258" s="638"/>
      <c r="C258" s="638"/>
      <c r="D258" s="638"/>
      <c r="E258" s="638"/>
      <c r="F258" s="638"/>
      <c r="G258" s="638"/>
      <c r="H258" s="638"/>
      <c r="I258" s="638"/>
      <c r="J258" s="638"/>
      <c r="K258" s="638"/>
      <c r="L258" s="638"/>
      <c r="M258" s="638"/>
      <c r="N258" s="638"/>
      <c r="O258" s="638"/>
      <c r="P258" s="638"/>
      <c r="Q258" s="638"/>
      <c r="R258" s="638"/>
      <c r="S258" s="638"/>
      <c r="T258" s="638"/>
      <c r="U258" s="638"/>
      <c r="V258" s="638"/>
      <c r="W258" s="638"/>
    </row>
    <row r="259" spans="1:23" ht="14.25">
      <c r="A259" s="638"/>
      <c r="B259" s="638"/>
      <c r="C259" s="638"/>
      <c r="D259" s="638"/>
      <c r="E259" s="638"/>
      <c r="F259" s="638"/>
      <c r="G259" s="638"/>
      <c r="H259" s="638"/>
      <c r="I259" s="638"/>
      <c r="J259" s="638"/>
      <c r="K259" s="638"/>
      <c r="L259" s="638"/>
      <c r="M259" s="638"/>
      <c r="N259" s="638"/>
      <c r="O259" s="638"/>
      <c r="P259" s="638"/>
      <c r="Q259" s="638"/>
      <c r="R259" s="638"/>
      <c r="S259" s="638"/>
      <c r="T259" s="638"/>
      <c r="U259" s="638"/>
      <c r="V259" s="638"/>
      <c r="W259" s="638"/>
    </row>
    <row r="260" spans="1:23" ht="14.25">
      <c r="A260" s="638"/>
      <c r="B260" s="638"/>
      <c r="C260" s="638"/>
      <c r="D260" s="638"/>
      <c r="E260" s="638"/>
      <c r="F260" s="638"/>
      <c r="G260" s="638"/>
      <c r="H260" s="638"/>
      <c r="I260" s="638"/>
      <c r="J260" s="638"/>
      <c r="K260" s="638"/>
      <c r="L260" s="638"/>
      <c r="M260" s="638"/>
      <c r="N260" s="638"/>
      <c r="O260" s="638"/>
      <c r="P260" s="638"/>
      <c r="Q260" s="638"/>
      <c r="R260" s="638"/>
      <c r="S260" s="638"/>
      <c r="T260" s="638"/>
      <c r="U260" s="638"/>
      <c r="V260" s="638"/>
      <c r="W260" s="638"/>
    </row>
    <row r="261" spans="1:23" ht="14.25">
      <c r="A261" s="638"/>
      <c r="B261" s="638"/>
      <c r="C261" s="638"/>
      <c r="D261" s="638"/>
      <c r="E261" s="638"/>
      <c r="F261" s="638"/>
      <c r="G261" s="638"/>
      <c r="H261" s="638"/>
      <c r="I261" s="638"/>
      <c r="J261" s="638"/>
      <c r="K261" s="638"/>
      <c r="L261" s="638"/>
      <c r="M261" s="638"/>
      <c r="N261" s="638"/>
      <c r="O261" s="638"/>
      <c r="P261" s="638"/>
      <c r="Q261" s="638"/>
      <c r="R261" s="638"/>
      <c r="S261" s="638"/>
      <c r="T261" s="638"/>
      <c r="U261" s="638"/>
      <c r="V261" s="638"/>
      <c r="W261" s="638"/>
    </row>
    <row r="262" spans="1:23" ht="14.25">
      <c r="A262" s="638"/>
      <c r="B262" s="638"/>
      <c r="C262" s="638"/>
      <c r="D262" s="638"/>
      <c r="E262" s="638"/>
      <c r="F262" s="638"/>
      <c r="G262" s="638"/>
      <c r="H262" s="638"/>
      <c r="I262" s="638"/>
      <c r="J262" s="638"/>
      <c r="K262" s="638"/>
      <c r="L262" s="638"/>
      <c r="M262" s="638"/>
      <c r="N262" s="638"/>
      <c r="O262" s="638"/>
      <c r="P262" s="638"/>
      <c r="Q262" s="638"/>
      <c r="R262" s="638"/>
      <c r="S262" s="638"/>
      <c r="T262" s="638"/>
      <c r="U262" s="638"/>
      <c r="V262" s="638"/>
      <c r="W262" s="638"/>
    </row>
    <row r="263" spans="1:23" ht="14.25">
      <c r="A263" s="638"/>
      <c r="B263" s="638"/>
      <c r="C263" s="638"/>
      <c r="D263" s="638"/>
      <c r="E263" s="638"/>
      <c r="F263" s="638"/>
      <c r="G263" s="638"/>
      <c r="H263" s="638"/>
      <c r="I263" s="638"/>
      <c r="J263" s="638"/>
      <c r="K263" s="638"/>
      <c r="L263" s="638"/>
      <c r="M263" s="638"/>
      <c r="N263" s="638"/>
      <c r="O263" s="638"/>
      <c r="P263" s="638"/>
      <c r="Q263" s="638"/>
      <c r="R263" s="638"/>
      <c r="S263" s="638"/>
      <c r="T263" s="638"/>
      <c r="U263" s="638"/>
      <c r="V263" s="638"/>
      <c r="W263" s="638"/>
    </row>
    <row r="264" spans="1:23" ht="14.25">
      <c r="A264" s="638"/>
      <c r="B264" s="638"/>
      <c r="C264" s="638"/>
      <c r="D264" s="638"/>
      <c r="E264" s="638"/>
      <c r="F264" s="638"/>
      <c r="G264" s="638"/>
      <c r="H264" s="638"/>
      <c r="I264" s="638"/>
      <c r="J264" s="638"/>
      <c r="K264" s="638"/>
      <c r="L264" s="638"/>
      <c r="M264" s="638"/>
      <c r="N264" s="638"/>
      <c r="O264" s="638"/>
      <c r="P264" s="638"/>
      <c r="Q264" s="638"/>
      <c r="R264" s="638"/>
      <c r="S264" s="638"/>
      <c r="T264" s="638"/>
      <c r="U264" s="638"/>
      <c r="V264" s="638"/>
      <c r="W264" s="638"/>
    </row>
    <row r="265" spans="1:23" ht="14.25">
      <c r="A265" s="638"/>
      <c r="B265" s="638"/>
      <c r="C265" s="638"/>
      <c r="D265" s="638"/>
      <c r="E265" s="638"/>
      <c r="F265" s="638"/>
      <c r="G265" s="638"/>
      <c r="H265" s="638"/>
      <c r="I265" s="638"/>
      <c r="J265" s="638"/>
      <c r="K265" s="638"/>
      <c r="L265" s="638"/>
      <c r="M265" s="638"/>
      <c r="N265" s="638"/>
      <c r="O265" s="638"/>
      <c r="P265" s="638"/>
      <c r="Q265" s="638"/>
      <c r="R265" s="638"/>
      <c r="S265" s="638"/>
      <c r="T265" s="638"/>
      <c r="U265" s="638"/>
      <c r="V265" s="638"/>
      <c r="W265" s="638"/>
    </row>
    <row r="266" spans="1:23" ht="14.25">
      <c r="A266" s="638"/>
      <c r="B266" s="638"/>
      <c r="C266" s="638"/>
      <c r="D266" s="638"/>
      <c r="E266" s="638"/>
      <c r="F266" s="638"/>
      <c r="G266" s="638"/>
      <c r="H266" s="638"/>
      <c r="I266" s="638"/>
      <c r="J266" s="638"/>
      <c r="K266" s="638"/>
      <c r="L266" s="638"/>
      <c r="M266" s="638"/>
      <c r="N266" s="638"/>
      <c r="O266" s="638"/>
      <c r="P266" s="638"/>
      <c r="Q266" s="638"/>
      <c r="R266" s="638"/>
      <c r="S266" s="638"/>
      <c r="T266" s="638"/>
      <c r="U266" s="638"/>
      <c r="V266" s="638"/>
      <c r="W266" s="638"/>
    </row>
    <row r="267" spans="1:23" ht="14.25">
      <c r="A267" s="638"/>
      <c r="B267" s="638"/>
      <c r="C267" s="638"/>
      <c r="D267" s="638"/>
      <c r="E267" s="638"/>
      <c r="F267" s="638"/>
      <c r="G267" s="638"/>
      <c r="H267" s="638"/>
      <c r="I267" s="638"/>
      <c r="J267" s="638"/>
      <c r="K267" s="638"/>
      <c r="L267" s="638"/>
      <c r="M267" s="638"/>
      <c r="N267" s="638"/>
      <c r="O267" s="638"/>
      <c r="P267" s="638"/>
      <c r="Q267" s="638"/>
      <c r="R267" s="638"/>
      <c r="S267" s="638"/>
      <c r="T267" s="638"/>
      <c r="U267" s="638"/>
      <c r="V267" s="638"/>
      <c r="W267" s="638"/>
    </row>
    <row r="268" spans="1:23" ht="14.25">
      <c r="A268" s="638"/>
      <c r="B268" s="638"/>
      <c r="C268" s="638"/>
      <c r="D268" s="638"/>
      <c r="E268" s="638"/>
      <c r="F268" s="638"/>
      <c r="G268" s="638"/>
      <c r="H268" s="638"/>
      <c r="I268" s="638"/>
      <c r="J268" s="638"/>
      <c r="K268" s="638"/>
      <c r="L268" s="638"/>
      <c r="M268" s="638"/>
      <c r="N268" s="638"/>
      <c r="O268" s="638"/>
      <c r="P268" s="638"/>
      <c r="Q268" s="638"/>
      <c r="R268" s="638"/>
      <c r="S268" s="638"/>
      <c r="T268" s="638"/>
      <c r="U268" s="638"/>
      <c r="V268" s="638"/>
      <c r="W268" s="638"/>
    </row>
    <row r="269" spans="1:23" ht="14.25">
      <c r="A269" s="638"/>
      <c r="B269" s="638"/>
      <c r="C269" s="638"/>
      <c r="D269" s="638"/>
      <c r="E269" s="638"/>
      <c r="F269" s="638"/>
      <c r="G269" s="638"/>
      <c r="H269" s="638"/>
      <c r="I269" s="638"/>
      <c r="J269" s="638"/>
      <c r="K269" s="638"/>
      <c r="L269" s="638"/>
      <c r="M269" s="638"/>
      <c r="N269" s="638"/>
      <c r="O269" s="638"/>
      <c r="P269" s="638"/>
      <c r="Q269" s="638"/>
      <c r="R269" s="638"/>
      <c r="S269" s="638"/>
      <c r="T269" s="638"/>
      <c r="U269" s="638"/>
      <c r="V269" s="638"/>
      <c r="W269" s="638"/>
    </row>
    <row r="270" spans="1:23" ht="14.25">
      <c r="A270" s="638"/>
      <c r="B270" s="638"/>
      <c r="C270" s="638"/>
      <c r="D270" s="638"/>
      <c r="E270" s="638"/>
      <c r="F270" s="638"/>
      <c r="G270" s="638"/>
      <c r="H270" s="638"/>
      <c r="I270" s="638"/>
      <c r="J270" s="638"/>
      <c r="K270" s="638"/>
      <c r="L270" s="638"/>
      <c r="M270" s="638"/>
      <c r="N270" s="638"/>
      <c r="O270" s="638"/>
      <c r="P270" s="638"/>
      <c r="Q270" s="638"/>
      <c r="R270" s="638"/>
      <c r="S270" s="638"/>
      <c r="T270" s="638"/>
      <c r="U270" s="638"/>
      <c r="V270" s="638"/>
      <c r="W270" s="638"/>
    </row>
    <row r="271" spans="1:23" ht="14.25">
      <c r="A271" s="638"/>
      <c r="B271" s="638"/>
      <c r="C271" s="638"/>
      <c r="D271" s="638"/>
      <c r="E271" s="638"/>
      <c r="F271" s="638"/>
      <c r="G271" s="638"/>
      <c r="H271" s="638"/>
      <c r="I271" s="638"/>
      <c r="J271" s="638"/>
      <c r="K271" s="638"/>
      <c r="L271" s="638"/>
      <c r="M271" s="638"/>
      <c r="N271" s="638"/>
      <c r="O271" s="638"/>
      <c r="P271" s="638"/>
      <c r="Q271" s="638"/>
      <c r="R271" s="638"/>
      <c r="S271" s="638"/>
      <c r="T271" s="638"/>
      <c r="U271" s="638"/>
      <c r="V271" s="638"/>
      <c r="W271" s="638"/>
    </row>
    <row r="272" spans="1:23" ht="14.25">
      <c r="A272" s="638"/>
      <c r="B272" s="638"/>
      <c r="C272" s="638"/>
      <c r="D272" s="638"/>
      <c r="E272" s="638"/>
      <c r="F272" s="638"/>
      <c r="G272" s="638"/>
      <c r="H272" s="638"/>
      <c r="I272" s="638"/>
      <c r="J272" s="638"/>
      <c r="K272" s="638"/>
      <c r="L272" s="638"/>
      <c r="M272" s="638"/>
      <c r="N272" s="638"/>
      <c r="O272" s="638"/>
      <c r="P272" s="638"/>
      <c r="Q272" s="638"/>
      <c r="R272" s="638"/>
      <c r="S272" s="638"/>
      <c r="T272" s="638"/>
      <c r="U272" s="638"/>
      <c r="V272" s="638"/>
      <c r="W272" s="638"/>
    </row>
    <row r="273" spans="1:23" ht="14.25">
      <c r="A273" s="638"/>
      <c r="B273" s="638"/>
      <c r="C273" s="638"/>
      <c r="D273" s="638"/>
      <c r="E273" s="638"/>
      <c r="F273" s="638"/>
      <c r="G273" s="638"/>
      <c r="H273" s="638"/>
      <c r="I273" s="638"/>
      <c r="J273" s="638"/>
      <c r="K273" s="638"/>
      <c r="L273" s="638"/>
      <c r="M273" s="638"/>
      <c r="N273" s="638"/>
      <c r="O273" s="638"/>
      <c r="P273" s="638"/>
      <c r="Q273" s="638"/>
      <c r="R273" s="638"/>
      <c r="S273" s="638"/>
      <c r="T273" s="638"/>
      <c r="U273" s="638"/>
      <c r="V273" s="638"/>
      <c r="W273" s="638"/>
    </row>
    <row r="274" spans="1:23" ht="14.25">
      <c r="A274" s="638"/>
      <c r="B274" s="638"/>
      <c r="C274" s="638"/>
      <c r="D274" s="638"/>
      <c r="E274" s="638"/>
      <c r="F274" s="638"/>
      <c r="G274" s="638"/>
      <c r="H274" s="638"/>
      <c r="I274" s="638"/>
      <c r="J274" s="638"/>
      <c r="K274" s="638"/>
      <c r="L274" s="638"/>
      <c r="M274" s="638"/>
      <c r="N274" s="638"/>
      <c r="O274" s="638"/>
      <c r="P274" s="638"/>
      <c r="Q274" s="638"/>
      <c r="R274" s="638"/>
      <c r="S274" s="638"/>
      <c r="T274" s="638"/>
      <c r="U274" s="638"/>
      <c r="V274" s="638"/>
      <c r="W274" s="638"/>
    </row>
    <row r="275" spans="1:23" ht="14.25">
      <c r="A275" s="638"/>
      <c r="B275" s="638"/>
      <c r="C275" s="638"/>
      <c r="D275" s="638"/>
      <c r="E275" s="638"/>
      <c r="F275" s="638"/>
      <c r="G275" s="638"/>
      <c r="H275" s="638"/>
      <c r="I275" s="638"/>
      <c r="J275" s="638"/>
      <c r="K275" s="638"/>
      <c r="L275" s="638"/>
      <c r="M275" s="638"/>
      <c r="N275" s="638"/>
      <c r="O275" s="638"/>
      <c r="P275" s="638"/>
      <c r="Q275" s="638"/>
      <c r="R275" s="638"/>
      <c r="S275" s="638"/>
      <c r="T275" s="638"/>
      <c r="U275" s="638"/>
      <c r="V275" s="638"/>
      <c r="W275" s="638"/>
    </row>
    <row r="276" spans="1:23" ht="14.25">
      <c r="A276" s="638"/>
      <c r="B276" s="638"/>
      <c r="C276" s="638"/>
      <c r="D276" s="638"/>
      <c r="E276" s="638"/>
      <c r="F276" s="638"/>
      <c r="G276" s="638"/>
      <c r="H276" s="638"/>
      <c r="I276" s="638"/>
      <c r="J276" s="638"/>
      <c r="K276" s="638"/>
      <c r="L276" s="638"/>
      <c r="M276" s="638"/>
      <c r="N276" s="638"/>
      <c r="O276" s="638"/>
      <c r="P276" s="638"/>
      <c r="Q276" s="638"/>
      <c r="R276" s="638"/>
      <c r="S276" s="638"/>
      <c r="T276" s="638"/>
      <c r="U276" s="638"/>
      <c r="V276" s="638"/>
      <c r="W276" s="638"/>
    </row>
    <row r="277" spans="1:23" ht="14.25">
      <c r="A277" s="638"/>
      <c r="B277" s="638"/>
      <c r="C277" s="638"/>
      <c r="D277" s="638"/>
      <c r="E277" s="638"/>
      <c r="F277" s="638"/>
      <c r="G277" s="638"/>
      <c r="H277" s="638"/>
      <c r="I277" s="638"/>
      <c r="J277" s="638"/>
      <c r="K277" s="638"/>
      <c r="L277" s="638"/>
      <c r="M277" s="638"/>
      <c r="N277" s="638"/>
      <c r="O277" s="638"/>
      <c r="P277" s="638"/>
      <c r="Q277" s="638"/>
      <c r="R277" s="638"/>
      <c r="S277" s="638"/>
      <c r="T277" s="638"/>
      <c r="U277" s="638"/>
      <c r="V277" s="638"/>
      <c r="W277" s="638"/>
    </row>
    <row r="278" spans="1:23" ht="14.25">
      <c r="A278" s="638"/>
      <c r="B278" s="638"/>
      <c r="C278" s="638"/>
      <c r="D278" s="638"/>
      <c r="E278" s="638"/>
      <c r="F278" s="638"/>
      <c r="G278" s="638"/>
      <c r="H278" s="638"/>
      <c r="I278" s="638"/>
      <c r="J278" s="638"/>
      <c r="K278" s="638"/>
      <c r="L278" s="638"/>
      <c r="M278" s="638"/>
      <c r="N278" s="638"/>
      <c r="O278" s="638"/>
      <c r="P278" s="638"/>
      <c r="Q278" s="638"/>
      <c r="R278" s="638"/>
      <c r="S278" s="638"/>
      <c r="T278" s="638"/>
      <c r="U278" s="638"/>
      <c r="V278" s="638"/>
      <c r="W278" s="638"/>
    </row>
    <row r="279" spans="1:23" ht="14.25">
      <c r="A279" s="638"/>
      <c r="B279" s="638"/>
      <c r="C279" s="638"/>
      <c r="D279" s="638"/>
      <c r="E279" s="638"/>
      <c r="F279" s="638"/>
      <c r="G279" s="638"/>
      <c r="H279" s="638"/>
      <c r="I279" s="638"/>
      <c r="J279" s="638"/>
      <c r="K279" s="638"/>
      <c r="L279" s="638"/>
      <c r="M279" s="638"/>
      <c r="N279" s="638"/>
      <c r="O279" s="638"/>
      <c r="P279" s="638"/>
      <c r="Q279" s="638"/>
      <c r="R279" s="638"/>
      <c r="S279" s="638"/>
      <c r="T279" s="638"/>
      <c r="U279" s="638"/>
      <c r="V279" s="638"/>
      <c r="W279" s="638"/>
    </row>
    <row r="280" spans="1:23" ht="14.25">
      <c r="A280" s="638"/>
      <c r="B280" s="638"/>
      <c r="C280" s="638"/>
      <c r="D280" s="638"/>
      <c r="E280" s="638"/>
      <c r="F280" s="638"/>
      <c r="G280" s="638"/>
      <c r="H280" s="638"/>
      <c r="I280" s="638"/>
      <c r="J280" s="638"/>
      <c r="K280" s="638"/>
      <c r="L280" s="638"/>
      <c r="M280" s="638"/>
      <c r="N280" s="638"/>
      <c r="O280" s="638"/>
      <c r="P280" s="638"/>
      <c r="Q280" s="638"/>
      <c r="R280" s="638"/>
      <c r="S280" s="638"/>
      <c r="T280" s="638"/>
      <c r="U280" s="638"/>
      <c r="V280" s="638"/>
      <c r="W280" s="638"/>
    </row>
    <row r="281" spans="1:23" ht="14.25">
      <c r="A281" s="638"/>
      <c r="B281" s="638"/>
      <c r="C281" s="638"/>
      <c r="D281" s="638"/>
      <c r="E281" s="638"/>
      <c r="F281" s="638"/>
      <c r="G281" s="638"/>
      <c r="H281" s="638"/>
      <c r="I281" s="638"/>
      <c r="J281" s="638"/>
      <c r="K281" s="638"/>
      <c r="L281" s="638"/>
      <c r="M281" s="638"/>
      <c r="N281" s="638"/>
      <c r="O281" s="638"/>
      <c r="P281" s="638"/>
      <c r="Q281" s="638"/>
      <c r="R281" s="638"/>
      <c r="S281" s="638"/>
      <c r="T281" s="638"/>
      <c r="U281" s="638"/>
      <c r="V281" s="638"/>
      <c r="W281" s="638"/>
    </row>
    <row r="282" spans="1:23" ht="14.25">
      <c r="A282" s="638"/>
      <c r="B282" s="638"/>
      <c r="C282" s="638"/>
      <c r="D282" s="638"/>
      <c r="E282" s="638"/>
      <c r="F282" s="638"/>
      <c r="G282" s="638"/>
      <c r="H282" s="638"/>
      <c r="I282" s="638"/>
      <c r="J282" s="638"/>
      <c r="K282" s="638"/>
      <c r="L282" s="638"/>
      <c r="M282" s="638"/>
      <c r="N282" s="638"/>
      <c r="O282" s="638"/>
      <c r="P282" s="638"/>
      <c r="Q282" s="638"/>
      <c r="R282" s="638"/>
      <c r="S282" s="638"/>
      <c r="T282" s="638"/>
      <c r="U282" s="638"/>
      <c r="V282" s="638"/>
      <c r="W282" s="638"/>
    </row>
    <row r="283" spans="1:23" ht="14.25">
      <c r="A283" s="638"/>
      <c r="B283" s="638"/>
      <c r="C283" s="638"/>
      <c r="D283" s="638"/>
      <c r="E283" s="638"/>
      <c r="F283" s="638"/>
      <c r="G283" s="638"/>
      <c r="H283" s="638"/>
      <c r="I283" s="638"/>
      <c r="J283" s="638"/>
      <c r="K283" s="638"/>
      <c r="L283" s="638"/>
      <c r="M283" s="638"/>
      <c r="N283" s="638"/>
      <c r="O283" s="638"/>
      <c r="P283" s="638"/>
      <c r="Q283" s="638"/>
      <c r="R283" s="638"/>
      <c r="S283" s="638"/>
      <c r="T283" s="638"/>
      <c r="U283" s="638"/>
      <c r="V283" s="638"/>
      <c r="W283" s="638"/>
    </row>
    <row r="284" spans="1:23" ht="14.25">
      <c r="A284" s="638"/>
      <c r="B284" s="638"/>
      <c r="C284" s="638"/>
      <c r="D284" s="638"/>
      <c r="E284" s="638"/>
      <c r="F284" s="638"/>
      <c r="G284" s="638"/>
      <c r="H284" s="638"/>
      <c r="I284" s="638"/>
      <c r="J284" s="638"/>
      <c r="K284" s="638"/>
      <c r="L284" s="638"/>
      <c r="M284" s="638"/>
      <c r="N284" s="638"/>
      <c r="O284" s="638"/>
      <c r="P284" s="638"/>
      <c r="Q284" s="638"/>
      <c r="R284" s="638"/>
      <c r="S284" s="638"/>
      <c r="T284" s="638"/>
      <c r="U284" s="638"/>
      <c r="V284" s="638"/>
      <c r="W284" s="638"/>
    </row>
    <row r="285" spans="1:23" ht="14.25">
      <c r="A285" s="638"/>
      <c r="B285" s="638"/>
      <c r="C285" s="638"/>
      <c r="D285" s="638"/>
      <c r="E285" s="638"/>
      <c r="F285" s="638"/>
      <c r="G285" s="638"/>
      <c r="H285" s="638"/>
      <c r="I285" s="638"/>
      <c r="J285" s="638"/>
      <c r="K285" s="638"/>
      <c r="L285" s="638"/>
      <c r="M285" s="638"/>
      <c r="N285" s="638"/>
      <c r="O285" s="638"/>
      <c r="P285" s="638"/>
      <c r="Q285" s="638"/>
      <c r="R285" s="638"/>
      <c r="S285" s="638"/>
      <c r="T285" s="638"/>
      <c r="U285" s="638"/>
      <c r="V285" s="638"/>
      <c r="W285" s="638"/>
    </row>
    <row r="286" spans="1:23" ht="14.25">
      <c r="A286" s="638"/>
      <c r="B286" s="638"/>
      <c r="C286" s="638"/>
      <c r="D286" s="638"/>
      <c r="E286" s="638"/>
      <c r="F286" s="638"/>
      <c r="G286" s="638"/>
      <c r="H286" s="638"/>
      <c r="I286" s="638"/>
      <c r="J286" s="638"/>
      <c r="K286" s="638"/>
      <c r="L286" s="638"/>
      <c r="M286" s="638"/>
      <c r="N286" s="638"/>
      <c r="O286" s="638"/>
      <c r="P286" s="638"/>
      <c r="Q286" s="638"/>
      <c r="R286" s="638"/>
      <c r="S286" s="638"/>
      <c r="T286" s="638"/>
      <c r="U286" s="638"/>
      <c r="V286" s="638"/>
      <c r="W286" s="638"/>
    </row>
    <row r="287" spans="1:23" ht="14.25">
      <c r="A287" s="638"/>
      <c r="B287" s="638"/>
      <c r="C287" s="638"/>
      <c r="D287" s="638"/>
      <c r="E287" s="638"/>
      <c r="F287" s="638"/>
      <c r="G287" s="638"/>
      <c r="H287" s="638"/>
      <c r="I287" s="638"/>
      <c r="J287" s="638"/>
      <c r="K287" s="638"/>
      <c r="L287" s="638"/>
      <c r="M287" s="638"/>
      <c r="N287" s="638"/>
      <c r="O287" s="638"/>
      <c r="P287" s="638"/>
      <c r="Q287" s="638"/>
      <c r="R287" s="638"/>
      <c r="S287" s="638"/>
      <c r="T287" s="638"/>
      <c r="U287" s="638"/>
      <c r="V287" s="638"/>
      <c r="W287" s="638"/>
    </row>
    <row r="288" spans="1:23" ht="14.25">
      <c r="A288" s="638"/>
      <c r="B288" s="638"/>
      <c r="C288" s="638"/>
      <c r="D288" s="638"/>
      <c r="E288" s="638"/>
      <c r="F288" s="638"/>
      <c r="G288" s="638"/>
      <c r="H288" s="638"/>
      <c r="I288" s="638"/>
      <c r="J288" s="638"/>
      <c r="K288" s="638"/>
      <c r="L288" s="638"/>
      <c r="M288" s="638"/>
      <c r="N288" s="638"/>
      <c r="O288" s="638"/>
      <c r="P288" s="638"/>
      <c r="Q288" s="638"/>
      <c r="R288" s="638"/>
      <c r="S288" s="638"/>
      <c r="T288" s="638"/>
      <c r="U288" s="638"/>
      <c r="V288" s="638"/>
      <c r="W288" s="638"/>
    </row>
    <row r="289" spans="1:23" ht="14.25">
      <c r="A289" s="638"/>
      <c r="B289" s="638"/>
      <c r="C289" s="638"/>
      <c r="D289" s="638"/>
      <c r="E289" s="638"/>
      <c r="F289" s="638"/>
      <c r="G289" s="638"/>
      <c r="H289" s="638"/>
      <c r="I289" s="638"/>
      <c r="J289" s="638"/>
      <c r="K289" s="638"/>
      <c r="L289" s="638"/>
      <c r="M289" s="638"/>
      <c r="N289" s="638"/>
      <c r="O289" s="638"/>
      <c r="P289" s="638"/>
      <c r="Q289" s="638"/>
      <c r="R289" s="638"/>
      <c r="S289" s="638"/>
      <c r="T289" s="638"/>
      <c r="U289" s="638"/>
      <c r="V289" s="638"/>
      <c r="W289" s="638"/>
    </row>
    <row r="290" spans="1:23" ht="14.25">
      <c r="A290" s="638"/>
      <c r="B290" s="638"/>
      <c r="C290" s="638"/>
      <c r="D290" s="638"/>
      <c r="E290" s="638"/>
      <c r="F290" s="638"/>
      <c r="G290" s="638"/>
      <c r="H290" s="638"/>
      <c r="I290" s="638"/>
      <c r="J290" s="638"/>
      <c r="K290" s="638"/>
      <c r="L290" s="638"/>
      <c r="M290" s="638"/>
      <c r="N290" s="638"/>
      <c r="O290" s="638"/>
      <c r="P290" s="638"/>
      <c r="Q290" s="638"/>
      <c r="R290" s="638"/>
      <c r="S290" s="638"/>
      <c r="T290" s="638"/>
      <c r="U290" s="638"/>
      <c r="V290" s="638"/>
      <c r="W290" s="638"/>
    </row>
    <row r="291" spans="1:23" ht="14.25">
      <c r="A291" s="638"/>
      <c r="B291" s="638"/>
      <c r="C291" s="638"/>
      <c r="D291" s="638"/>
      <c r="E291" s="638"/>
      <c r="F291" s="638"/>
      <c r="G291" s="638"/>
      <c r="H291" s="638"/>
      <c r="I291" s="638"/>
      <c r="J291" s="638"/>
      <c r="K291" s="638"/>
      <c r="L291" s="638"/>
      <c r="M291" s="638"/>
      <c r="N291" s="638"/>
      <c r="O291" s="638"/>
      <c r="P291" s="638"/>
      <c r="Q291" s="638"/>
      <c r="R291" s="638"/>
      <c r="S291" s="638"/>
      <c r="T291" s="638"/>
      <c r="U291" s="638"/>
      <c r="V291" s="638"/>
      <c r="W291" s="638"/>
    </row>
    <row r="292" spans="1:23" ht="14.25">
      <c r="A292" s="638"/>
      <c r="B292" s="638"/>
      <c r="C292" s="638"/>
      <c r="D292" s="638"/>
      <c r="E292" s="638"/>
      <c r="F292" s="638"/>
      <c r="G292" s="638"/>
      <c r="H292" s="638"/>
      <c r="I292" s="638"/>
      <c r="J292" s="638"/>
      <c r="K292" s="638"/>
      <c r="L292" s="638"/>
      <c r="M292" s="638"/>
      <c r="N292" s="638"/>
      <c r="O292" s="638"/>
      <c r="P292" s="638"/>
      <c r="Q292" s="638"/>
      <c r="R292" s="638"/>
      <c r="S292" s="638"/>
      <c r="T292" s="638"/>
      <c r="U292" s="638"/>
      <c r="V292" s="638"/>
      <c r="W292" s="638"/>
    </row>
    <row r="293" spans="1:23" ht="14.25">
      <c r="A293" s="638"/>
      <c r="B293" s="638"/>
      <c r="C293" s="638"/>
      <c r="D293" s="638"/>
      <c r="E293" s="638"/>
      <c r="F293" s="638"/>
      <c r="G293" s="638"/>
      <c r="H293" s="638"/>
      <c r="I293" s="638"/>
      <c r="J293" s="638"/>
      <c r="K293" s="638"/>
      <c r="L293" s="638"/>
      <c r="M293" s="638"/>
      <c r="N293" s="638"/>
      <c r="O293" s="638"/>
      <c r="P293" s="638"/>
      <c r="Q293" s="638"/>
      <c r="R293" s="638"/>
      <c r="S293" s="638"/>
      <c r="T293" s="638"/>
      <c r="U293" s="638"/>
      <c r="V293" s="638"/>
      <c r="W293" s="638"/>
    </row>
    <row r="294" spans="1:23" ht="14.25">
      <c r="A294" s="638"/>
      <c r="B294" s="638"/>
      <c r="C294" s="638"/>
      <c r="D294" s="638"/>
      <c r="E294" s="638"/>
      <c r="F294" s="638"/>
      <c r="G294" s="638"/>
      <c r="H294" s="638"/>
      <c r="I294" s="638"/>
      <c r="J294" s="638"/>
      <c r="K294" s="638"/>
      <c r="L294" s="638"/>
      <c r="M294" s="638"/>
      <c r="N294" s="638"/>
      <c r="O294" s="638"/>
      <c r="P294" s="638"/>
      <c r="Q294" s="638"/>
      <c r="R294" s="638"/>
      <c r="S294" s="638"/>
      <c r="T294" s="638"/>
      <c r="U294" s="638"/>
      <c r="V294" s="638"/>
      <c r="W294" s="638"/>
    </row>
    <row r="295" spans="1:23" ht="14.25">
      <c r="A295" s="638"/>
      <c r="B295" s="638"/>
      <c r="C295" s="638"/>
      <c r="D295" s="638"/>
      <c r="E295" s="638"/>
      <c r="F295" s="638"/>
      <c r="G295" s="638"/>
      <c r="H295" s="638"/>
      <c r="I295" s="638"/>
      <c r="J295" s="638"/>
      <c r="K295" s="638"/>
      <c r="L295" s="638"/>
      <c r="M295" s="638"/>
      <c r="N295" s="638"/>
      <c r="O295" s="638"/>
      <c r="P295" s="638"/>
      <c r="Q295" s="638"/>
      <c r="R295" s="638"/>
      <c r="S295" s="638"/>
      <c r="T295" s="638"/>
      <c r="U295" s="638"/>
      <c r="V295" s="638"/>
      <c r="W295" s="638"/>
    </row>
    <row r="296" spans="1:23" ht="14.25">
      <c r="A296" s="638"/>
      <c r="B296" s="638"/>
      <c r="C296" s="638"/>
      <c r="D296" s="638"/>
      <c r="E296" s="638"/>
      <c r="F296" s="638"/>
      <c r="G296" s="638"/>
      <c r="H296" s="638"/>
      <c r="I296" s="638"/>
      <c r="J296" s="638"/>
      <c r="K296" s="638"/>
      <c r="L296" s="638"/>
      <c r="M296" s="638"/>
      <c r="N296" s="638"/>
      <c r="O296" s="638"/>
      <c r="P296" s="638"/>
      <c r="Q296" s="638"/>
      <c r="R296" s="638"/>
      <c r="S296" s="638"/>
      <c r="T296" s="638"/>
      <c r="U296" s="638"/>
      <c r="V296" s="638"/>
      <c r="W296" s="638"/>
    </row>
    <row r="297" spans="1:23" ht="14.25">
      <c r="A297" s="638"/>
      <c r="B297" s="638"/>
      <c r="C297" s="638"/>
      <c r="D297" s="638"/>
      <c r="E297" s="638"/>
      <c r="F297" s="638"/>
      <c r="G297" s="638"/>
      <c r="H297" s="638"/>
      <c r="I297" s="638"/>
      <c r="J297" s="638"/>
      <c r="K297" s="638"/>
      <c r="L297" s="638"/>
      <c r="M297" s="638"/>
      <c r="N297" s="638"/>
      <c r="O297" s="638"/>
      <c r="P297" s="638"/>
      <c r="Q297" s="638"/>
      <c r="R297" s="638"/>
      <c r="S297" s="638"/>
      <c r="T297" s="638"/>
      <c r="U297" s="638"/>
      <c r="V297" s="638"/>
      <c r="W297" s="638"/>
    </row>
    <row r="298" spans="1:23" ht="14.25">
      <c r="A298" s="638"/>
      <c r="B298" s="638"/>
      <c r="C298" s="638"/>
      <c r="D298" s="638"/>
      <c r="E298" s="638"/>
      <c r="F298" s="638"/>
      <c r="G298" s="638"/>
      <c r="H298" s="638"/>
      <c r="I298" s="638"/>
      <c r="J298" s="638"/>
      <c r="K298" s="638"/>
      <c r="L298" s="638"/>
      <c r="M298" s="638"/>
      <c r="N298" s="638"/>
      <c r="O298" s="638"/>
      <c r="P298" s="638"/>
      <c r="Q298" s="638"/>
      <c r="R298" s="638"/>
      <c r="S298" s="638"/>
      <c r="T298" s="638"/>
      <c r="U298" s="638"/>
      <c r="V298" s="638"/>
      <c r="W298" s="638"/>
    </row>
    <row r="299" spans="1:23" ht="14.25">
      <c r="A299" s="638"/>
      <c r="B299" s="638"/>
      <c r="C299" s="638"/>
      <c r="D299" s="638"/>
      <c r="E299" s="638"/>
      <c r="F299" s="638"/>
      <c r="G299" s="638"/>
      <c r="H299" s="638"/>
      <c r="I299" s="638"/>
      <c r="J299" s="638"/>
      <c r="K299" s="638"/>
      <c r="L299" s="638"/>
      <c r="M299" s="638"/>
      <c r="N299" s="638"/>
      <c r="O299" s="638"/>
      <c r="P299" s="638"/>
      <c r="Q299" s="638"/>
      <c r="R299" s="638"/>
      <c r="S299" s="638"/>
      <c r="T299" s="638"/>
      <c r="U299" s="638"/>
      <c r="V299" s="638"/>
      <c r="W299" s="638"/>
    </row>
    <row r="300" spans="1:23" ht="14.25">
      <c r="A300" s="638"/>
      <c r="B300" s="638"/>
      <c r="C300" s="638"/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638"/>
      <c r="P300" s="638"/>
      <c r="Q300" s="638"/>
      <c r="R300" s="638"/>
      <c r="S300" s="638"/>
      <c r="T300" s="638"/>
      <c r="U300" s="638"/>
      <c r="V300" s="638"/>
      <c r="W300" s="638"/>
    </row>
    <row r="301" spans="1:23" ht="14.25">
      <c r="A301" s="638"/>
      <c r="B301" s="638"/>
      <c r="C301" s="638"/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638"/>
      <c r="P301" s="638"/>
      <c r="Q301" s="638"/>
      <c r="R301" s="638"/>
      <c r="S301" s="638"/>
      <c r="T301" s="638"/>
      <c r="U301" s="638"/>
      <c r="V301" s="638"/>
      <c r="W301" s="638"/>
    </row>
    <row r="302" spans="1:23" ht="14.25">
      <c r="A302" s="638"/>
      <c r="B302" s="638"/>
      <c r="C302" s="638"/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638"/>
      <c r="P302" s="638"/>
      <c r="Q302" s="638"/>
      <c r="R302" s="638"/>
      <c r="S302" s="638"/>
      <c r="T302" s="638"/>
      <c r="U302" s="638"/>
      <c r="V302" s="638"/>
      <c r="W302" s="638"/>
    </row>
    <row r="303" spans="1:23" ht="14.25">
      <c r="A303" s="638"/>
      <c r="B303" s="638"/>
      <c r="C303" s="638"/>
      <c r="D303" s="638"/>
      <c r="E303" s="638"/>
      <c r="F303" s="638"/>
      <c r="G303" s="638"/>
      <c r="H303" s="638"/>
      <c r="I303" s="638"/>
      <c r="J303" s="638"/>
      <c r="K303" s="638"/>
      <c r="L303" s="638"/>
      <c r="M303" s="638"/>
      <c r="N303" s="638"/>
      <c r="O303" s="638"/>
      <c r="P303" s="638"/>
      <c r="Q303" s="638"/>
      <c r="R303" s="638"/>
      <c r="S303" s="638"/>
      <c r="T303" s="638"/>
      <c r="U303" s="638"/>
      <c r="V303" s="638"/>
      <c r="W303" s="638"/>
    </row>
    <row r="304" spans="1:23" ht="14.25">
      <c r="A304" s="638"/>
      <c r="B304" s="638"/>
      <c r="C304" s="638"/>
      <c r="D304" s="638"/>
      <c r="E304" s="638"/>
      <c r="F304" s="638"/>
      <c r="G304" s="638"/>
      <c r="H304" s="638"/>
      <c r="I304" s="638"/>
      <c r="J304" s="638"/>
      <c r="K304" s="638"/>
      <c r="L304" s="638"/>
      <c r="M304" s="638"/>
      <c r="N304" s="638"/>
      <c r="O304" s="638"/>
      <c r="P304" s="638"/>
      <c r="Q304" s="638"/>
      <c r="R304" s="638"/>
      <c r="S304" s="638"/>
      <c r="T304" s="638"/>
      <c r="U304" s="638"/>
      <c r="V304" s="638"/>
      <c r="W304" s="638"/>
    </row>
    <row r="305" spans="1:23" ht="14.25">
      <c r="A305" s="638"/>
      <c r="B305" s="638"/>
      <c r="C305" s="638"/>
      <c r="D305" s="638"/>
      <c r="E305" s="638"/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638"/>
      <c r="V305" s="638"/>
      <c r="W305" s="638"/>
    </row>
    <row r="306" spans="1:23" ht="14.25">
      <c r="A306" s="638"/>
      <c r="B306" s="638"/>
      <c r="C306" s="638"/>
      <c r="D306" s="638"/>
      <c r="E306" s="638"/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638"/>
      <c r="V306" s="638"/>
      <c r="W306" s="638"/>
    </row>
    <row r="307" spans="1:23" ht="14.25">
      <c r="A307" s="638"/>
      <c r="B307" s="638"/>
      <c r="C307" s="638"/>
      <c r="D307" s="638"/>
      <c r="E307" s="638"/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638"/>
      <c r="V307" s="638"/>
      <c r="W307" s="638"/>
    </row>
    <row r="308" spans="1:23" ht="14.25">
      <c r="A308" s="638"/>
      <c r="B308" s="638"/>
      <c r="C308" s="638"/>
      <c r="D308" s="638"/>
      <c r="E308" s="638"/>
      <c r="F308" s="638"/>
      <c r="G308" s="638"/>
      <c r="H308" s="638"/>
      <c r="I308" s="638"/>
      <c r="J308" s="638"/>
      <c r="K308" s="638"/>
      <c r="L308" s="638"/>
      <c r="M308" s="638"/>
      <c r="N308" s="638"/>
      <c r="O308" s="638"/>
      <c r="P308" s="638"/>
      <c r="Q308" s="638"/>
      <c r="R308" s="638"/>
      <c r="S308" s="638"/>
      <c r="T308" s="638"/>
      <c r="U308" s="638"/>
      <c r="V308" s="638"/>
      <c r="W308" s="638"/>
    </row>
    <row r="309" spans="1:23" ht="14.25">
      <c r="A309" s="638"/>
      <c r="B309" s="638"/>
      <c r="C309" s="638"/>
      <c r="D309" s="638"/>
      <c r="E309" s="638"/>
      <c r="F309" s="638"/>
      <c r="G309" s="638"/>
      <c r="H309" s="638"/>
      <c r="I309" s="638"/>
      <c r="J309" s="638"/>
      <c r="K309" s="638"/>
      <c r="L309" s="638"/>
      <c r="M309" s="638"/>
      <c r="N309" s="638"/>
      <c r="O309" s="638"/>
      <c r="P309" s="638"/>
      <c r="Q309" s="638"/>
      <c r="R309" s="638"/>
      <c r="S309" s="638"/>
      <c r="T309" s="638"/>
      <c r="U309" s="638"/>
      <c r="V309" s="638"/>
      <c r="W309" s="638"/>
    </row>
    <row r="310" spans="1:23" ht="14.25">
      <c r="A310" s="638"/>
      <c r="B310" s="638"/>
      <c r="C310" s="638"/>
      <c r="D310" s="638"/>
      <c r="E310" s="638"/>
      <c r="F310" s="638"/>
      <c r="G310" s="638"/>
      <c r="H310" s="638"/>
      <c r="I310" s="638"/>
      <c r="J310" s="638"/>
      <c r="K310" s="638"/>
      <c r="L310" s="638"/>
      <c r="M310" s="638"/>
      <c r="N310" s="638"/>
      <c r="O310" s="638"/>
      <c r="P310" s="638"/>
      <c r="Q310" s="638"/>
      <c r="R310" s="638"/>
      <c r="S310" s="638"/>
      <c r="T310" s="638"/>
      <c r="U310" s="638"/>
      <c r="V310" s="638"/>
      <c r="W310" s="638"/>
    </row>
    <row r="311" spans="1:23" ht="14.25">
      <c r="A311" s="638"/>
      <c r="B311" s="638"/>
      <c r="C311" s="638"/>
      <c r="D311" s="638"/>
      <c r="E311" s="638"/>
      <c r="F311" s="638"/>
      <c r="G311" s="638"/>
      <c r="H311" s="638"/>
      <c r="I311" s="638"/>
      <c r="J311" s="638"/>
      <c r="K311" s="638"/>
      <c r="L311" s="638"/>
      <c r="M311" s="638"/>
      <c r="N311" s="638"/>
      <c r="O311" s="638"/>
      <c r="P311" s="638"/>
      <c r="Q311" s="638"/>
      <c r="R311" s="638"/>
      <c r="S311" s="638"/>
      <c r="T311" s="638"/>
      <c r="U311" s="638"/>
      <c r="V311" s="638"/>
      <c r="W311" s="638"/>
    </row>
    <row r="312" spans="1:23" ht="14.25">
      <c r="A312" s="638"/>
      <c r="B312" s="638"/>
      <c r="C312" s="638"/>
      <c r="D312" s="638"/>
      <c r="E312" s="638"/>
      <c r="F312" s="638"/>
      <c r="G312" s="638"/>
      <c r="H312" s="638"/>
      <c r="I312" s="638"/>
      <c r="J312" s="638"/>
      <c r="K312" s="638"/>
      <c r="L312" s="638"/>
      <c r="M312" s="638"/>
      <c r="N312" s="638"/>
      <c r="O312" s="638"/>
      <c r="P312" s="638"/>
      <c r="Q312" s="638"/>
      <c r="R312" s="638"/>
      <c r="S312" s="638"/>
      <c r="T312" s="638"/>
      <c r="U312" s="638"/>
      <c r="V312" s="638"/>
      <c r="W312" s="638"/>
    </row>
    <row r="313" spans="1:23" ht="14.25">
      <c r="A313" s="638"/>
      <c r="B313" s="638"/>
      <c r="C313" s="638"/>
      <c r="D313" s="638"/>
      <c r="E313" s="638"/>
      <c r="F313" s="638"/>
      <c r="G313" s="638"/>
      <c r="H313" s="638"/>
      <c r="I313" s="638"/>
      <c r="J313" s="638"/>
      <c r="K313" s="638"/>
      <c r="L313" s="638"/>
      <c r="M313" s="638"/>
      <c r="N313" s="638"/>
      <c r="O313" s="638"/>
      <c r="P313" s="638"/>
      <c r="Q313" s="638"/>
      <c r="R313" s="638"/>
      <c r="S313" s="638"/>
      <c r="T313" s="638"/>
      <c r="U313" s="638"/>
      <c r="V313" s="638"/>
      <c r="W313" s="638"/>
    </row>
    <row r="314" spans="1:23" ht="14.25">
      <c r="A314" s="638"/>
      <c r="B314" s="638"/>
      <c r="C314" s="638"/>
      <c r="D314" s="638"/>
      <c r="E314" s="638"/>
      <c r="F314" s="638"/>
      <c r="G314" s="638"/>
      <c r="H314" s="638"/>
      <c r="I314" s="638"/>
      <c r="J314" s="638"/>
      <c r="K314" s="638"/>
      <c r="L314" s="638"/>
      <c r="M314" s="638"/>
      <c r="N314" s="638"/>
      <c r="O314" s="638"/>
      <c r="P314" s="638"/>
      <c r="Q314" s="638"/>
      <c r="R314" s="638"/>
      <c r="S314" s="638"/>
      <c r="T314" s="638"/>
      <c r="U314" s="638"/>
      <c r="V314" s="638"/>
      <c r="W314" s="638"/>
    </row>
    <row r="315" spans="1:23" ht="14.25">
      <c r="A315" s="638"/>
      <c r="B315" s="638"/>
      <c r="C315" s="638"/>
      <c r="D315" s="638"/>
      <c r="E315" s="638"/>
      <c r="F315" s="638"/>
      <c r="G315" s="638"/>
      <c r="H315" s="638"/>
      <c r="I315" s="638"/>
      <c r="J315" s="638"/>
      <c r="K315" s="638"/>
      <c r="L315" s="638"/>
      <c r="M315" s="638"/>
      <c r="N315" s="638"/>
      <c r="O315" s="638"/>
      <c r="P315" s="638"/>
      <c r="Q315" s="638"/>
      <c r="R315" s="638"/>
      <c r="S315" s="638"/>
      <c r="T315" s="638"/>
      <c r="U315" s="638"/>
      <c r="V315" s="638"/>
      <c r="W315" s="638"/>
    </row>
    <row r="316" spans="1:23" ht="14.25">
      <c r="A316" s="638"/>
      <c r="B316" s="638"/>
      <c r="C316" s="638"/>
      <c r="D316" s="638"/>
      <c r="E316" s="638"/>
      <c r="F316" s="638"/>
      <c r="G316" s="638"/>
      <c r="H316" s="638"/>
      <c r="I316" s="638"/>
      <c r="J316" s="638"/>
      <c r="K316" s="638"/>
      <c r="L316" s="638"/>
      <c r="M316" s="638"/>
      <c r="N316" s="638"/>
      <c r="O316" s="638"/>
      <c r="P316" s="638"/>
      <c r="Q316" s="638"/>
      <c r="R316" s="638"/>
      <c r="S316" s="638"/>
      <c r="T316" s="638"/>
      <c r="U316" s="638"/>
      <c r="V316" s="638"/>
      <c r="W316" s="638"/>
    </row>
    <row r="317" spans="1:23" ht="14.25">
      <c r="A317" s="638"/>
      <c r="B317" s="638"/>
      <c r="C317" s="638"/>
      <c r="D317" s="638"/>
      <c r="E317" s="638"/>
      <c r="F317" s="638"/>
      <c r="G317" s="638"/>
      <c r="H317" s="638"/>
      <c r="I317" s="638"/>
      <c r="J317" s="638"/>
      <c r="K317" s="638"/>
      <c r="L317" s="638"/>
      <c r="M317" s="638"/>
      <c r="N317" s="638"/>
      <c r="O317" s="638"/>
      <c r="P317" s="638"/>
      <c r="Q317" s="638"/>
      <c r="R317" s="638"/>
      <c r="S317" s="638"/>
      <c r="T317" s="638"/>
      <c r="U317" s="638"/>
      <c r="V317" s="638"/>
      <c r="W317" s="638"/>
    </row>
    <row r="318" spans="1:23" ht="14.25">
      <c r="A318" s="638"/>
      <c r="B318" s="638"/>
      <c r="C318" s="638"/>
      <c r="D318" s="638"/>
      <c r="E318" s="638"/>
      <c r="F318" s="638"/>
      <c r="G318" s="638"/>
      <c r="H318" s="638"/>
      <c r="I318" s="638"/>
      <c r="J318" s="638"/>
      <c r="K318" s="638"/>
      <c r="L318" s="638"/>
      <c r="M318" s="638"/>
      <c r="N318" s="638"/>
      <c r="O318" s="638"/>
      <c r="P318" s="638"/>
      <c r="Q318" s="638"/>
      <c r="R318" s="638"/>
      <c r="S318" s="638"/>
      <c r="T318" s="638"/>
      <c r="U318" s="638"/>
      <c r="V318" s="638"/>
      <c r="W318" s="638"/>
    </row>
    <row r="319" spans="1:23" ht="14.25">
      <c r="A319" s="638"/>
      <c r="B319" s="638"/>
      <c r="C319" s="638"/>
      <c r="D319" s="638"/>
      <c r="E319" s="638"/>
      <c r="F319" s="638"/>
      <c r="G319" s="638"/>
      <c r="H319" s="638"/>
      <c r="I319" s="638"/>
      <c r="J319" s="638"/>
      <c r="K319" s="638"/>
      <c r="L319" s="638"/>
      <c r="M319" s="638"/>
      <c r="N319" s="638"/>
      <c r="O319" s="638"/>
      <c r="P319" s="638"/>
      <c r="Q319" s="638"/>
      <c r="R319" s="638"/>
      <c r="S319" s="638"/>
      <c r="T319" s="638"/>
      <c r="U319" s="638"/>
      <c r="V319" s="638"/>
      <c r="W319" s="638"/>
    </row>
    <row r="320" spans="1:23" ht="14.25">
      <c r="A320" s="638"/>
      <c r="B320" s="638"/>
      <c r="C320" s="638"/>
      <c r="D320" s="638"/>
      <c r="E320" s="638"/>
      <c r="F320" s="638"/>
      <c r="G320" s="638"/>
      <c r="H320" s="638"/>
      <c r="I320" s="638"/>
      <c r="J320" s="638"/>
      <c r="K320" s="638"/>
      <c r="L320" s="638"/>
      <c r="M320" s="638"/>
      <c r="N320" s="638"/>
      <c r="O320" s="638"/>
      <c r="P320" s="638"/>
      <c r="Q320" s="638"/>
      <c r="R320" s="638"/>
      <c r="S320" s="638"/>
      <c r="T320" s="638"/>
      <c r="U320" s="638"/>
      <c r="V320" s="638"/>
      <c r="W320" s="638"/>
    </row>
    <row r="321" spans="1:23" ht="14.25">
      <c r="A321" s="638"/>
      <c r="B321" s="638"/>
      <c r="C321" s="638"/>
      <c r="D321" s="638"/>
      <c r="E321" s="638"/>
      <c r="F321" s="638"/>
      <c r="G321" s="638"/>
      <c r="H321" s="638"/>
      <c r="I321" s="638"/>
      <c r="J321" s="638"/>
      <c r="K321" s="638"/>
      <c r="L321" s="638"/>
      <c r="M321" s="638"/>
      <c r="N321" s="638"/>
      <c r="O321" s="638"/>
      <c r="P321" s="638"/>
      <c r="Q321" s="638"/>
      <c r="R321" s="638"/>
      <c r="S321" s="638"/>
      <c r="T321" s="638"/>
      <c r="U321" s="638"/>
      <c r="V321" s="638"/>
      <c r="W321" s="638"/>
    </row>
    <row r="322" spans="1:23" ht="14.25">
      <c r="A322" s="638"/>
      <c r="B322" s="638"/>
      <c r="C322" s="638"/>
      <c r="D322" s="638"/>
      <c r="E322" s="638"/>
      <c r="F322" s="638"/>
      <c r="G322" s="638"/>
      <c r="H322" s="638"/>
      <c r="I322" s="638"/>
      <c r="J322" s="638"/>
      <c r="K322" s="638"/>
      <c r="L322" s="638"/>
      <c r="M322" s="638"/>
      <c r="N322" s="638"/>
      <c r="O322" s="638"/>
      <c r="P322" s="638"/>
      <c r="Q322" s="638"/>
      <c r="R322" s="638"/>
      <c r="S322" s="638"/>
      <c r="T322" s="638"/>
      <c r="U322" s="638"/>
      <c r="V322" s="638"/>
      <c r="W322" s="638"/>
    </row>
    <row r="323" spans="1:23" ht="14.25">
      <c r="A323" s="638"/>
      <c r="B323" s="638"/>
      <c r="C323" s="638"/>
      <c r="D323" s="638"/>
      <c r="E323" s="638"/>
      <c r="F323" s="638"/>
      <c r="G323" s="638"/>
      <c r="H323" s="638"/>
      <c r="I323" s="638"/>
      <c r="J323" s="638"/>
      <c r="K323" s="638"/>
      <c r="L323" s="638"/>
      <c r="M323" s="638"/>
      <c r="N323" s="638"/>
      <c r="O323" s="638"/>
      <c r="P323" s="638"/>
      <c r="Q323" s="638"/>
      <c r="R323" s="638"/>
      <c r="S323" s="638"/>
      <c r="T323" s="638"/>
      <c r="U323" s="638"/>
      <c r="V323" s="638"/>
      <c r="W323" s="638"/>
    </row>
    <row r="324" spans="1:23" ht="14.25">
      <c r="A324" s="638"/>
      <c r="B324" s="638"/>
      <c r="C324" s="638"/>
      <c r="D324" s="638"/>
      <c r="E324" s="638"/>
      <c r="F324" s="638"/>
      <c r="G324" s="638"/>
      <c r="H324" s="638"/>
      <c r="I324" s="638"/>
      <c r="J324" s="638"/>
      <c r="K324" s="638"/>
      <c r="L324" s="638"/>
      <c r="M324" s="638"/>
      <c r="N324" s="638"/>
      <c r="O324" s="638"/>
      <c r="P324" s="638"/>
      <c r="Q324" s="638"/>
      <c r="R324" s="638"/>
      <c r="S324" s="638"/>
      <c r="T324" s="638"/>
      <c r="U324" s="638"/>
      <c r="V324" s="638"/>
      <c r="W324" s="638"/>
    </row>
    <row r="325" spans="1:23" ht="14.25">
      <c r="A325" s="638"/>
      <c r="B325" s="638"/>
      <c r="C325" s="638"/>
      <c r="D325" s="638"/>
      <c r="E325" s="638"/>
      <c r="F325" s="638"/>
      <c r="G325" s="638"/>
      <c r="H325" s="638"/>
      <c r="I325" s="638"/>
      <c r="J325" s="638"/>
      <c r="K325" s="638"/>
      <c r="L325" s="638"/>
      <c r="M325" s="638"/>
      <c r="N325" s="638"/>
      <c r="O325" s="638"/>
      <c r="P325" s="638"/>
      <c r="Q325" s="638"/>
      <c r="R325" s="638"/>
      <c r="S325" s="638"/>
      <c r="T325" s="638"/>
      <c r="U325" s="638"/>
      <c r="V325" s="638"/>
      <c r="W325" s="638"/>
    </row>
    <row r="326" spans="1:23" ht="14.25">
      <c r="A326" s="638"/>
      <c r="B326" s="638"/>
      <c r="C326" s="638"/>
      <c r="D326" s="638"/>
      <c r="E326" s="638"/>
      <c r="F326" s="638"/>
      <c r="G326" s="638"/>
      <c r="H326" s="638"/>
      <c r="I326" s="638"/>
      <c r="J326" s="638"/>
      <c r="K326" s="638"/>
      <c r="L326" s="638"/>
      <c r="M326" s="638"/>
      <c r="N326" s="638"/>
      <c r="O326" s="638"/>
      <c r="P326" s="638"/>
      <c r="Q326" s="638"/>
      <c r="R326" s="638"/>
      <c r="S326" s="638"/>
      <c r="T326" s="638"/>
      <c r="U326" s="638"/>
      <c r="V326" s="638"/>
      <c r="W326" s="638"/>
    </row>
    <row r="327" spans="1:23" ht="14.25">
      <c r="A327" s="638"/>
      <c r="B327" s="638"/>
      <c r="C327" s="638"/>
      <c r="D327" s="638"/>
      <c r="E327" s="638"/>
      <c r="F327" s="638"/>
      <c r="G327" s="638"/>
      <c r="H327" s="638"/>
      <c r="I327" s="638"/>
      <c r="J327" s="638"/>
      <c r="K327" s="638"/>
      <c r="L327" s="638"/>
      <c r="M327" s="638"/>
      <c r="N327" s="638"/>
      <c r="O327" s="638"/>
      <c r="P327" s="638"/>
      <c r="Q327" s="638"/>
      <c r="R327" s="638"/>
      <c r="S327" s="638"/>
      <c r="T327" s="638"/>
      <c r="U327" s="638"/>
      <c r="V327" s="638"/>
      <c r="W327" s="638"/>
    </row>
    <row r="328" spans="1:23" ht="14.25">
      <c r="A328" s="638"/>
      <c r="B328" s="638"/>
      <c r="C328" s="638"/>
      <c r="D328" s="638"/>
      <c r="E328" s="638"/>
      <c r="F328" s="638"/>
      <c r="G328" s="638"/>
      <c r="H328" s="638"/>
      <c r="I328" s="638"/>
      <c r="J328" s="638"/>
      <c r="K328" s="638"/>
      <c r="L328" s="638"/>
      <c r="M328" s="638"/>
      <c r="N328" s="638"/>
      <c r="O328" s="638"/>
      <c r="P328" s="638"/>
      <c r="Q328" s="638"/>
      <c r="R328" s="638"/>
      <c r="S328" s="638"/>
      <c r="T328" s="638"/>
      <c r="U328" s="638"/>
      <c r="V328" s="638"/>
      <c r="W328" s="638"/>
    </row>
    <row r="329" spans="1:23" ht="14.25">
      <c r="A329" s="638"/>
      <c r="B329" s="638"/>
      <c r="C329" s="638"/>
      <c r="D329" s="638"/>
      <c r="E329" s="638"/>
      <c r="F329" s="638"/>
      <c r="G329" s="638"/>
      <c r="H329" s="638"/>
      <c r="I329" s="638"/>
      <c r="J329" s="638"/>
      <c r="K329" s="638"/>
      <c r="L329" s="638"/>
      <c r="M329" s="638"/>
      <c r="N329" s="638"/>
      <c r="O329" s="638"/>
      <c r="P329" s="638"/>
      <c r="Q329" s="638"/>
      <c r="R329" s="638"/>
      <c r="S329" s="638"/>
      <c r="T329" s="638"/>
      <c r="U329" s="638"/>
      <c r="V329" s="638"/>
      <c r="W329" s="638"/>
    </row>
    <row r="330" spans="1:23" ht="14.25">
      <c r="A330" s="638"/>
      <c r="B330" s="638"/>
      <c r="C330" s="638"/>
      <c r="D330" s="638"/>
      <c r="E330" s="638"/>
      <c r="F330" s="638"/>
      <c r="G330" s="638"/>
      <c r="H330" s="638"/>
      <c r="I330" s="638"/>
      <c r="J330" s="638"/>
      <c r="K330" s="638"/>
      <c r="L330" s="638"/>
      <c r="M330" s="638"/>
      <c r="N330" s="638"/>
      <c r="O330" s="638"/>
      <c r="P330" s="638"/>
      <c r="Q330" s="638"/>
      <c r="R330" s="638"/>
      <c r="S330" s="638"/>
      <c r="T330" s="638"/>
      <c r="U330" s="638"/>
      <c r="V330" s="638"/>
      <c r="W330" s="638"/>
    </row>
    <row r="331" spans="1:23" ht="14.25">
      <c r="A331" s="638"/>
      <c r="B331" s="638"/>
      <c r="C331" s="638"/>
      <c r="D331" s="638"/>
      <c r="E331" s="638"/>
      <c r="F331" s="638"/>
      <c r="G331" s="638"/>
      <c r="H331" s="638"/>
      <c r="I331" s="638"/>
      <c r="J331" s="638"/>
      <c r="K331" s="638"/>
      <c r="L331" s="638"/>
      <c r="M331" s="638"/>
      <c r="N331" s="638"/>
      <c r="O331" s="638"/>
      <c r="P331" s="638"/>
      <c r="Q331" s="638"/>
      <c r="R331" s="638"/>
      <c r="S331" s="638"/>
      <c r="T331" s="638"/>
      <c r="U331" s="638"/>
      <c r="V331" s="638"/>
      <c r="W331" s="638"/>
    </row>
    <row r="332" spans="1:23" ht="14.25">
      <c r="A332" s="638"/>
      <c r="B332" s="638"/>
      <c r="C332" s="638"/>
      <c r="D332" s="638"/>
      <c r="E332" s="638"/>
      <c r="F332" s="638"/>
      <c r="G332" s="638"/>
      <c r="H332" s="638"/>
      <c r="I332" s="638"/>
      <c r="J332" s="638"/>
      <c r="K332" s="638"/>
      <c r="L332" s="638"/>
      <c r="M332" s="638"/>
      <c r="N332" s="638"/>
      <c r="O332" s="638"/>
      <c r="P332" s="638"/>
      <c r="Q332" s="638"/>
      <c r="R332" s="638"/>
      <c r="S332" s="638"/>
      <c r="T332" s="638"/>
      <c r="U332" s="638"/>
      <c r="V332" s="638"/>
      <c r="W332" s="638"/>
    </row>
    <row r="333" spans="1:23" ht="14.25">
      <c r="A333" s="638"/>
      <c r="B333" s="638"/>
      <c r="C333" s="638"/>
      <c r="D333" s="638"/>
      <c r="E333" s="638"/>
      <c r="F333" s="638"/>
      <c r="G333" s="638"/>
      <c r="H333" s="638"/>
      <c r="I333" s="638"/>
      <c r="J333" s="638"/>
      <c r="K333" s="638"/>
      <c r="L333" s="638"/>
      <c r="M333" s="638"/>
      <c r="N333" s="638"/>
      <c r="O333" s="638"/>
      <c r="P333" s="638"/>
      <c r="Q333" s="638"/>
      <c r="R333" s="638"/>
      <c r="S333" s="638"/>
      <c r="T333" s="638"/>
      <c r="U333" s="638"/>
      <c r="V333" s="638"/>
      <c r="W333" s="638"/>
    </row>
    <row r="334" spans="1:23" ht="14.25">
      <c r="A334" s="638"/>
      <c r="B334" s="638"/>
      <c r="C334" s="638"/>
      <c r="D334" s="638"/>
      <c r="E334" s="638"/>
      <c r="F334" s="638"/>
      <c r="G334" s="638"/>
      <c r="H334" s="638"/>
      <c r="I334" s="638"/>
      <c r="J334" s="638"/>
      <c r="K334" s="638"/>
      <c r="L334" s="638"/>
      <c r="M334" s="638"/>
      <c r="N334" s="638"/>
      <c r="O334" s="638"/>
      <c r="P334" s="638"/>
      <c r="Q334" s="638"/>
      <c r="R334" s="638"/>
      <c r="S334" s="638"/>
      <c r="T334" s="638"/>
      <c r="U334" s="638"/>
      <c r="V334" s="638"/>
      <c r="W334" s="638"/>
    </row>
    <row r="335" spans="1:23" ht="14.25">
      <c r="A335" s="638"/>
      <c r="B335" s="638"/>
      <c r="C335" s="638"/>
      <c r="D335" s="638"/>
      <c r="E335" s="638"/>
      <c r="F335" s="638"/>
      <c r="G335" s="638"/>
      <c r="H335" s="638"/>
      <c r="I335" s="638"/>
      <c r="J335" s="638"/>
      <c r="K335" s="638"/>
      <c r="L335" s="638"/>
      <c r="M335" s="638"/>
      <c r="N335" s="638"/>
      <c r="O335" s="638"/>
      <c r="P335" s="638"/>
      <c r="Q335" s="638"/>
      <c r="R335" s="638"/>
      <c r="S335" s="638"/>
      <c r="T335" s="638"/>
      <c r="U335" s="638"/>
      <c r="V335" s="638"/>
      <c r="W335" s="638"/>
    </row>
    <row r="336" spans="1:23" ht="14.25">
      <c r="A336" s="638"/>
      <c r="B336" s="638"/>
      <c r="C336" s="638"/>
      <c r="D336" s="638"/>
      <c r="E336" s="638"/>
      <c r="F336" s="638"/>
      <c r="G336" s="638"/>
      <c r="H336" s="638"/>
      <c r="I336" s="638"/>
      <c r="J336" s="638"/>
      <c r="K336" s="638"/>
      <c r="L336" s="638"/>
      <c r="M336" s="638"/>
      <c r="N336" s="638"/>
      <c r="O336" s="638"/>
      <c r="P336" s="638"/>
      <c r="Q336" s="638"/>
      <c r="R336" s="638"/>
      <c r="S336" s="638"/>
      <c r="T336" s="638"/>
      <c r="U336" s="638"/>
      <c r="V336" s="638"/>
      <c r="W336" s="638"/>
    </row>
    <row r="337" spans="1:23" ht="14.25">
      <c r="A337" s="638"/>
      <c r="B337" s="638"/>
      <c r="C337" s="638"/>
      <c r="D337" s="638"/>
      <c r="E337" s="638"/>
      <c r="F337" s="638"/>
      <c r="G337" s="638"/>
      <c r="H337" s="638"/>
      <c r="I337" s="638"/>
      <c r="J337" s="638"/>
      <c r="K337" s="638"/>
      <c r="L337" s="638"/>
      <c r="M337" s="638"/>
      <c r="N337" s="638"/>
      <c r="O337" s="638"/>
      <c r="P337" s="638"/>
      <c r="Q337" s="638"/>
      <c r="R337" s="638"/>
      <c r="S337" s="638"/>
      <c r="T337" s="638"/>
      <c r="U337" s="638"/>
      <c r="V337" s="638"/>
      <c r="W337" s="638"/>
    </row>
    <row r="338" spans="1:23" ht="14.25">
      <c r="A338" s="638"/>
      <c r="B338" s="638"/>
      <c r="C338" s="638"/>
      <c r="D338" s="638"/>
      <c r="E338" s="638"/>
      <c r="F338" s="638"/>
      <c r="G338" s="638"/>
      <c r="H338" s="638"/>
      <c r="I338" s="638"/>
      <c r="J338" s="638"/>
      <c r="K338" s="638"/>
      <c r="L338" s="638"/>
      <c r="M338" s="638"/>
      <c r="N338" s="638"/>
      <c r="O338" s="638"/>
      <c r="P338" s="638"/>
      <c r="Q338" s="638"/>
      <c r="R338" s="638"/>
      <c r="S338" s="638"/>
      <c r="T338" s="638"/>
      <c r="U338" s="638"/>
      <c r="V338" s="638"/>
      <c r="W338" s="638"/>
    </row>
    <row r="339" spans="1:23" ht="14.25">
      <c r="A339" s="638"/>
      <c r="B339" s="638"/>
      <c r="C339" s="638"/>
      <c r="D339" s="638"/>
      <c r="E339" s="638"/>
      <c r="F339" s="638"/>
      <c r="G339" s="638"/>
      <c r="H339" s="638"/>
      <c r="I339" s="638"/>
      <c r="J339" s="638"/>
      <c r="K339" s="638"/>
      <c r="L339" s="638"/>
      <c r="M339" s="638"/>
      <c r="N339" s="638"/>
      <c r="O339" s="638"/>
      <c r="P339" s="638"/>
      <c r="Q339" s="638"/>
      <c r="R339" s="638"/>
      <c r="S339" s="638"/>
      <c r="T339" s="638"/>
      <c r="U339" s="638"/>
      <c r="V339" s="638"/>
      <c r="W339" s="638"/>
    </row>
    <row r="340" spans="1:23" ht="14.25">
      <c r="A340" s="638"/>
      <c r="B340" s="638"/>
      <c r="C340" s="638"/>
      <c r="D340" s="638"/>
      <c r="E340" s="638"/>
      <c r="F340" s="638"/>
      <c r="G340" s="638"/>
      <c r="H340" s="638"/>
      <c r="I340" s="638"/>
      <c r="J340" s="638"/>
      <c r="K340" s="638"/>
      <c r="L340" s="638"/>
      <c r="M340" s="638"/>
      <c r="N340" s="638"/>
      <c r="O340" s="638"/>
      <c r="P340" s="638"/>
      <c r="Q340" s="638"/>
      <c r="R340" s="638"/>
      <c r="S340" s="638"/>
      <c r="T340" s="638"/>
      <c r="U340" s="638"/>
      <c r="V340" s="638"/>
      <c r="W340" s="638"/>
    </row>
    <row r="341" spans="1:23" ht="14.25">
      <c r="A341" s="638"/>
      <c r="B341" s="638"/>
      <c r="C341" s="638"/>
      <c r="D341" s="638"/>
      <c r="E341" s="638"/>
      <c r="F341" s="638"/>
      <c r="G341" s="638"/>
      <c r="H341" s="638"/>
      <c r="I341" s="638"/>
      <c r="J341" s="638"/>
      <c r="K341" s="638"/>
      <c r="L341" s="638"/>
      <c r="M341" s="638"/>
      <c r="N341" s="638"/>
      <c r="O341" s="638"/>
      <c r="P341" s="638"/>
      <c r="Q341" s="638"/>
      <c r="R341" s="638"/>
      <c r="S341" s="638"/>
      <c r="T341" s="638"/>
      <c r="U341" s="638"/>
      <c r="V341" s="638"/>
      <c r="W341" s="638"/>
    </row>
    <row r="342" spans="1:23" ht="14.25">
      <c r="A342" s="638"/>
      <c r="B342" s="638"/>
      <c r="C342" s="638"/>
      <c r="D342" s="638"/>
      <c r="E342" s="638"/>
      <c r="F342" s="638"/>
      <c r="G342" s="638"/>
      <c r="H342" s="638"/>
      <c r="I342" s="638"/>
      <c r="J342" s="638"/>
      <c r="K342" s="638"/>
      <c r="L342" s="638"/>
      <c r="M342" s="638"/>
      <c r="N342" s="638"/>
      <c r="O342" s="638"/>
      <c r="P342" s="638"/>
      <c r="Q342" s="638"/>
      <c r="R342" s="638"/>
      <c r="S342" s="638"/>
      <c r="T342" s="638"/>
      <c r="U342" s="638"/>
      <c r="V342" s="638"/>
      <c r="W342" s="638"/>
    </row>
    <row r="343" spans="1:23" ht="14.25">
      <c r="A343" s="638"/>
      <c r="B343" s="638"/>
      <c r="C343" s="638"/>
      <c r="D343" s="638"/>
      <c r="E343" s="638"/>
      <c r="F343" s="638"/>
      <c r="G343" s="638"/>
      <c r="H343" s="638"/>
      <c r="I343" s="638"/>
      <c r="J343" s="638"/>
      <c r="K343" s="638"/>
      <c r="L343" s="638"/>
      <c r="M343" s="638"/>
      <c r="N343" s="638"/>
      <c r="O343" s="638"/>
      <c r="P343" s="638"/>
      <c r="Q343" s="638"/>
      <c r="R343" s="638"/>
      <c r="S343" s="638"/>
      <c r="T343" s="638"/>
      <c r="U343" s="638"/>
      <c r="V343" s="638"/>
      <c r="W343" s="638"/>
    </row>
    <row r="344" spans="1:23" ht="14.25">
      <c r="A344" s="638"/>
      <c r="B344" s="638"/>
      <c r="C344" s="638"/>
      <c r="D344" s="638"/>
      <c r="E344" s="638"/>
      <c r="F344" s="638"/>
      <c r="G344" s="638"/>
      <c r="H344" s="638"/>
      <c r="I344" s="638"/>
      <c r="J344" s="638"/>
      <c r="K344" s="638"/>
      <c r="L344" s="638"/>
      <c r="M344" s="638"/>
      <c r="N344" s="638"/>
      <c r="O344" s="638"/>
      <c r="P344" s="638"/>
      <c r="Q344" s="638"/>
      <c r="R344" s="638"/>
      <c r="S344" s="638"/>
      <c r="T344" s="638"/>
      <c r="U344" s="638"/>
      <c r="V344" s="638"/>
      <c r="W344" s="638"/>
    </row>
    <row r="345" spans="1:23" ht="14.25">
      <c r="A345" s="638"/>
      <c r="B345" s="638"/>
      <c r="C345" s="638"/>
      <c r="D345" s="638"/>
      <c r="E345" s="638"/>
      <c r="F345" s="638"/>
      <c r="G345" s="638"/>
      <c r="H345" s="638"/>
      <c r="I345" s="638"/>
      <c r="J345" s="638"/>
      <c r="K345" s="638"/>
      <c r="L345" s="638"/>
      <c r="M345" s="638"/>
      <c r="N345" s="638"/>
      <c r="O345" s="638"/>
      <c r="P345" s="638"/>
      <c r="Q345" s="638"/>
      <c r="R345" s="638"/>
      <c r="S345" s="638"/>
      <c r="T345" s="638"/>
      <c r="U345" s="638"/>
      <c r="V345" s="638"/>
      <c r="W345" s="638"/>
    </row>
  </sheetData>
  <mergeCells count="6">
    <mergeCell ref="L4:P4"/>
    <mergeCell ref="Q4:R4"/>
    <mergeCell ref="V1:W1"/>
    <mergeCell ref="Q44:Q45"/>
    <mergeCell ref="R44:R45"/>
    <mergeCell ref="T44:T45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5" r:id="rId1"/>
  <headerFooter alignWithMargins="0">
    <oddHeader>&amp;R&amp;"Times New Roman,Tučné"&amp;12
Příloha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96"/>
  <sheetViews>
    <sheetView showGridLines="0" workbookViewId="0" topLeftCell="A68">
      <selection activeCell="I89" sqref="I89:J89"/>
    </sheetView>
  </sheetViews>
  <sheetFormatPr defaultColWidth="9.00390625" defaultRowHeight="12.75"/>
  <cols>
    <col min="1" max="1" width="7.00390625" style="637" customWidth="1"/>
    <col min="2" max="2" width="23.25390625" style="637" customWidth="1"/>
    <col min="3" max="5" width="10.125" style="637" customWidth="1"/>
    <col min="6" max="6" width="11.25390625" style="637" customWidth="1"/>
    <col min="7" max="7" width="10.125" style="637" customWidth="1"/>
    <col min="8" max="8" width="12.00390625" style="637" customWidth="1"/>
    <col min="9" max="10" width="9.875" style="637" customWidth="1"/>
    <col min="11" max="11" width="10.125" style="637" customWidth="1"/>
    <col min="12" max="12" width="10.875" style="637" customWidth="1"/>
    <col min="13" max="14" width="10.125" style="637" customWidth="1"/>
    <col min="15" max="16384" width="8.875" style="637" customWidth="1"/>
  </cols>
  <sheetData>
    <row r="2" spans="1:16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56"/>
      <c r="O2" s="213"/>
      <c r="P2" s="213"/>
    </row>
    <row r="3" spans="1:16" ht="12.75">
      <c r="A3" s="778" t="s">
        <v>760</v>
      </c>
      <c r="B3" s="778"/>
      <c r="C3" s="779"/>
      <c r="D3" s="213"/>
      <c r="E3" s="213"/>
      <c r="F3" s="213"/>
      <c r="G3" s="213"/>
      <c r="H3" s="213"/>
      <c r="I3" s="213"/>
      <c r="J3" s="213"/>
      <c r="K3" s="213"/>
      <c r="M3" s="780"/>
      <c r="N3" s="778" t="s">
        <v>1107</v>
      </c>
      <c r="O3" s="213"/>
      <c r="P3" s="213"/>
    </row>
    <row r="4" spans="1:16" ht="12.75">
      <c r="A4" s="778" t="s">
        <v>761</v>
      </c>
      <c r="B4" s="778"/>
      <c r="C4" s="779"/>
      <c r="D4" s="213"/>
      <c r="E4" s="213"/>
      <c r="F4" s="213"/>
      <c r="G4" s="213"/>
      <c r="H4" s="213"/>
      <c r="I4" s="213"/>
      <c r="J4" s="213"/>
      <c r="K4" s="213"/>
      <c r="M4" s="780"/>
      <c r="N4" s="778" t="s">
        <v>1108</v>
      </c>
      <c r="O4" s="213"/>
      <c r="P4" s="213"/>
    </row>
    <row r="5" spans="1:16" ht="12.75">
      <c r="A5" s="778" t="s">
        <v>762</v>
      </c>
      <c r="B5" s="778"/>
      <c r="C5" s="779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56"/>
      <c r="O5" s="213"/>
      <c r="P5" s="213"/>
    </row>
    <row r="6" spans="1:16" ht="12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56"/>
      <c r="O6" s="213"/>
      <c r="P6" s="213"/>
    </row>
    <row r="7" spans="1:16" ht="12.7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56"/>
      <c r="O7" s="213"/>
      <c r="P7" s="213"/>
    </row>
    <row r="8" spans="1:14" s="781" customFormat="1" ht="19.5" customHeight="1">
      <c r="A8" s="1669" t="s">
        <v>1109</v>
      </c>
      <c r="B8" s="1669"/>
      <c r="C8" s="1669"/>
      <c r="D8" s="1669"/>
      <c r="E8" s="1669"/>
      <c r="F8" s="1669"/>
      <c r="G8" s="1669"/>
      <c r="H8" s="1669"/>
      <c r="I8" s="1669"/>
      <c r="J8" s="1669"/>
      <c r="K8" s="1669"/>
      <c r="L8" s="1669"/>
      <c r="M8" s="1669"/>
      <c r="N8" s="1669"/>
    </row>
    <row r="9" spans="1:14" s="781" customFormat="1" ht="19.5" customHeight="1">
      <c r="A9" s="782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</row>
    <row r="10" spans="1:16" ht="15.75">
      <c r="A10" s="1670" t="s">
        <v>1110</v>
      </c>
      <c r="B10" s="1670"/>
      <c r="C10" s="1670"/>
      <c r="D10" s="1670"/>
      <c r="E10" s="1670"/>
      <c r="F10" s="1670"/>
      <c r="G10" s="1670"/>
      <c r="H10" s="1670"/>
      <c r="I10" s="1670"/>
      <c r="J10" s="1670"/>
      <c r="K10" s="1670"/>
      <c r="L10" s="1670"/>
      <c r="M10" s="1670"/>
      <c r="N10" s="1670"/>
      <c r="O10" s="213"/>
      <c r="P10" s="213"/>
    </row>
    <row r="11" spans="1:16" ht="15.75">
      <c r="A11" s="782"/>
      <c r="B11" s="783" t="s">
        <v>1111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213"/>
      <c r="P11" s="213"/>
    </row>
    <row r="12" spans="14:16" ht="15" customHeight="1" thickBot="1">
      <c r="N12" s="784" t="s">
        <v>455</v>
      </c>
      <c r="O12" s="213"/>
      <c r="P12" s="213"/>
    </row>
    <row r="13" spans="1:16" ht="12.75">
      <c r="A13" s="785"/>
      <c r="B13" s="785"/>
      <c r="C13" s="1672" t="s">
        <v>950</v>
      </c>
      <c r="D13" s="1673"/>
      <c r="E13" s="1674"/>
      <c r="F13" s="1677" t="s">
        <v>1112</v>
      </c>
      <c r="G13" s="1673"/>
      <c r="H13" s="1674"/>
      <c r="I13" s="1681" t="s">
        <v>1113</v>
      </c>
      <c r="J13" s="1647"/>
      <c r="K13" s="1648"/>
      <c r="L13" s="786" t="s">
        <v>1114</v>
      </c>
      <c r="M13" s="787"/>
      <c r="N13" s="788"/>
      <c r="O13" s="213"/>
      <c r="P13" s="213"/>
    </row>
    <row r="14" spans="1:16" ht="13.5" thickBot="1">
      <c r="A14" s="789" t="s">
        <v>1115</v>
      </c>
      <c r="B14" s="790" t="s">
        <v>1116</v>
      </c>
      <c r="C14" s="1675"/>
      <c r="D14" s="1675"/>
      <c r="E14" s="1676"/>
      <c r="F14" s="1678"/>
      <c r="G14" s="1675"/>
      <c r="H14" s="1676"/>
      <c r="I14" s="1649"/>
      <c r="J14" s="1650"/>
      <c r="K14" s="1682"/>
      <c r="L14" s="1148" t="s">
        <v>1117</v>
      </c>
      <c r="M14" s="1149" t="s">
        <v>1118</v>
      </c>
      <c r="N14" s="1150" t="s">
        <v>1119</v>
      </c>
      <c r="O14" s="213"/>
      <c r="P14" s="213"/>
    </row>
    <row r="15" spans="1:16" ht="12.75">
      <c r="A15" s="791"/>
      <c r="B15" s="791"/>
      <c r="C15" s="1151" t="s">
        <v>1120</v>
      </c>
      <c r="D15" s="1152" t="s">
        <v>1121</v>
      </c>
      <c r="E15" s="1153"/>
      <c r="F15" s="1151" t="s">
        <v>1120</v>
      </c>
      <c r="G15" s="792" t="s">
        <v>1121</v>
      </c>
      <c r="H15" s="1154"/>
      <c r="I15" s="793" t="s">
        <v>1120</v>
      </c>
      <c r="J15" s="792" t="s">
        <v>1121</v>
      </c>
      <c r="K15" s="792"/>
      <c r="L15" s="1151" t="s">
        <v>1120</v>
      </c>
      <c r="M15" s="1155" t="s">
        <v>1121</v>
      </c>
      <c r="N15" s="1679" t="s">
        <v>975</v>
      </c>
      <c r="O15" s="213"/>
      <c r="P15" s="213"/>
    </row>
    <row r="16" spans="1:16" ht="12" customHeight="1" thickBot="1">
      <c r="A16" s="794"/>
      <c r="B16" s="794"/>
      <c r="C16" s="795" t="s">
        <v>1122</v>
      </c>
      <c r="D16" s="796" t="s">
        <v>1122</v>
      </c>
      <c r="E16" s="797" t="s">
        <v>1123</v>
      </c>
      <c r="F16" s="795" t="s">
        <v>1122</v>
      </c>
      <c r="G16" s="797" t="s">
        <v>1122</v>
      </c>
      <c r="H16" s="798" t="s">
        <v>1123</v>
      </c>
      <c r="I16" s="799" t="s">
        <v>1122</v>
      </c>
      <c r="J16" s="797" t="s">
        <v>1122</v>
      </c>
      <c r="K16" s="1683" t="s">
        <v>975</v>
      </c>
      <c r="L16" s="795" t="s">
        <v>1122</v>
      </c>
      <c r="M16" s="800" t="s">
        <v>1122</v>
      </c>
      <c r="N16" s="1680"/>
      <c r="O16" s="213"/>
      <c r="P16" s="213"/>
    </row>
    <row r="17" spans="1:16" ht="16.5" customHeight="1" hidden="1" thickBot="1">
      <c r="A17" s="791" t="s">
        <v>977</v>
      </c>
      <c r="B17" s="801" t="s">
        <v>1124</v>
      </c>
      <c r="C17" s="802">
        <v>1</v>
      </c>
      <c r="D17" s="803">
        <v>2</v>
      </c>
      <c r="E17" s="804"/>
      <c r="F17" s="802">
        <v>3</v>
      </c>
      <c r="G17" s="804">
        <v>4</v>
      </c>
      <c r="H17" s="805"/>
      <c r="I17" s="806"/>
      <c r="J17" s="804">
        <v>4</v>
      </c>
      <c r="K17" s="1684"/>
      <c r="L17" s="802">
        <v>5</v>
      </c>
      <c r="M17" s="807">
        <v>6</v>
      </c>
      <c r="N17" s="808"/>
      <c r="O17" s="213"/>
      <c r="P17" s="213"/>
    </row>
    <row r="18" spans="1:16" ht="16.5" customHeight="1" thickBot="1">
      <c r="A18" s="809" t="s">
        <v>977</v>
      </c>
      <c r="B18" s="810" t="s">
        <v>1124</v>
      </c>
      <c r="C18" s="811">
        <v>1</v>
      </c>
      <c r="D18" s="812">
        <v>2</v>
      </c>
      <c r="E18" s="813">
        <v>3</v>
      </c>
      <c r="F18" s="811">
        <v>4</v>
      </c>
      <c r="G18" s="813">
        <v>5</v>
      </c>
      <c r="H18" s="814">
        <v>6</v>
      </c>
      <c r="I18" s="815">
        <v>7</v>
      </c>
      <c r="J18" s="813">
        <v>8</v>
      </c>
      <c r="K18" s="813">
        <v>9</v>
      </c>
      <c r="L18" s="811">
        <v>10</v>
      </c>
      <c r="M18" s="816">
        <v>11</v>
      </c>
      <c r="N18" s="813">
        <v>12</v>
      </c>
      <c r="O18" s="213"/>
      <c r="P18" s="213"/>
    </row>
    <row r="19" spans="1:16" ht="15" customHeight="1">
      <c r="A19" s="817" t="s">
        <v>1125</v>
      </c>
      <c r="B19" s="818" t="s">
        <v>1126</v>
      </c>
      <c r="C19" s="1156">
        <f aca="true" t="shared" si="0" ref="C19:J19">SUM(C20:C22)</f>
        <v>686287</v>
      </c>
      <c r="D19" s="1157">
        <f t="shared" si="0"/>
        <v>181062</v>
      </c>
      <c r="E19" s="1158">
        <f t="shared" si="0"/>
        <v>867349</v>
      </c>
      <c r="F19" s="1156">
        <f t="shared" si="0"/>
        <v>693042</v>
      </c>
      <c r="G19" s="1159">
        <f t="shared" si="0"/>
        <v>181062</v>
      </c>
      <c r="H19" s="1160">
        <f t="shared" si="0"/>
        <v>874104</v>
      </c>
      <c r="I19" s="1156">
        <f t="shared" si="0"/>
        <v>6755</v>
      </c>
      <c r="J19" s="1157">
        <f t="shared" si="0"/>
        <v>0</v>
      </c>
      <c r="K19" s="1158">
        <f>SUM(I19:J19)</f>
        <v>6755</v>
      </c>
      <c r="L19" s="1156">
        <f>SUM(L20:L22)</f>
        <v>0</v>
      </c>
      <c r="M19" s="1157">
        <f>SUM(M20:M22)</f>
        <v>0</v>
      </c>
      <c r="N19" s="1158">
        <f aca="true" t="shared" si="1" ref="N19:N32">SUM(L19:M19)</f>
        <v>0</v>
      </c>
      <c r="O19" s="213"/>
      <c r="P19" s="213"/>
    </row>
    <row r="20" spans="1:16" ht="15" customHeight="1">
      <c r="A20" s="819" t="s">
        <v>1127</v>
      </c>
      <c r="B20" s="820" t="s">
        <v>1128</v>
      </c>
      <c r="C20" s="1161">
        <v>0</v>
      </c>
      <c r="D20" s="821">
        <v>0</v>
      </c>
      <c r="E20" s="1162">
        <v>0</v>
      </c>
      <c r="F20" s="1161">
        <v>0</v>
      </c>
      <c r="G20" s="1162">
        <v>0</v>
      </c>
      <c r="H20" s="822">
        <v>0</v>
      </c>
      <c r="I20" s="1163">
        <v>0</v>
      </c>
      <c r="J20" s="1164">
        <v>0</v>
      </c>
      <c r="K20" s="1158">
        <f>SUM(I20:J20)</f>
        <v>0</v>
      </c>
      <c r="L20" s="1161">
        <v>0</v>
      </c>
      <c r="M20" s="1165">
        <v>0</v>
      </c>
      <c r="N20" s="1158">
        <f t="shared" si="1"/>
        <v>0</v>
      </c>
      <c r="O20" s="213"/>
      <c r="P20" s="213"/>
    </row>
    <row r="21" spans="1:16" ht="15" customHeight="1">
      <c r="A21" s="819" t="s">
        <v>1129</v>
      </c>
      <c r="B21" s="820" t="s">
        <v>1130</v>
      </c>
      <c r="C21" s="1166">
        <v>43429</v>
      </c>
      <c r="D21" s="823">
        <v>0</v>
      </c>
      <c r="E21" s="1162">
        <v>43429</v>
      </c>
      <c r="F21" s="1166">
        <v>43429</v>
      </c>
      <c r="G21" s="808">
        <v>0</v>
      </c>
      <c r="H21" s="822">
        <f>SUM(F21:G21)</f>
        <v>43429</v>
      </c>
      <c r="I21" s="1163">
        <v>0</v>
      </c>
      <c r="J21" s="1164">
        <v>0</v>
      </c>
      <c r="K21" s="1158">
        <f>SUM(I21:J21)</f>
        <v>0</v>
      </c>
      <c r="L21" s="1161">
        <v>0</v>
      </c>
      <c r="M21" s="1165">
        <v>0</v>
      </c>
      <c r="N21" s="1158">
        <f t="shared" si="1"/>
        <v>0</v>
      </c>
      <c r="O21" s="213"/>
      <c r="P21" s="213"/>
    </row>
    <row r="22" spans="1:16" ht="15" customHeight="1" thickBot="1">
      <c r="A22" s="824" t="s">
        <v>1131</v>
      </c>
      <c r="B22" s="825" t="s">
        <v>1132</v>
      </c>
      <c r="C22" s="1167">
        <v>642858</v>
      </c>
      <c r="D22" s="1168">
        <v>181062</v>
      </c>
      <c r="E22" s="1169">
        <f>SUM(C22:D22)</f>
        <v>823920</v>
      </c>
      <c r="F22" s="1167">
        <v>649613</v>
      </c>
      <c r="G22" s="1169">
        <v>181062</v>
      </c>
      <c r="H22" s="1128">
        <f>SUM(F22:G22)</f>
        <v>830675</v>
      </c>
      <c r="I22" s="1170">
        <v>6755</v>
      </c>
      <c r="J22" s="1171">
        <v>0</v>
      </c>
      <c r="K22" s="1158">
        <f>SUM(I22:J22)</f>
        <v>6755</v>
      </c>
      <c r="L22" s="1167">
        <v>0</v>
      </c>
      <c r="M22" s="1172">
        <v>0</v>
      </c>
      <c r="N22" s="1173">
        <f t="shared" si="1"/>
        <v>0</v>
      </c>
      <c r="O22" s="213"/>
      <c r="P22" s="213"/>
    </row>
    <row r="23" spans="1:16" ht="15" customHeight="1">
      <c r="A23" s="826" t="s">
        <v>1133</v>
      </c>
      <c r="B23" s="818" t="s">
        <v>1134</v>
      </c>
      <c r="C23" s="1036">
        <v>0</v>
      </c>
      <c r="D23" s="1036">
        <v>0</v>
      </c>
      <c r="E23" s="1174">
        <v>0</v>
      </c>
      <c r="F23" s="1036">
        <v>0</v>
      </c>
      <c r="G23" s="1036">
        <v>0</v>
      </c>
      <c r="H23" s="1174">
        <v>0</v>
      </c>
      <c r="I23" s="1036">
        <v>0</v>
      </c>
      <c r="J23" s="1036">
        <v>0</v>
      </c>
      <c r="K23" s="1174">
        <v>0</v>
      </c>
      <c r="L23" s="1036">
        <v>0</v>
      </c>
      <c r="M23" s="1036">
        <v>0</v>
      </c>
      <c r="N23" s="1158">
        <f t="shared" si="1"/>
        <v>0</v>
      </c>
      <c r="O23" s="213"/>
      <c r="P23" s="213"/>
    </row>
    <row r="24" spans="1:16" ht="15" customHeight="1">
      <c r="A24" s="827" t="s">
        <v>1135</v>
      </c>
      <c r="B24" s="820" t="s">
        <v>1136</v>
      </c>
      <c r="C24" s="1161">
        <v>0</v>
      </c>
      <c r="D24" s="1161">
        <v>0</v>
      </c>
      <c r="E24" s="1162">
        <v>0</v>
      </c>
      <c r="F24" s="1161">
        <v>0</v>
      </c>
      <c r="G24" s="1161">
        <v>0</v>
      </c>
      <c r="H24" s="1162">
        <v>0</v>
      </c>
      <c r="I24" s="1161">
        <v>0</v>
      </c>
      <c r="J24" s="1161">
        <v>0</v>
      </c>
      <c r="K24" s="1162">
        <v>0</v>
      </c>
      <c r="L24" s="1161">
        <v>0</v>
      </c>
      <c r="M24" s="1161">
        <v>0</v>
      </c>
      <c r="N24" s="1158">
        <f t="shared" si="1"/>
        <v>0</v>
      </c>
      <c r="O24" s="213"/>
      <c r="P24" s="213"/>
    </row>
    <row r="25" spans="1:16" ht="15" customHeight="1" thickBot="1">
      <c r="A25" s="828" t="s">
        <v>1137</v>
      </c>
      <c r="B25" s="825" t="s">
        <v>1130</v>
      </c>
      <c r="C25" s="1167">
        <v>0</v>
      </c>
      <c r="D25" s="1167">
        <v>0</v>
      </c>
      <c r="E25" s="1169">
        <v>0</v>
      </c>
      <c r="F25" s="1167">
        <v>0</v>
      </c>
      <c r="G25" s="1167">
        <v>0</v>
      </c>
      <c r="H25" s="1169">
        <v>0</v>
      </c>
      <c r="I25" s="1167">
        <v>0</v>
      </c>
      <c r="J25" s="1167">
        <v>0</v>
      </c>
      <c r="K25" s="1169">
        <v>0</v>
      </c>
      <c r="L25" s="1167">
        <v>0</v>
      </c>
      <c r="M25" s="1167">
        <v>0</v>
      </c>
      <c r="N25" s="1173">
        <f t="shared" si="1"/>
        <v>0</v>
      </c>
      <c r="O25" s="213"/>
      <c r="P25" s="213"/>
    </row>
    <row r="26" spans="1:16" ht="15" customHeight="1" thickBot="1">
      <c r="A26" s="829" t="s">
        <v>1138</v>
      </c>
      <c r="B26" s="830" t="s">
        <v>1139</v>
      </c>
      <c r="C26" s="1175">
        <v>920623</v>
      </c>
      <c r="D26" s="831">
        <v>282149</v>
      </c>
      <c r="E26" s="1176">
        <f>SUM(C26:D26)</f>
        <v>1202772</v>
      </c>
      <c r="F26" s="1175">
        <v>928081</v>
      </c>
      <c r="G26" s="1176">
        <v>297883</v>
      </c>
      <c r="H26" s="832">
        <f>SUM(F26:G26)</f>
        <v>1225964</v>
      </c>
      <c r="I26" s="1177">
        <v>7859</v>
      </c>
      <c r="J26" s="1178">
        <v>15734</v>
      </c>
      <c r="K26" s="1176">
        <f>SUM(I26:J26)</f>
        <v>23593</v>
      </c>
      <c r="L26" s="1175">
        <f>C26-F26+I26</f>
        <v>401</v>
      </c>
      <c r="M26" s="1175">
        <f>D26-G26+J26</f>
        <v>0</v>
      </c>
      <c r="N26" s="1179">
        <f t="shared" si="1"/>
        <v>401</v>
      </c>
      <c r="O26" s="213"/>
      <c r="P26" s="213"/>
    </row>
    <row r="27" spans="1:16" ht="15" customHeight="1" thickBot="1">
      <c r="A27" s="809" t="s">
        <v>1140</v>
      </c>
      <c r="B27" s="830" t="s">
        <v>1141</v>
      </c>
      <c r="C27" s="1175"/>
      <c r="D27" s="831"/>
      <c r="E27" s="1176"/>
      <c r="F27" s="1175"/>
      <c r="G27" s="1176"/>
      <c r="H27" s="832"/>
      <c r="I27" s="1177"/>
      <c r="J27" s="1178"/>
      <c r="K27" s="1176"/>
      <c r="L27" s="1175"/>
      <c r="M27" s="1180"/>
      <c r="N27" s="1179">
        <f t="shared" si="1"/>
        <v>0</v>
      </c>
      <c r="O27" s="213"/>
      <c r="P27" s="213"/>
    </row>
    <row r="28" spans="1:16" ht="15" customHeight="1">
      <c r="A28" s="833" t="s">
        <v>1142</v>
      </c>
      <c r="B28" s="834" t="s">
        <v>1143</v>
      </c>
      <c r="C28" s="1181">
        <f aca="true" t="shared" si="2" ref="C28:K28">SUM(C29:C30)</f>
        <v>370907</v>
      </c>
      <c r="D28" s="835">
        <f t="shared" si="2"/>
        <v>35619</v>
      </c>
      <c r="E28" s="1182">
        <f t="shared" si="2"/>
        <v>406526</v>
      </c>
      <c r="F28" s="1181">
        <f t="shared" si="2"/>
        <v>373492.75</v>
      </c>
      <c r="G28" s="1182">
        <f t="shared" si="2"/>
        <v>35619</v>
      </c>
      <c r="H28" s="836">
        <f t="shared" si="2"/>
        <v>409111.75</v>
      </c>
      <c r="I28" s="1181">
        <f t="shared" si="2"/>
        <v>2590</v>
      </c>
      <c r="J28" s="835">
        <f t="shared" si="2"/>
        <v>0</v>
      </c>
      <c r="K28" s="1182">
        <f t="shared" si="2"/>
        <v>2590</v>
      </c>
      <c r="L28" s="1183">
        <f aca="true" t="shared" si="3" ref="L28:M30">C28-F28+I28</f>
        <v>4.25</v>
      </c>
      <c r="M28" s="1183">
        <f t="shared" si="3"/>
        <v>0</v>
      </c>
      <c r="N28" s="1158">
        <f t="shared" si="1"/>
        <v>4.25</v>
      </c>
      <c r="O28" s="213"/>
      <c r="P28" s="213"/>
    </row>
    <row r="29" spans="1:16" ht="12.75">
      <c r="A29" s="837" t="s">
        <v>1144</v>
      </c>
      <c r="B29" s="838" t="s">
        <v>1145</v>
      </c>
      <c r="C29" s="1036">
        <v>251640</v>
      </c>
      <c r="D29" s="839">
        <v>33349</v>
      </c>
      <c r="E29" s="1184">
        <f>SUM(C29:D29)</f>
        <v>284989</v>
      </c>
      <c r="F29" s="1036">
        <v>253726</v>
      </c>
      <c r="G29" s="1038">
        <v>33349</v>
      </c>
      <c r="H29" s="1185">
        <f>SUM(F29:G29)</f>
        <v>287075</v>
      </c>
      <c r="I29" s="1186">
        <v>2090</v>
      </c>
      <c r="J29" s="1090">
        <v>0</v>
      </c>
      <c r="K29" s="1187">
        <f>SUM(I29:J29)</f>
        <v>2090</v>
      </c>
      <c r="L29" s="1163">
        <f t="shared" si="3"/>
        <v>4</v>
      </c>
      <c r="M29" s="1164">
        <f t="shared" si="3"/>
        <v>0</v>
      </c>
      <c r="N29" s="1158">
        <f t="shared" si="1"/>
        <v>4</v>
      </c>
      <c r="O29" s="213"/>
      <c r="P29" s="213"/>
    </row>
    <row r="30" spans="1:16" ht="13.5" customHeight="1" thickBot="1">
      <c r="A30" s="840" t="s">
        <v>1146</v>
      </c>
      <c r="B30" s="841" t="s">
        <v>1147</v>
      </c>
      <c r="C30" s="1166">
        <v>119267</v>
      </c>
      <c r="D30" s="823">
        <v>2270</v>
      </c>
      <c r="E30" s="808">
        <f>SUM(C30:D30)</f>
        <v>121537</v>
      </c>
      <c r="F30" s="1166">
        <v>119766.75</v>
      </c>
      <c r="G30" s="808">
        <v>2270</v>
      </c>
      <c r="H30" s="842">
        <f>SUM(F30:G30)</f>
        <v>122036.75</v>
      </c>
      <c r="I30" s="1188">
        <v>500</v>
      </c>
      <c r="J30" s="1189">
        <v>0</v>
      </c>
      <c r="K30" s="808">
        <f>SUM(I30:J30)</f>
        <v>500</v>
      </c>
      <c r="L30" s="1190">
        <f t="shared" si="3"/>
        <v>0.25</v>
      </c>
      <c r="M30" s="1171">
        <f t="shared" si="3"/>
        <v>0</v>
      </c>
      <c r="N30" s="1173">
        <f t="shared" si="1"/>
        <v>0.25</v>
      </c>
      <c r="O30" s="213"/>
      <c r="P30" s="213"/>
    </row>
    <row r="31" spans="1:16" ht="15" customHeight="1" thickBot="1">
      <c r="A31" s="809" t="s">
        <v>1148</v>
      </c>
      <c r="B31" s="830" t="s">
        <v>1149</v>
      </c>
      <c r="C31" s="1175">
        <v>65662</v>
      </c>
      <c r="D31" s="831">
        <v>5653</v>
      </c>
      <c r="E31" s="1176">
        <f>SUM(C31:D31)</f>
        <v>71315</v>
      </c>
      <c r="F31" s="1175">
        <v>5746.03</v>
      </c>
      <c r="G31" s="1176">
        <v>0</v>
      </c>
      <c r="H31" s="832">
        <f>SUM(F31:G31)</f>
        <v>5746.03</v>
      </c>
      <c r="I31" s="1177">
        <v>0</v>
      </c>
      <c r="J31" s="1178">
        <v>0</v>
      </c>
      <c r="K31" s="1176">
        <v>0</v>
      </c>
      <c r="L31" s="1191">
        <f>C31-F31-I31</f>
        <v>59915.97</v>
      </c>
      <c r="M31" s="1191">
        <f>D31-G31-J31</f>
        <v>5653</v>
      </c>
      <c r="N31" s="1179">
        <f t="shared" si="1"/>
        <v>65568.97</v>
      </c>
      <c r="O31" s="213"/>
      <c r="P31" s="213"/>
    </row>
    <row r="32" spans="1:16" ht="15" customHeight="1" thickBot="1">
      <c r="A32" s="794" t="s">
        <v>1150</v>
      </c>
      <c r="B32" s="843" t="s">
        <v>1151</v>
      </c>
      <c r="C32" s="1039">
        <f aca="true" t="shared" si="4" ref="C32:M32">C19+C23+C26+C27+C28+C31</f>
        <v>2043479</v>
      </c>
      <c r="D32" s="1039">
        <f t="shared" si="4"/>
        <v>504483</v>
      </c>
      <c r="E32" s="1039">
        <f t="shared" si="4"/>
        <v>2547962</v>
      </c>
      <c r="F32" s="1039">
        <f t="shared" si="4"/>
        <v>2000361.78</v>
      </c>
      <c r="G32" s="1039">
        <f t="shared" si="4"/>
        <v>514564</v>
      </c>
      <c r="H32" s="1039">
        <f t="shared" si="4"/>
        <v>2514925.78</v>
      </c>
      <c r="I32" s="1039">
        <f t="shared" si="4"/>
        <v>17204</v>
      </c>
      <c r="J32" s="1039">
        <f t="shared" si="4"/>
        <v>15734</v>
      </c>
      <c r="K32" s="1039">
        <f t="shared" si="4"/>
        <v>32938</v>
      </c>
      <c r="L32" s="1039">
        <f t="shared" si="4"/>
        <v>60321.22</v>
      </c>
      <c r="M32" s="1039">
        <f t="shared" si="4"/>
        <v>5653</v>
      </c>
      <c r="N32" s="1158">
        <f t="shared" si="1"/>
        <v>65974.22</v>
      </c>
      <c r="O32" s="213"/>
      <c r="P32" s="213"/>
    </row>
    <row r="33" spans="1:16" ht="15" customHeight="1">
      <c r="A33" s="803"/>
      <c r="B33" s="844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839"/>
      <c r="O33" s="213"/>
      <c r="P33" s="213"/>
    </row>
    <row r="34" spans="1:16" ht="15" customHeight="1">
      <c r="A34" s="803"/>
      <c r="B34" s="844"/>
      <c r="C34" s="839"/>
      <c r="D34" s="839"/>
      <c r="E34" s="839"/>
      <c r="F34" s="839"/>
      <c r="G34" s="839"/>
      <c r="H34" s="839"/>
      <c r="I34" s="839"/>
      <c r="J34" s="839"/>
      <c r="K34" s="839"/>
      <c r="L34" s="839"/>
      <c r="M34" s="839"/>
      <c r="N34" s="839"/>
      <c r="O34" s="213"/>
      <c r="P34" s="213"/>
    </row>
    <row r="35" spans="1:16" ht="12.75">
      <c r="A35" s="803"/>
      <c r="B35" s="839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213"/>
      <c r="P35" s="213"/>
    </row>
    <row r="36" spans="1:16" ht="12.75">
      <c r="A36" s="803"/>
      <c r="B36" s="839"/>
      <c r="C36" s="839"/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839"/>
      <c r="O36" s="213"/>
      <c r="P36" s="213"/>
    </row>
    <row r="37" spans="1:16" ht="12.75">
      <c r="A37" s="845" t="s">
        <v>1152</v>
      </c>
      <c r="B37" s="846"/>
      <c r="C37" s="847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213"/>
      <c r="P37" s="213"/>
    </row>
    <row r="38" spans="1:16" ht="12.75" customHeight="1">
      <c r="A38" s="1671" t="s">
        <v>1153</v>
      </c>
      <c r="B38" s="1671"/>
      <c r="C38" s="1671"/>
      <c r="D38" s="1671"/>
      <c r="E38" s="1671"/>
      <c r="F38" s="1671"/>
      <c r="G38" s="1671"/>
      <c r="H38" s="1671"/>
      <c r="I38" s="1671"/>
      <c r="J38" s="1671"/>
      <c r="K38" s="1671"/>
      <c r="L38" s="1671"/>
      <c r="M38" s="1671"/>
      <c r="N38" s="1671"/>
      <c r="O38" s="848"/>
      <c r="P38" s="848"/>
    </row>
    <row r="39" spans="1:16" ht="12.75" customHeight="1">
      <c r="A39" s="1671" t="s">
        <v>1154</v>
      </c>
      <c r="B39" s="1671"/>
      <c r="C39" s="1671"/>
      <c r="D39" s="1671"/>
      <c r="E39" s="1671"/>
      <c r="F39" s="1671"/>
      <c r="G39" s="1671"/>
      <c r="H39" s="1671"/>
      <c r="I39" s="1671"/>
      <c r="J39" s="1671"/>
      <c r="K39" s="1671"/>
      <c r="L39" s="1671"/>
      <c r="M39" s="1671"/>
      <c r="N39" s="1671"/>
      <c r="O39" s="848"/>
      <c r="P39" s="848"/>
    </row>
    <row r="40" spans="1:16" ht="12.75" customHeight="1">
      <c r="A40" s="1671" t="s">
        <v>1155</v>
      </c>
      <c r="B40" s="1671"/>
      <c r="C40" s="1671"/>
      <c r="D40" s="1671"/>
      <c r="E40" s="1671"/>
      <c r="F40" s="1671"/>
      <c r="G40" s="1671"/>
      <c r="H40" s="1671"/>
      <c r="I40" s="1671"/>
      <c r="J40" s="1671"/>
      <c r="K40" s="1671"/>
      <c r="L40" s="1671"/>
      <c r="M40" s="1671"/>
      <c r="N40" s="1671"/>
      <c r="O40" s="848"/>
      <c r="P40" s="848"/>
    </row>
    <row r="41" spans="1:16" ht="12.75" customHeight="1">
      <c r="A41" s="1671" t="s">
        <v>1156</v>
      </c>
      <c r="B41" s="1685"/>
      <c r="C41" s="1685"/>
      <c r="D41" s="1685"/>
      <c r="E41" s="1685"/>
      <c r="F41" s="1685"/>
      <c r="G41" s="1685"/>
      <c r="H41" s="1685"/>
      <c r="I41" s="1685"/>
      <c r="J41" s="1685"/>
      <c r="K41" s="1685"/>
      <c r="L41" s="1685"/>
      <c r="M41" s="1685"/>
      <c r="N41" s="1685"/>
      <c r="O41" s="848"/>
      <c r="P41" s="848"/>
    </row>
    <row r="42" spans="1:16" ht="12.75" customHeight="1">
      <c r="A42" s="1671" t="s">
        <v>1157</v>
      </c>
      <c r="B42" s="1685"/>
      <c r="C42" s="1685"/>
      <c r="D42" s="1685"/>
      <c r="E42" s="1685"/>
      <c r="F42" s="1685"/>
      <c r="G42" s="1685"/>
      <c r="H42" s="1685"/>
      <c r="I42" s="1685"/>
      <c r="J42" s="1685"/>
      <c r="K42" s="1685"/>
      <c r="L42" s="1685"/>
      <c r="M42" s="1685"/>
      <c r="N42" s="1685"/>
      <c r="O42" s="848"/>
      <c r="P42" s="848"/>
    </row>
    <row r="43" spans="1:16" ht="12.75" customHeight="1">
      <c r="A43" s="1671" t="s">
        <v>1158</v>
      </c>
      <c r="B43" s="1685"/>
      <c r="C43" s="1685"/>
      <c r="D43" s="1685"/>
      <c r="E43" s="1685"/>
      <c r="F43" s="1685"/>
      <c r="G43" s="1685"/>
      <c r="H43" s="1685"/>
      <c r="I43" s="1685"/>
      <c r="J43" s="1685"/>
      <c r="K43" s="1685"/>
      <c r="L43" s="1685"/>
      <c r="M43" s="1685"/>
      <c r="N43" s="1685"/>
      <c r="O43" s="848"/>
      <c r="P43" s="848"/>
    </row>
    <row r="44" spans="1:16" ht="12.75" customHeight="1">
      <c r="A44" s="1671" t="s">
        <v>1163</v>
      </c>
      <c r="B44" s="1685"/>
      <c r="C44" s="1685"/>
      <c r="D44" s="1685"/>
      <c r="E44" s="1685"/>
      <c r="F44" s="1685"/>
      <c r="G44" s="1685"/>
      <c r="H44" s="1685"/>
      <c r="I44" s="1685"/>
      <c r="J44" s="1685"/>
      <c r="K44" s="1685"/>
      <c r="L44" s="1685"/>
      <c r="M44" s="1685"/>
      <c r="N44" s="1685"/>
      <c r="O44" s="848"/>
      <c r="P44" s="848"/>
    </row>
    <row r="45" spans="1:16" ht="12.75" hidden="1">
      <c r="A45" s="849"/>
      <c r="B45" s="849"/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8"/>
      <c r="P45" s="848"/>
    </row>
    <row r="46" spans="1:16" ht="12.75" customHeight="1" hidden="1">
      <c r="A46" s="850" t="s">
        <v>1164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48"/>
      <c r="P46" s="848"/>
    </row>
    <row r="47" spans="1:16" ht="12.75" customHeight="1" hidden="1">
      <c r="A47" s="849"/>
      <c r="B47" s="849" t="s">
        <v>1165</v>
      </c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8"/>
      <c r="P47" s="848"/>
    </row>
    <row r="48" spans="1:16" ht="12.75" customHeight="1">
      <c r="A48" s="849"/>
      <c r="B48" s="849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8"/>
      <c r="P48" s="848"/>
    </row>
    <row r="49" spans="1:16" ht="12.75" customHeight="1">
      <c r="A49" s="849"/>
      <c r="B49" s="849"/>
      <c r="C49" s="849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8"/>
      <c r="P49" s="848"/>
    </row>
    <row r="50" spans="1:16" ht="12.75" customHeight="1">
      <c r="A50" s="849"/>
      <c r="B50" s="849"/>
      <c r="C50" s="849"/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48"/>
      <c r="P50" s="848"/>
    </row>
    <row r="51" spans="1:16" ht="12.75" customHeight="1">
      <c r="A51" s="778" t="s">
        <v>760</v>
      </c>
      <c r="B51" s="778"/>
      <c r="C51" s="779"/>
      <c r="D51" s="849"/>
      <c r="E51" s="849"/>
      <c r="F51" s="849"/>
      <c r="G51" s="849"/>
      <c r="H51" s="849"/>
      <c r="I51" s="849"/>
      <c r="J51" s="849"/>
      <c r="K51" s="849"/>
      <c r="M51" s="849"/>
      <c r="N51" s="778" t="s">
        <v>1107</v>
      </c>
      <c r="O51" s="848"/>
      <c r="P51" s="848"/>
    </row>
    <row r="52" spans="1:16" ht="12.75" customHeight="1">
      <c r="A52" s="778" t="s">
        <v>761</v>
      </c>
      <c r="B52" s="778"/>
      <c r="C52" s="779"/>
      <c r="D52" s="849"/>
      <c r="E52" s="849"/>
      <c r="F52" s="849"/>
      <c r="G52" s="849"/>
      <c r="H52" s="849"/>
      <c r="I52" s="849"/>
      <c r="J52" s="849"/>
      <c r="K52" s="849"/>
      <c r="M52" s="849"/>
      <c r="N52" s="778" t="s">
        <v>1166</v>
      </c>
      <c r="O52" s="848"/>
      <c r="P52" s="848"/>
    </row>
    <row r="53" spans="1:16" ht="12.75" customHeight="1">
      <c r="A53" s="778" t="s">
        <v>762</v>
      </c>
      <c r="B53" s="778"/>
      <c r="C53" s="779"/>
      <c r="D53" s="849"/>
      <c r="E53" s="849"/>
      <c r="F53" s="849"/>
      <c r="G53" s="849"/>
      <c r="H53" s="849"/>
      <c r="I53" s="849"/>
      <c r="J53" s="849"/>
      <c r="K53" s="849"/>
      <c r="L53" s="779"/>
      <c r="M53" s="849"/>
      <c r="N53" s="849"/>
      <c r="O53" s="848"/>
      <c r="P53" s="848"/>
    </row>
    <row r="54" spans="1:16" ht="15.75">
      <c r="A54" s="1670" t="s">
        <v>1167</v>
      </c>
      <c r="B54" s="1670"/>
      <c r="C54" s="1670"/>
      <c r="D54" s="1670"/>
      <c r="E54" s="1670"/>
      <c r="F54" s="1670"/>
      <c r="G54" s="1670"/>
      <c r="H54" s="1670"/>
      <c r="I54" s="1670"/>
      <c r="J54" s="1670"/>
      <c r="K54" s="1670"/>
      <c r="L54" s="1670"/>
      <c r="M54" s="1670"/>
      <c r="N54" s="1670"/>
      <c r="O54" s="213"/>
      <c r="P54" s="213"/>
    </row>
    <row r="55" spans="1:16" ht="15.75">
      <c r="A55" s="782"/>
      <c r="B55" s="783" t="s">
        <v>1111</v>
      </c>
      <c r="C55" s="782"/>
      <c r="D55" s="782"/>
      <c r="E55" s="782"/>
      <c r="F55" s="782"/>
      <c r="G55" s="782"/>
      <c r="H55" s="782"/>
      <c r="I55" s="782"/>
      <c r="J55" s="782"/>
      <c r="K55" s="782"/>
      <c r="L55" s="782"/>
      <c r="M55" s="782"/>
      <c r="N55" s="782"/>
      <c r="O55" s="213"/>
      <c r="P55" s="213"/>
    </row>
    <row r="56" ht="13.5" thickBot="1"/>
    <row r="57" spans="1:16" ht="15" customHeight="1">
      <c r="A57" s="785"/>
      <c r="B57" s="785"/>
      <c r="C57" s="1677" t="s">
        <v>950</v>
      </c>
      <c r="D57" s="1673"/>
      <c r="E57" s="1674"/>
      <c r="F57" s="1677" t="s">
        <v>1112</v>
      </c>
      <c r="G57" s="1673"/>
      <c r="H57" s="1674"/>
      <c r="I57" s="1686" t="s">
        <v>1113</v>
      </c>
      <c r="J57" s="1687"/>
      <c r="K57" s="1688"/>
      <c r="L57" s="786" t="s">
        <v>1114</v>
      </c>
      <c r="M57" s="1192"/>
      <c r="N57" s="788"/>
      <c r="O57" s="213"/>
      <c r="P57" s="213"/>
    </row>
    <row r="58" spans="1:16" ht="13.5" thickBot="1">
      <c r="A58" s="789" t="s">
        <v>1115</v>
      </c>
      <c r="B58" s="790" t="s">
        <v>1116</v>
      </c>
      <c r="C58" s="1678"/>
      <c r="D58" s="1675"/>
      <c r="E58" s="1676"/>
      <c r="F58" s="1678"/>
      <c r="G58" s="1675"/>
      <c r="H58" s="1676"/>
      <c r="I58" s="1689"/>
      <c r="J58" s="1690"/>
      <c r="K58" s="1691"/>
      <c r="L58" s="1148" t="s">
        <v>1117</v>
      </c>
      <c r="M58" s="1193" t="s">
        <v>1118</v>
      </c>
      <c r="N58" s="1194" t="s">
        <v>1119</v>
      </c>
      <c r="O58" s="213"/>
      <c r="P58" s="213"/>
    </row>
    <row r="59" spans="1:16" ht="12.75">
      <c r="A59" s="791"/>
      <c r="B59" s="791"/>
      <c r="C59" s="1195" t="s">
        <v>1120</v>
      </c>
      <c r="D59" s="1152" t="s">
        <v>1121</v>
      </c>
      <c r="E59" s="1153"/>
      <c r="F59" s="793" t="s">
        <v>1120</v>
      </c>
      <c r="G59" s="1029" t="s">
        <v>1121</v>
      </c>
      <c r="H59" s="1154"/>
      <c r="I59" s="1195" t="s">
        <v>1120</v>
      </c>
      <c r="J59" s="1029" t="s">
        <v>1121</v>
      </c>
      <c r="K59" s="1154"/>
      <c r="L59" s="852" t="s">
        <v>1120</v>
      </c>
      <c r="M59" s="1152" t="s">
        <v>1121</v>
      </c>
      <c r="N59" s="1679" t="s">
        <v>975</v>
      </c>
      <c r="O59" s="213"/>
      <c r="P59" s="213"/>
    </row>
    <row r="60" spans="1:16" ht="12.75">
      <c r="A60" s="791"/>
      <c r="B60" s="791"/>
      <c r="C60" s="1195" t="s">
        <v>1122</v>
      </c>
      <c r="D60" s="1196" t="s">
        <v>1122</v>
      </c>
      <c r="E60" s="1154" t="s">
        <v>1123</v>
      </c>
      <c r="F60" s="1195" t="s">
        <v>1122</v>
      </c>
      <c r="G60" s="1196" t="s">
        <v>1122</v>
      </c>
      <c r="H60" s="1154" t="s">
        <v>1123</v>
      </c>
      <c r="I60" s="1195" t="s">
        <v>1122</v>
      </c>
      <c r="J60" s="1196" t="s">
        <v>1122</v>
      </c>
      <c r="K60" s="1154" t="s">
        <v>1123</v>
      </c>
      <c r="L60" s="1151" t="s">
        <v>1122</v>
      </c>
      <c r="M60" s="1152" t="s">
        <v>1122</v>
      </c>
      <c r="N60" s="1696"/>
      <c r="O60" s="213"/>
      <c r="P60" s="213"/>
    </row>
    <row r="61" spans="1:16" ht="13.5" thickBot="1">
      <c r="A61" s="828" t="s">
        <v>977</v>
      </c>
      <c r="B61" s="1197" t="s">
        <v>1124</v>
      </c>
      <c r="C61" s="1198">
        <v>1</v>
      </c>
      <c r="D61" s="1199">
        <v>2</v>
      </c>
      <c r="E61" s="1200">
        <v>3</v>
      </c>
      <c r="F61" s="1198">
        <v>4</v>
      </c>
      <c r="G61" s="1199">
        <v>5</v>
      </c>
      <c r="H61" s="1200">
        <v>6</v>
      </c>
      <c r="I61" s="1198">
        <v>7</v>
      </c>
      <c r="J61" s="1199">
        <v>8</v>
      </c>
      <c r="K61" s="1200">
        <v>9</v>
      </c>
      <c r="L61" s="1201">
        <v>10</v>
      </c>
      <c r="M61" s="1201">
        <v>11</v>
      </c>
      <c r="N61" s="1200">
        <v>12</v>
      </c>
      <c r="O61" s="213"/>
      <c r="P61" s="213"/>
    </row>
    <row r="62" spans="1:16" ht="16.5" customHeight="1" hidden="1" thickBot="1">
      <c r="A62" s="809" t="s">
        <v>977</v>
      </c>
      <c r="B62" s="810" t="s">
        <v>1124</v>
      </c>
      <c r="C62" s="815">
        <v>1</v>
      </c>
      <c r="D62" s="1202">
        <v>2</v>
      </c>
      <c r="E62" s="814">
        <v>3</v>
      </c>
      <c r="F62" s="815">
        <v>4</v>
      </c>
      <c r="G62" s="1202">
        <v>5</v>
      </c>
      <c r="H62" s="814">
        <v>6</v>
      </c>
      <c r="I62" s="815"/>
      <c r="J62" s="813"/>
      <c r="K62" s="809">
        <v>7</v>
      </c>
      <c r="L62" s="811">
        <v>10</v>
      </c>
      <c r="M62" s="812">
        <v>11</v>
      </c>
      <c r="N62" s="813">
        <v>12</v>
      </c>
      <c r="O62" s="213"/>
      <c r="P62" s="213"/>
    </row>
    <row r="63" spans="1:16" ht="13.5" customHeight="1">
      <c r="A63" s="1203" t="s">
        <v>1125</v>
      </c>
      <c r="B63" s="1204" t="s">
        <v>1168</v>
      </c>
      <c r="C63" s="1205">
        <v>0</v>
      </c>
      <c r="D63" s="1206">
        <v>0</v>
      </c>
      <c r="E63" s="1207">
        <v>0</v>
      </c>
      <c r="F63" s="1205">
        <v>0</v>
      </c>
      <c r="G63" s="1206">
        <v>0</v>
      </c>
      <c r="H63" s="1207">
        <v>0</v>
      </c>
      <c r="I63" s="1205">
        <v>0</v>
      </c>
      <c r="J63" s="1206">
        <v>0</v>
      </c>
      <c r="K63" s="1207">
        <v>0</v>
      </c>
      <c r="L63" s="1161">
        <f aca="true" t="shared" si="5" ref="L63:M70">C63-F63-I63</f>
        <v>0</v>
      </c>
      <c r="M63" s="1161">
        <f t="shared" si="5"/>
        <v>0</v>
      </c>
      <c r="N63" s="1162">
        <f aca="true" t="shared" si="6" ref="N63:N70">SUM(L63:M63)</f>
        <v>0</v>
      </c>
      <c r="O63" s="213"/>
      <c r="P63" s="213"/>
    </row>
    <row r="64" spans="1:16" ht="13.5" customHeight="1">
      <c r="A64" s="827" t="s">
        <v>1133</v>
      </c>
      <c r="B64" s="1208" t="s">
        <v>1169</v>
      </c>
      <c r="C64" s="1163">
        <v>9406</v>
      </c>
      <c r="D64" s="1164">
        <v>0</v>
      </c>
      <c r="E64" s="822">
        <v>9406</v>
      </c>
      <c r="F64" s="1163">
        <v>9406</v>
      </c>
      <c r="G64" s="1164">
        <v>0</v>
      </c>
      <c r="H64" s="822">
        <v>9406</v>
      </c>
      <c r="I64" s="1163">
        <v>0</v>
      </c>
      <c r="J64" s="1164">
        <v>0</v>
      </c>
      <c r="K64" s="822">
        <v>0</v>
      </c>
      <c r="L64" s="1161">
        <f t="shared" si="5"/>
        <v>0</v>
      </c>
      <c r="M64" s="1161">
        <f t="shared" si="5"/>
        <v>0</v>
      </c>
      <c r="N64" s="1162">
        <f t="shared" si="6"/>
        <v>0</v>
      </c>
      <c r="O64" s="213"/>
      <c r="P64" s="213"/>
    </row>
    <row r="65" spans="1:16" ht="13.5" customHeight="1">
      <c r="A65" s="827" t="s">
        <v>1138</v>
      </c>
      <c r="B65" s="1208" t="s">
        <v>1170</v>
      </c>
      <c r="C65" s="1163">
        <v>0</v>
      </c>
      <c r="D65" s="1164">
        <v>0</v>
      </c>
      <c r="E65" s="822">
        <v>0</v>
      </c>
      <c r="F65" s="1163">
        <v>0</v>
      </c>
      <c r="G65" s="1164">
        <v>0</v>
      </c>
      <c r="H65" s="822">
        <v>0</v>
      </c>
      <c r="I65" s="1163">
        <v>0</v>
      </c>
      <c r="J65" s="1164">
        <v>0</v>
      </c>
      <c r="K65" s="822">
        <v>0</v>
      </c>
      <c r="L65" s="1161">
        <f t="shared" si="5"/>
        <v>0</v>
      </c>
      <c r="M65" s="1161">
        <f t="shared" si="5"/>
        <v>0</v>
      </c>
      <c r="N65" s="1162">
        <f t="shared" si="6"/>
        <v>0</v>
      </c>
      <c r="O65" s="213"/>
      <c r="P65" s="213"/>
    </row>
    <row r="66" spans="1:16" ht="13.5" customHeight="1">
      <c r="A66" s="827" t="s">
        <v>1140</v>
      </c>
      <c r="B66" s="1208" t="s">
        <v>1171</v>
      </c>
      <c r="C66" s="1163">
        <v>3115938</v>
      </c>
      <c r="D66" s="1164">
        <v>419230</v>
      </c>
      <c r="E66" s="822">
        <f>SUM(C66:D66)</f>
        <v>3535168</v>
      </c>
      <c r="F66" s="1163">
        <v>3115938</v>
      </c>
      <c r="G66" s="1164">
        <v>419230</v>
      </c>
      <c r="H66" s="822">
        <f>SUM(F66:G66)</f>
        <v>3535168</v>
      </c>
      <c r="I66" s="1163">
        <v>0</v>
      </c>
      <c r="J66" s="1164">
        <v>0</v>
      </c>
      <c r="K66" s="822">
        <v>0</v>
      </c>
      <c r="L66" s="1161">
        <f t="shared" si="5"/>
        <v>0</v>
      </c>
      <c r="M66" s="1161">
        <f t="shared" si="5"/>
        <v>0</v>
      </c>
      <c r="N66" s="1162">
        <f t="shared" si="6"/>
        <v>0</v>
      </c>
      <c r="O66" s="213"/>
      <c r="P66" s="213"/>
    </row>
    <row r="67" spans="1:14" ht="13.5" customHeight="1">
      <c r="A67" s="827" t="s">
        <v>1142</v>
      </c>
      <c r="B67" s="1208" t="s">
        <v>1141</v>
      </c>
      <c r="C67" s="1163">
        <v>0</v>
      </c>
      <c r="D67" s="1164">
        <v>0</v>
      </c>
      <c r="E67" s="822">
        <f>SUM(C67:D67)</f>
        <v>0</v>
      </c>
      <c r="F67" s="1163">
        <v>0</v>
      </c>
      <c r="G67" s="1164">
        <v>0</v>
      </c>
      <c r="H67" s="822">
        <f>SUM(F67:G67)</f>
        <v>0</v>
      </c>
      <c r="I67" s="1163">
        <v>0</v>
      </c>
      <c r="J67" s="1164">
        <v>0</v>
      </c>
      <c r="K67" s="822">
        <v>0</v>
      </c>
      <c r="L67" s="1161">
        <f t="shared" si="5"/>
        <v>0</v>
      </c>
      <c r="M67" s="1161">
        <f t="shared" si="5"/>
        <v>0</v>
      </c>
      <c r="N67" s="1162">
        <f t="shared" si="6"/>
        <v>0</v>
      </c>
    </row>
    <row r="68" spans="1:14" ht="13.5" customHeight="1">
      <c r="A68" s="827" t="s">
        <v>1148</v>
      </c>
      <c r="B68" s="1208" t="s">
        <v>1172</v>
      </c>
      <c r="C68" s="1163">
        <v>277365</v>
      </c>
      <c r="D68" s="1164">
        <v>42316</v>
      </c>
      <c r="E68" s="822">
        <f>SUM(C68:D68)</f>
        <v>319681</v>
      </c>
      <c r="F68" s="1163">
        <v>277365</v>
      </c>
      <c r="G68" s="1164">
        <v>40166</v>
      </c>
      <c r="H68" s="822">
        <f>SUM(F68:G68)</f>
        <v>317531</v>
      </c>
      <c r="I68" s="1163">
        <v>0</v>
      </c>
      <c r="J68" s="1164">
        <v>0</v>
      </c>
      <c r="K68" s="822">
        <v>0</v>
      </c>
      <c r="L68" s="1161">
        <f t="shared" si="5"/>
        <v>0</v>
      </c>
      <c r="M68" s="1161">
        <f t="shared" si="5"/>
        <v>2150</v>
      </c>
      <c r="N68" s="1162">
        <f t="shared" si="6"/>
        <v>2150</v>
      </c>
    </row>
    <row r="69" spans="1:14" ht="13.5" customHeight="1">
      <c r="A69" s="827" t="s">
        <v>1150</v>
      </c>
      <c r="B69" s="1208" t="s">
        <v>1173</v>
      </c>
      <c r="C69" s="1163">
        <v>208313</v>
      </c>
      <c r="D69" s="1164">
        <v>76719</v>
      </c>
      <c r="E69" s="822">
        <f>SUM(C69:D69)</f>
        <v>285032</v>
      </c>
      <c r="F69" s="1163">
        <v>208313</v>
      </c>
      <c r="G69" s="1164">
        <v>76719</v>
      </c>
      <c r="H69" s="822">
        <f>SUM(F69:G69)</f>
        <v>285032</v>
      </c>
      <c r="I69" s="1163">
        <v>0</v>
      </c>
      <c r="J69" s="1164">
        <v>0</v>
      </c>
      <c r="K69" s="822">
        <v>0</v>
      </c>
      <c r="L69" s="1161">
        <f t="shared" si="5"/>
        <v>0</v>
      </c>
      <c r="M69" s="1161">
        <f t="shared" si="5"/>
        <v>0</v>
      </c>
      <c r="N69" s="1162">
        <f t="shared" si="6"/>
        <v>0</v>
      </c>
    </row>
    <row r="70" spans="1:14" ht="13.5" customHeight="1" thickBot="1">
      <c r="A70" s="827" t="s">
        <v>1174</v>
      </c>
      <c r="B70" s="1209" t="s">
        <v>1149</v>
      </c>
      <c r="C70" s="1170">
        <v>57687</v>
      </c>
      <c r="D70" s="1171">
        <v>0</v>
      </c>
      <c r="E70" s="1142">
        <f>SUM(C70:D70)</f>
        <v>57687</v>
      </c>
      <c r="F70" s="1170">
        <v>41175</v>
      </c>
      <c r="G70" s="1171">
        <v>0</v>
      </c>
      <c r="H70" s="822">
        <f>SUM(F70:G70)</f>
        <v>41175</v>
      </c>
      <c r="I70" s="1170">
        <v>0</v>
      </c>
      <c r="J70" s="1171">
        <v>0</v>
      </c>
      <c r="K70" s="1142">
        <v>0</v>
      </c>
      <c r="L70" s="1161">
        <f t="shared" si="5"/>
        <v>16512</v>
      </c>
      <c r="M70" s="1161">
        <f t="shared" si="5"/>
        <v>0</v>
      </c>
      <c r="N70" s="1162">
        <f t="shared" si="6"/>
        <v>16512</v>
      </c>
    </row>
    <row r="71" spans="1:16" ht="13.5" customHeight="1" thickBot="1">
      <c r="A71" s="794" t="s">
        <v>1175</v>
      </c>
      <c r="B71" s="1210" t="s">
        <v>1176</v>
      </c>
      <c r="C71" s="1177">
        <f aca="true" t="shared" si="7" ref="C71:N71">SUM(C63:C70)</f>
        <v>3668709</v>
      </c>
      <c r="D71" s="1178">
        <f t="shared" si="7"/>
        <v>538265</v>
      </c>
      <c r="E71" s="832">
        <f t="shared" si="7"/>
        <v>4206974</v>
      </c>
      <c r="F71" s="1177">
        <f t="shared" si="7"/>
        <v>3652197</v>
      </c>
      <c r="G71" s="1178">
        <f t="shared" si="7"/>
        <v>536115</v>
      </c>
      <c r="H71" s="832">
        <f t="shared" si="7"/>
        <v>4188312</v>
      </c>
      <c r="I71" s="1177">
        <f t="shared" si="7"/>
        <v>0</v>
      </c>
      <c r="J71" s="1178">
        <f t="shared" si="7"/>
        <v>0</v>
      </c>
      <c r="K71" s="832">
        <f t="shared" si="7"/>
        <v>0</v>
      </c>
      <c r="L71" s="1177">
        <f t="shared" si="7"/>
        <v>16512</v>
      </c>
      <c r="M71" s="1178">
        <f t="shared" si="7"/>
        <v>2150</v>
      </c>
      <c r="N71" s="832">
        <f t="shared" si="7"/>
        <v>18662</v>
      </c>
      <c r="O71" s="213"/>
      <c r="P71" s="213"/>
    </row>
    <row r="73" spans="1:2" ht="12.75">
      <c r="A73" s="845" t="s">
        <v>1177</v>
      </c>
      <c r="B73" s="846"/>
    </row>
    <row r="74" ht="12.75">
      <c r="A74" s="637" t="s">
        <v>1178</v>
      </c>
    </row>
    <row r="75" ht="12.75">
      <c r="A75" s="637" t="s">
        <v>1179</v>
      </c>
    </row>
    <row r="76" spans="1:14" ht="12.75">
      <c r="A76" s="1671" t="s">
        <v>1180</v>
      </c>
      <c r="B76" s="1685"/>
      <c r="C76" s="1685"/>
      <c r="D76" s="1685"/>
      <c r="E76" s="1685"/>
      <c r="F76" s="1685"/>
      <c r="G76" s="1685"/>
      <c r="H76" s="1685"/>
      <c r="I76" s="1685"/>
      <c r="J76" s="1685"/>
      <c r="K76" s="1685"/>
      <c r="L76" s="1685"/>
      <c r="M76" s="1685"/>
      <c r="N76" s="1685"/>
    </row>
    <row r="77" spans="1:14" ht="12.75">
      <c r="A77" s="1671" t="s">
        <v>1157</v>
      </c>
      <c r="B77" s="1685"/>
      <c r="C77" s="1685"/>
      <c r="D77" s="1685"/>
      <c r="E77" s="1685"/>
      <c r="F77" s="1685"/>
      <c r="G77" s="1685"/>
      <c r="H77" s="1685"/>
      <c r="I77" s="1685"/>
      <c r="J77" s="1685"/>
      <c r="K77" s="1685"/>
      <c r="L77" s="1685"/>
      <c r="M77" s="1685"/>
      <c r="N77" s="1685"/>
    </row>
    <row r="78" spans="1:14" ht="12.75">
      <c r="A78" s="1671" t="s">
        <v>1181</v>
      </c>
      <c r="B78" s="1685"/>
      <c r="C78" s="1685"/>
      <c r="D78" s="1685"/>
      <c r="E78" s="1685"/>
      <c r="F78" s="1685"/>
      <c r="G78" s="1685"/>
      <c r="H78" s="1685"/>
      <c r="I78" s="1685"/>
      <c r="J78" s="1685"/>
      <c r="K78" s="1685"/>
      <c r="L78" s="1685"/>
      <c r="M78" s="1685"/>
      <c r="N78" s="1685"/>
    </row>
    <row r="79" spans="1:14" ht="12.75">
      <c r="A79" s="1671" t="s">
        <v>1163</v>
      </c>
      <c r="B79" s="1685"/>
      <c r="C79" s="1685"/>
      <c r="D79" s="1685"/>
      <c r="E79" s="1685"/>
      <c r="F79" s="1685"/>
      <c r="G79" s="1685"/>
      <c r="H79" s="1685"/>
      <c r="I79" s="1685"/>
      <c r="J79" s="1685"/>
      <c r="K79" s="1685"/>
      <c r="L79" s="1685"/>
      <c r="M79" s="1685"/>
      <c r="N79" s="1685"/>
    </row>
    <row r="81" spans="1:11" ht="15.75">
      <c r="A81" s="1697" t="s">
        <v>1182</v>
      </c>
      <c r="B81" s="1697"/>
      <c r="C81" s="1697"/>
      <c r="D81" s="1697"/>
      <c r="E81" s="1697"/>
      <c r="F81" s="1697"/>
      <c r="G81" s="1697"/>
      <c r="H81" s="1697"/>
      <c r="I81" s="1697"/>
      <c r="J81" s="1697"/>
      <c r="K81" s="1697"/>
    </row>
    <row r="82" ht="13.5" thickBot="1"/>
    <row r="83" spans="1:10" ht="12.75">
      <c r="A83" s="785"/>
      <c r="B83" s="785"/>
      <c r="C83" s="1677" t="s">
        <v>1183</v>
      </c>
      <c r="D83" s="1673"/>
      <c r="E83" s="1674"/>
      <c r="F83" s="1677" t="s">
        <v>1184</v>
      </c>
      <c r="G83" s="1673"/>
      <c r="H83" s="1674"/>
      <c r="I83" s="1698" t="s">
        <v>1185</v>
      </c>
      <c r="J83" s="1699"/>
    </row>
    <row r="84" spans="1:10" ht="13.5" thickBot="1">
      <c r="A84" s="789" t="s">
        <v>1115</v>
      </c>
      <c r="B84" s="790" t="s">
        <v>1116</v>
      </c>
      <c r="C84" s="1678"/>
      <c r="D84" s="1675"/>
      <c r="E84" s="1676"/>
      <c r="F84" s="1678"/>
      <c r="G84" s="1675"/>
      <c r="H84" s="1676"/>
      <c r="I84" s="1700"/>
      <c r="J84" s="1701"/>
    </row>
    <row r="85" spans="1:10" ht="12.75">
      <c r="A85" s="791"/>
      <c r="B85" s="791"/>
      <c r="C85" s="1195" t="s">
        <v>1120</v>
      </c>
      <c r="D85" s="1152" t="s">
        <v>1121</v>
      </c>
      <c r="E85" s="1153"/>
      <c r="F85" s="793" t="s">
        <v>1120</v>
      </c>
      <c r="G85" s="1029" t="s">
        <v>1121</v>
      </c>
      <c r="H85" s="1154"/>
      <c r="I85" s="1692" t="s">
        <v>1123</v>
      </c>
      <c r="J85" s="1693"/>
    </row>
    <row r="86" spans="1:10" ht="12.75">
      <c r="A86" s="791"/>
      <c r="B86" s="791"/>
      <c r="C86" s="1195" t="s">
        <v>1122</v>
      </c>
      <c r="D86" s="1196" t="s">
        <v>1122</v>
      </c>
      <c r="E86" s="1154" t="s">
        <v>1123</v>
      </c>
      <c r="F86" s="1195" t="s">
        <v>1122</v>
      </c>
      <c r="G86" s="1196" t="s">
        <v>1122</v>
      </c>
      <c r="H86" s="1154" t="s">
        <v>1123</v>
      </c>
      <c r="I86" s="1694"/>
      <c r="J86" s="1695"/>
    </row>
    <row r="87" spans="1:10" ht="13.5" thickBot="1">
      <c r="A87" s="828"/>
      <c r="B87" s="1197"/>
      <c r="C87" s="1198">
        <v>1</v>
      </c>
      <c r="D87" s="1199">
        <v>2</v>
      </c>
      <c r="E87" s="1200">
        <v>3</v>
      </c>
      <c r="F87" s="1198">
        <v>4</v>
      </c>
      <c r="G87" s="1199">
        <v>5</v>
      </c>
      <c r="H87" s="1200">
        <v>6</v>
      </c>
      <c r="I87" s="1702">
        <v>7</v>
      </c>
      <c r="J87" s="1703"/>
    </row>
    <row r="88" spans="1:10" ht="12.75">
      <c r="A88" s="1203" t="s">
        <v>1125</v>
      </c>
      <c r="B88" s="1204" t="s">
        <v>1186</v>
      </c>
      <c r="C88" s="1211">
        <v>34664</v>
      </c>
      <c r="D88" s="1212"/>
      <c r="E88" s="1213">
        <f>SUM(C88:D88)</f>
        <v>34664</v>
      </c>
      <c r="F88" s="1211">
        <v>59903</v>
      </c>
      <c r="G88" s="1212">
        <v>5653</v>
      </c>
      <c r="H88" s="1214">
        <f>SUM(F88:G88)</f>
        <v>65556</v>
      </c>
      <c r="I88" s="1704">
        <v>67282</v>
      </c>
      <c r="J88" s="1705"/>
    </row>
    <row r="89" spans="1:10" ht="12.75">
      <c r="A89" s="827" t="s">
        <v>1133</v>
      </c>
      <c r="B89" s="1208" t="s">
        <v>1187</v>
      </c>
      <c r="C89" s="1215">
        <v>2282</v>
      </c>
      <c r="D89" s="1216"/>
      <c r="E89" s="1217">
        <f>SUM(C89:D89)</f>
        <v>2282</v>
      </c>
      <c r="F89" s="1215">
        <v>16462</v>
      </c>
      <c r="G89" s="1216">
        <v>0</v>
      </c>
      <c r="H89" s="1218">
        <f>SUM(F89:G89)</f>
        <v>16462</v>
      </c>
      <c r="I89" s="1706">
        <f>E89+H89</f>
        <v>18744</v>
      </c>
      <c r="J89" s="1707"/>
    </row>
    <row r="90" spans="1:10" ht="13.5" thickBot="1">
      <c r="A90" s="828" t="s">
        <v>1138</v>
      </c>
      <c r="B90" s="1209" t="s">
        <v>1176</v>
      </c>
      <c r="C90" s="1219">
        <f>SUM(C88:C89)</f>
        <v>36946</v>
      </c>
      <c r="D90" s="1219">
        <f>SUM(D88:D89)</f>
        <v>0</v>
      </c>
      <c r="E90" s="1220">
        <f>SUM(C90:D90)</f>
        <v>36946</v>
      </c>
      <c r="F90" s="1219">
        <f>SUM(F88:F89)</f>
        <v>76365</v>
      </c>
      <c r="G90" s="1221">
        <f>SUM(G88:G89)</f>
        <v>5653</v>
      </c>
      <c r="H90" s="1220">
        <f>SUM(F90:G90)</f>
        <v>82018</v>
      </c>
      <c r="I90" s="1708">
        <f>SUM(I88:J89)</f>
        <v>86026</v>
      </c>
      <c r="J90" s="1709"/>
    </row>
    <row r="91" ht="12.75">
      <c r="A91" s="845" t="s">
        <v>1188</v>
      </c>
    </row>
    <row r="92" ht="12.75">
      <c r="A92" s="637" t="s">
        <v>1189</v>
      </c>
    </row>
    <row r="93" ht="12.75">
      <c r="A93" s="637" t="s">
        <v>1190</v>
      </c>
    </row>
    <row r="95" spans="1:8" ht="12.75">
      <c r="A95" s="637" t="s">
        <v>1191</v>
      </c>
      <c r="D95" s="637" t="s">
        <v>1192</v>
      </c>
      <c r="H95" s="637" t="s">
        <v>763</v>
      </c>
    </row>
    <row r="96" spans="1:4" ht="12.75">
      <c r="A96" s="637" t="s">
        <v>1193</v>
      </c>
      <c r="D96" s="637" t="s">
        <v>1193</v>
      </c>
    </row>
  </sheetData>
  <mergeCells count="32">
    <mergeCell ref="I87:J87"/>
    <mergeCell ref="I88:J88"/>
    <mergeCell ref="I89:J89"/>
    <mergeCell ref="I90:J90"/>
    <mergeCell ref="N59:N60"/>
    <mergeCell ref="C83:E84"/>
    <mergeCell ref="F83:H84"/>
    <mergeCell ref="A81:K81"/>
    <mergeCell ref="I83:J84"/>
    <mergeCell ref="I85:J86"/>
    <mergeCell ref="A76:N76"/>
    <mergeCell ref="A77:N77"/>
    <mergeCell ref="A78:N78"/>
    <mergeCell ref="A79:N79"/>
    <mergeCell ref="A44:N44"/>
    <mergeCell ref="A54:N54"/>
    <mergeCell ref="C57:E58"/>
    <mergeCell ref="F57:H58"/>
    <mergeCell ref="I57:K58"/>
    <mergeCell ref="A40:N40"/>
    <mergeCell ref="A41:N41"/>
    <mergeCell ref="A42:N42"/>
    <mergeCell ref="A43:N43"/>
    <mergeCell ref="A8:N8"/>
    <mergeCell ref="A10:N10"/>
    <mergeCell ref="A38:N38"/>
    <mergeCell ref="A39:N39"/>
    <mergeCell ref="C13:E14"/>
    <mergeCell ref="F13:H14"/>
    <mergeCell ref="N15:N16"/>
    <mergeCell ref="I13:K14"/>
    <mergeCell ref="K16:K17"/>
  </mergeCells>
  <printOptions horizontalCentered="1"/>
  <pageMargins left="0.7874015748031497" right="0.5905511811023623" top="0.7086614173228347" bottom="0.7480314960629921" header="0.5118110236220472" footer="0.5118110236220472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7"/>
  <sheetViews>
    <sheetView zoomScale="75" zoomScaleNormal="75" workbookViewId="0" topLeftCell="A38">
      <selection activeCell="I59" sqref="I59"/>
    </sheetView>
  </sheetViews>
  <sheetFormatPr defaultColWidth="9.00390625" defaultRowHeight="12.75"/>
  <cols>
    <col min="1" max="1" width="8.25390625" style="0" customWidth="1"/>
    <col min="2" max="2" width="26.25390625" style="0" customWidth="1"/>
    <col min="3" max="3" width="16.625" style="0" customWidth="1"/>
    <col min="4" max="4" width="2.875" style="0" customWidth="1"/>
    <col min="5" max="5" width="16.375" style="0" customWidth="1"/>
    <col min="6" max="6" width="18.125" style="0" customWidth="1"/>
    <col min="7" max="7" width="17.00390625" style="0" customWidth="1"/>
    <col min="8" max="8" width="17.125" style="0" customWidth="1"/>
  </cols>
  <sheetData>
    <row r="5" spans="1:8" ht="12.75">
      <c r="A5" s="784" t="s">
        <v>1194</v>
      </c>
      <c r="B5" s="652" t="s">
        <v>1195</v>
      </c>
      <c r="C5" s="637"/>
      <c r="D5" s="637"/>
      <c r="E5" s="637"/>
      <c r="F5" s="637"/>
      <c r="G5" s="637"/>
      <c r="H5" s="849"/>
    </row>
    <row r="6" spans="1:8" ht="12.75">
      <c r="A6" s="637"/>
      <c r="B6" s="637"/>
      <c r="C6" s="637"/>
      <c r="D6" s="637"/>
      <c r="E6" s="637"/>
      <c r="F6" s="637"/>
      <c r="G6" s="637"/>
      <c r="H6" s="849"/>
    </row>
    <row r="7" spans="1:8" ht="12.75">
      <c r="A7" s="853" t="s">
        <v>1196</v>
      </c>
      <c r="B7" s="854"/>
      <c r="C7" s="854"/>
      <c r="D7" s="854"/>
      <c r="E7" s="854"/>
      <c r="F7" s="854"/>
      <c r="G7" s="854"/>
      <c r="H7" s="854"/>
    </row>
    <row r="8" spans="1:8" ht="12.75">
      <c r="A8" s="853" t="s">
        <v>1197</v>
      </c>
      <c r="B8" s="854"/>
      <c r="C8" s="854"/>
      <c r="D8" s="854"/>
      <c r="E8" s="854"/>
      <c r="F8" s="854"/>
      <c r="G8" s="854"/>
      <c r="H8" s="854"/>
    </row>
    <row r="9" spans="1:8" s="855" customFormat="1" ht="12.75">
      <c r="A9" s="853" t="s">
        <v>1198</v>
      </c>
      <c r="B9" s="854"/>
      <c r="C9" s="854"/>
      <c r="D9" s="854"/>
      <c r="E9" s="854"/>
      <c r="F9" s="854"/>
      <c r="G9" s="854"/>
      <c r="H9" s="854"/>
    </row>
    <row r="10" spans="1:8" ht="13.5" thickBot="1">
      <c r="A10" s="854" t="s">
        <v>471</v>
      </c>
      <c r="B10" s="854"/>
      <c r="C10" s="854"/>
      <c r="D10" s="854"/>
      <c r="E10" s="854"/>
      <c r="F10" s="854"/>
      <c r="G10" s="854"/>
      <c r="H10" s="854"/>
    </row>
    <row r="11" spans="1:8" ht="12.75">
      <c r="A11" s="856"/>
      <c r="B11" s="857"/>
      <c r="C11" s="857"/>
      <c r="D11" s="858"/>
      <c r="E11" s="859" t="s">
        <v>845</v>
      </c>
      <c r="F11" s="860" t="s">
        <v>1199</v>
      </c>
      <c r="G11" s="860"/>
      <c r="H11" s="859" t="s">
        <v>845</v>
      </c>
    </row>
    <row r="12" spans="1:8" ht="13.5" thickBot="1">
      <c r="A12" s="861"/>
      <c r="B12" s="862"/>
      <c r="C12" s="862"/>
      <c r="D12" s="863"/>
      <c r="E12" s="864" t="s">
        <v>1200</v>
      </c>
      <c r="F12" s="865" t="s">
        <v>465</v>
      </c>
      <c r="G12" s="866" t="s">
        <v>466</v>
      </c>
      <c r="H12" s="864" t="s">
        <v>1201</v>
      </c>
    </row>
    <row r="13" spans="1:8" ht="12.75">
      <c r="A13" s="867" t="s">
        <v>1202</v>
      </c>
      <c r="B13" s="835"/>
      <c r="C13" s="835"/>
      <c r="D13" s="836"/>
      <c r="E13" s="868">
        <v>1376274.54</v>
      </c>
      <c r="F13" s="869">
        <v>1409069</v>
      </c>
      <c r="G13" s="870">
        <v>1031846.32</v>
      </c>
      <c r="H13" s="868">
        <v>953154.24</v>
      </c>
    </row>
    <row r="14" spans="1:8" ht="12.75">
      <c r="A14" s="871" t="s">
        <v>1203</v>
      </c>
      <c r="B14" s="821" t="s">
        <v>1204</v>
      </c>
      <c r="C14" s="821"/>
      <c r="D14" s="822"/>
      <c r="E14" s="872">
        <v>0</v>
      </c>
      <c r="F14" s="873">
        <v>0</v>
      </c>
      <c r="G14" s="874">
        <v>0</v>
      </c>
      <c r="H14" s="872">
        <v>0</v>
      </c>
    </row>
    <row r="15" spans="1:8" ht="12.75">
      <c r="A15" s="871" t="s">
        <v>1205</v>
      </c>
      <c r="B15" s="821"/>
      <c r="C15" s="821"/>
      <c r="D15" s="822"/>
      <c r="E15" s="872">
        <v>413587.43</v>
      </c>
      <c r="F15" s="873">
        <v>0</v>
      </c>
      <c r="G15" s="874">
        <v>0</v>
      </c>
      <c r="H15" s="872">
        <v>989794.78</v>
      </c>
    </row>
    <row r="16" spans="1:8" ht="12.75">
      <c r="A16" s="871"/>
      <c r="B16" s="821"/>
      <c r="C16" s="821"/>
      <c r="D16" s="822"/>
      <c r="E16" s="872"/>
      <c r="F16" s="873"/>
      <c r="G16" s="874"/>
      <c r="H16" s="872"/>
    </row>
    <row r="17" spans="1:8" ht="12.75">
      <c r="A17" s="871" t="s">
        <v>1206</v>
      </c>
      <c r="B17" s="821"/>
      <c r="C17" s="821"/>
      <c r="D17" s="822"/>
      <c r="E17" s="875">
        <v>38527.6</v>
      </c>
      <c r="F17" s="873">
        <v>73035</v>
      </c>
      <c r="G17" s="874">
        <v>87845</v>
      </c>
      <c r="H17" s="872">
        <v>73332.17</v>
      </c>
    </row>
    <row r="18" spans="1:8" ht="12.75">
      <c r="A18" s="871" t="s">
        <v>1203</v>
      </c>
      <c r="B18" s="821" t="s">
        <v>1204</v>
      </c>
      <c r="C18" s="821"/>
      <c r="D18" s="822"/>
      <c r="E18" s="872">
        <v>0</v>
      </c>
      <c r="F18" s="873">
        <v>0</v>
      </c>
      <c r="G18" s="874">
        <v>0</v>
      </c>
      <c r="H18" s="872">
        <v>0</v>
      </c>
    </row>
    <row r="19" spans="1:8" ht="12.75">
      <c r="A19" s="871" t="s">
        <v>1207</v>
      </c>
      <c r="B19" s="821"/>
      <c r="C19" s="821"/>
      <c r="D19" s="822"/>
      <c r="E19" s="872">
        <v>605310.4</v>
      </c>
      <c r="F19" s="873">
        <v>0</v>
      </c>
      <c r="G19" s="874">
        <v>0</v>
      </c>
      <c r="H19" s="872">
        <v>488195</v>
      </c>
    </row>
    <row r="20" spans="1:8" ht="12.75">
      <c r="A20" s="871"/>
      <c r="B20" s="821"/>
      <c r="C20" s="821"/>
      <c r="D20" s="822"/>
      <c r="E20" s="872"/>
      <c r="F20" s="873"/>
      <c r="G20" s="874"/>
      <c r="H20" s="872"/>
    </row>
    <row r="21" spans="1:8" ht="12.75">
      <c r="A21" s="871" t="s">
        <v>1208</v>
      </c>
      <c r="B21" s="821"/>
      <c r="C21" s="871"/>
      <c r="D21" s="876"/>
      <c r="E21" s="872">
        <f>SUM(E24,E27,E30)</f>
        <v>23067989.549999997</v>
      </c>
      <c r="F21" s="873">
        <f>SUM(F24,F27,F30)</f>
        <v>28596865</v>
      </c>
      <c r="G21" s="874">
        <f>SUM(G24,G27,G30)</f>
        <v>26742603.82</v>
      </c>
      <c r="H21" s="872">
        <f>SUM(H24,H27,H30)</f>
        <v>26068506.599999998</v>
      </c>
    </row>
    <row r="22" spans="1:8" ht="12.75">
      <c r="A22" s="871" t="s">
        <v>1203</v>
      </c>
      <c r="B22" s="821" t="s">
        <v>1204</v>
      </c>
      <c r="C22" s="821"/>
      <c r="D22" s="822"/>
      <c r="E22" s="872">
        <f>E25+E28+E31</f>
        <v>0</v>
      </c>
      <c r="F22" s="873">
        <f>F25+F31+F28</f>
        <v>0</v>
      </c>
      <c r="G22" s="874">
        <f>G25+G31+G28</f>
        <v>0</v>
      </c>
      <c r="H22" s="872">
        <f>H25+H31+H28</f>
        <v>0</v>
      </c>
    </row>
    <row r="23" spans="1:8" ht="12.75">
      <c r="A23" s="871" t="s">
        <v>1209</v>
      </c>
      <c r="B23" s="821"/>
      <c r="C23" s="821"/>
      <c r="D23" s="822"/>
      <c r="E23" s="872"/>
      <c r="F23" s="873"/>
      <c r="G23" s="874"/>
      <c r="H23" s="872"/>
    </row>
    <row r="24" spans="1:8" ht="12.75">
      <c r="A24" s="871" t="s">
        <v>1210</v>
      </c>
      <c r="B24" s="821"/>
      <c r="C24" s="821"/>
      <c r="D24" s="822"/>
      <c r="E24" s="872">
        <v>2418302.58</v>
      </c>
      <c r="F24" s="873">
        <v>8727876</v>
      </c>
      <c r="G24" s="874">
        <v>3137153.98</v>
      </c>
      <c r="H24" s="872">
        <v>2644529.95</v>
      </c>
    </row>
    <row r="25" spans="1:8" ht="12.75">
      <c r="A25" s="871" t="s">
        <v>1211</v>
      </c>
      <c r="B25" s="821" t="s">
        <v>1212</v>
      </c>
      <c r="C25" s="821"/>
      <c r="D25" s="822"/>
      <c r="E25" s="872">
        <v>0</v>
      </c>
      <c r="F25" s="873">
        <v>0</v>
      </c>
      <c r="G25" s="874">
        <v>0</v>
      </c>
      <c r="H25" s="872">
        <v>0</v>
      </c>
    </row>
    <row r="26" spans="1:8" ht="12.75">
      <c r="A26" s="877"/>
      <c r="B26" s="878"/>
      <c r="C26" s="878"/>
      <c r="D26" s="879"/>
      <c r="E26" s="880"/>
      <c r="F26" s="873"/>
      <c r="G26" s="874"/>
      <c r="H26" s="872"/>
    </row>
    <row r="27" spans="1:8" ht="12.75">
      <c r="A27" s="871" t="s">
        <v>1213</v>
      </c>
      <c r="B27" s="821"/>
      <c r="C27" s="821"/>
      <c r="D27" s="822"/>
      <c r="E27" s="872">
        <v>20265771.65</v>
      </c>
      <c r="F27" s="873">
        <v>19868989</v>
      </c>
      <c r="G27" s="874">
        <v>22962591.84</v>
      </c>
      <c r="H27" s="872">
        <v>22774363.65</v>
      </c>
    </row>
    <row r="28" spans="1:8" ht="12.75">
      <c r="A28" s="871" t="s">
        <v>1214</v>
      </c>
      <c r="B28" s="821" t="s">
        <v>1212</v>
      </c>
      <c r="C28" s="821"/>
      <c r="D28" s="822"/>
      <c r="E28" s="872">
        <v>0</v>
      </c>
      <c r="F28" s="873">
        <v>0</v>
      </c>
      <c r="G28" s="874">
        <v>0</v>
      </c>
      <c r="H28" s="872">
        <v>0</v>
      </c>
    </row>
    <row r="29" spans="1:8" ht="12.75">
      <c r="A29" s="871"/>
      <c r="B29" s="821"/>
      <c r="C29" s="821"/>
      <c r="D29" s="822"/>
      <c r="E29" s="872"/>
      <c r="F29" s="873"/>
      <c r="G29" s="874"/>
      <c r="H29" s="872"/>
    </row>
    <row r="30" spans="1:8" ht="12.75">
      <c r="A30" s="871" t="s">
        <v>1215</v>
      </c>
      <c r="B30" s="821"/>
      <c r="C30" s="821"/>
      <c r="D30" s="822"/>
      <c r="E30" s="872">
        <v>383915.32</v>
      </c>
      <c r="F30" s="873">
        <v>0</v>
      </c>
      <c r="G30" s="874">
        <v>642858</v>
      </c>
      <c r="H30" s="872">
        <v>649613</v>
      </c>
    </row>
    <row r="31" spans="1:8" ht="12.75">
      <c r="A31" s="871" t="s">
        <v>471</v>
      </c>
      <c r="B31" s="821" t="s">
        <v>1212</v>
      </c>
      <c r="C31" s="821"/>
      <c r="D31" s="822"/>
      <c r="E31" s="872">
        <v>0</v>
      </c>
      <c r="F31" s="873">
        <v>0</v>
      </c>
      <c r="G31" s="874">
        <v>0</v>
      </c>
      <c r="H31" s="872">
        <v>0</v>
      </c>
    </row>
    <row r="32" spans="1:8" ht="12.75">
      <c r="A32" s="871"/>
      <c r="B32" s="821"/>
      <c r="C32" s="821"/>
      <c r="D32" s="822"/>
      <c r="E32" s="872"/>
      <c r="F32" s="873"/>
      <c r="G32" s="874"/>
      <c r="H32" s="872"/>
    </row>
    <row r="33" spans="1:8" ht="12.75">
      <c r="A33" s="871" t="s">
        <v>1216</v>
      </c>
      <c r="B33" s="821"/>
      <c r="C33" s="821"/>
      <c r="D33" s="822"/>
      <c r="E33" s="872">
        <v>4963637.59</v>
      </c>
      <c r="F33" s="873">
        <v>4914577</v>
      </c>
      <c r="G33" s="874">
        <v>5900639</v>
      </c>
      <c r="H33" s="872">
        <v>5771289.39</v>
      </c>
    </row>
    <row r="34" spans="1:8" ht="12.75">
      <c r="A34" s="871" t="s">
        <v>1203</v>
      </c>
      <c r="B34" s="821" t="s">
        <v>1217</v>
      </c>
      <c r="C34" s="821"/>
      <c r="D34" s="822"/>
      <c r="E34" s="872">
        <v>0</v>
      </c>
      <c r="F34" s="873"/>
      <c r="G34" s="874">
        <v>5942</v>
      </c>
      <c r="H34" s="872">
        <v>5942</v>
      </c>
    </row>
    <row r="35" spans="1:8" ht="12.75">
      <c r="A35" s="871"/>
      <c r="B35" s="821"/>
      <c r="C35" s="821"/>
      <c r="D35" s="822"/>
      <c r="E35" s="872"/>
      <c r="F35" s="873"/>
      <c r="G35" s="874"/>
      <c r="H35" s="872"/>
    </row>
    <row r="36" spans="1:8" ht="24" customHeight="1">
      <c r="A36" s="1710" t="s">
        <v>1218</v>
      </c>
      <c r="B36" s="1711"/>
      <c r="C36" s="1711"/>
      <c r="D36" s="1712"/>
      <c r="E36" s="872">
        <v>68598319.06</v>
      </c>
      <c r="F36" s="873">
        <v>71398913</v>
      </c>
      <c r="G36" s="874">
        <v>72336658.6</v>
      </c>
      <c r="H36" s="872">
        <v>72539591.04</v>
      </c>
    </row>
    <row r="37" spans="1:8" ht="12.75">
      <c r="A37" s="871" t="s">
        <v>1203</v>
      </c>
      <c r="B37" s="821" t="s">
        <v>1219</v>
      </c>
      <c r="C37" s="821" t="s">
        <v>1220</v>
      </c>
      <c r="D37" s="822"/>
      <c r="E37" s="872">
        <v>0</v>
      </c>
      <c r="G37" s="873">
        <v>0</v>
      </c>
      <c r="H37" s="872">
        <v>0</v>
      </c>
    </row>
    <row r="38" spans="1:8" ht="12.75">
      <c r="A38" s="871"/>
      <c r="B38" s="821"/>
      <c r="C38" s="821" t="s">
        <v>1221</v>
      </c>
      <c r="D38" s="822"/>
      <c r="E38" s="872">
        <v>0</v>
      </c>
      <c r="F38" s="873">
        <v>0</v>
      </c>
      <c r="G38" s="874">
        <v>0</v>
      </c>
      <c r="H38" s="872">
        <v>0</v>
      </c>
    </row>
    <row r="39" spans="1:8" ht="12.75">
      <c r="A39" s="871"/>
      <c r="B39" s="821"/>
      <c r="C39" s="821"/>
      <c r="D39" s="822"/>
      <c r="E39" s="872"/>
      <c r="F39" s="873"/>
      <c r="G39" s="874"/>
      <c r="H39" s="872"/>
    </row>
    <row r="40" spans="1:8" ht="12.75">
      <c r="A40" s="871" t="s">
        <v>1222</v>
      </c>
      <c r="B40" s="821"/>
      <c r="C40" s="821"/>
      <c r="D40" s="822"/>
      <c r="E40" s="872">
        <v>105762.82</v>
      </c>
      <c r="F40" s="873">
        <v>0</v>
      </c>
      <c r="G40" s="874">
        <v>293510.06</v>
      </c>
      <c r="H40" s="872">
        <v>148065.12</v>
      </c>
    </row>
    <row r="41" spans="1:8" ht="12.75">
      <c r="A41" s="871" t="s">
        <v>1203</v>
      </c>
      <c r="B41" s="821" t="s">
        <v>1219</v>
      </c>
      <c r="C41" s="821" t="s">
        <v>1220</v>
      </c>
      <c r="D41" s="822"/>
      <c r="E41" s="872">
        <v>0</v>
      </c>
      <c r="F41" s="881">
        <v>0</v>
      </c>
      <c r="G41" s="873">
        <v>0</v>
      </c>
      <c r="H41" s="872">
        <v>0</v>
      </c>
    </row>
    <row r="42" spans="1:8" ht="12.75">
      <c r="A42" s="871"/>
      <c r="B42" s="821"/>
      <c r="C42" s="821" t="s">
        <v>1221</v>
      </c>
      <c r="D42" s="822"/>
      <c r="E42" s="872">
        <v>0</v>
      </c>
      <c r="F42" s="873">
        <v>0</v>
      </c>
      <c r="G42" s="874">
        <v>0</v>
      </c>
      <c r="H42" s="872">
        <v>0</v>
      </c>
    </row>
    <row r="43" spans="1:8" ht="12.75">
      <c r="A43" s="871"/>
      <c r="B43" s="821"/>
      <c r="C43" s="821"/>
      <c r="D43" s="822"/>
      <c r="E43" s="872"/>
      <c r="F43" s="873"/>
      <c r="G43" s="874"/>
      <c r="H43" s="872"/>
    </row>
    <row r="44" spans="1:8" ht="26.25" customHeight="1">
      <c r="A44" s="1710" t="s">
        <v>1223</v>
      </c>
      <c r="B44" s="1711"/>
      <c r="C44" s="1711"/>
      <c r="D44" s="1712"/>
      <c r="E44" s="882">
        <v>2775464.31</v>
      </c>
      <c r="F44" s="873">
        <v>1969320</v>
      </c>
      <c r="G44" s="874">
        <v>3200472.26</v>
      </c>
      <c r="H44" s="872">
        <v>3157888.56</v>
      </c>
    </row>
    <row r="45" spans="1:8" ht="12.75">
      <c r="A45" s="871" t="s">
        <v>1203</v>
      </c>
      <c r="B45" s="821" t="s">
        <v>1219</v>
      </c>
      <c r="C45" s="821" t="s">
        <v>1220</v>
      </c>
      <c r="D45" s="822"/>
      <c r="E45" s="882">
        <v>0</v>
      </c>
      <c r="F45" s="873">
        <v>0</v>
      </c>
      <c r="G45" s="874">
        <v>123700</v>
      </c>
      <c r="H45" s="872">
        <v>99961.9</v>
      </c>
    </row>
    <row r="46" spans="1:8" ht="12.75">
      <c r="A46" s="871"/>
      <c r="B46" s="821"/>
      <c r="C46" s="821" t="s">
        <v>1221</v>
      </c>
      <c r="D46" s="822"/>
      <c r="E46" s="882">
        <v>0</v>
      </c>
      <c r="F46" s="873">
        <v>0</v>
      </c>
      <c r="G46" s="874">
        <v>0</v>
      </c>
      <c r="H46" s="872">
        <v>0</v>
      </c>
    </row>
    <row r="47" spans="1:8" ht="12.75">
      <c r="A47" s="871"/>
      <c r="B47" s="821"/>
      <c r="C47" s="821"/>
      <c r="D47" s="822"/>
      <c r="E47" s="880"/>
      <c r="F47" s="873"/>
      <c r="G47" s="874"/>
      <c r="H47" s="872"/>
    </row>
    <row r="48" spans="1:8" ht="26.25" customHeight="1">
      <c r="A48" s="1710" t="s">
        <v>1224</v>
      </c>
      <c r="B48" s="1711"/>
      <c r="C48" s="1711"/>
      <c r="D48" s="1712"/>
      <c r="E48" s="872">
        <v>632376.25</v>
      </c>
      <c r="F48" s="873">
        <v>574620</v>
      </c>
      <c r="G48" s="874">
        <v>698151.94</v>
      </c>
      <c r="H48" s="872">
        <v>692105.79</v>
      </c>
    </row>
    <row r="49" spans="1:8" ht="12.75">
      <c r="A49" s="871" t="s">
        <v>1203</v>
      </c>
      <c r="B49" s="821" t="s">
        <v>1219</v>
      </c>
      <c r="C49" s="821" t="s">
        <v>1220</v>
      </c>
      <c r="D49" s="822"/>
      <c r="E49" s="872">
        <v>0</v>
      </c>
      <c r="F49" s="873"/>
      <c r="G49" s="874"/>
      <c r="H49" s="872"/>
    </row>
    <row r="50" spans="1:8" ht="12.75">
      <c r="A50" s="871"/>
      <c r="B50" s="821"/>
      <c r="C50" s="821" t="s">
        <v>1225</v>
      </c>
      <c r="D50" s="822"/>
      <c r="E50" s="872">
        <v>0</v>
      </c>
      <c r="F50" s="873" t="s">
        <v>471</v>
      </c>
      <c r="G50" s="874" t="s">
        <v>471</v>
      </c>
      <c r="H50" s="872" t="s">
        <v>471</v>
      </c>
    </row>
    <row r="51" spans="1:8" ht="12.75">
      <c r="A51" s="871"/>
      <c r="B51" s="821"/>
      <c r="C51" s="821"/>
      <c r="D51" s="822"/>
      <c r="E51" s="880"/>
      <c r="F51" s="873"/>
      <c r="G51" s="874"/>
      <c r="H51" s="872"/>
    </row>
    <row r="52" spans="1:8" ht="12.75">
      <c r="A52" s="883" t="s">
        <v>1226</v>
      </c>
      <c r="B52" s="876"/>
      <c r="C52" s="821"/>
      <c r="D52" s="822"/>
      <c r="E52" s="884">
        <f>E13+E15+E21+E36+E44</f>
        <v>96231634.89</v>
      </c>
      <c r="F52" s="885">
        <f>F13+F15+F21+F36+F44</f>
        <v>103374167</v>
      </c>
      <c r="G52" s="886">
        <f>G13+G15+G21+G36+G44</f>
        <v>103311581</v>
      </c>
      <c r="H52" s="884">
        <f>H13+H15+H21+H36+H44</f>
        <v>103708935.22</v>
      </c>
    </row>
    <row r="53" spans="1:8" ht="12.75">
      <c r="A53" s="871" t="s">
        <v>1203</v>
      </c>
      <c r="B53" s="821" t="s">
        <v>1217</v>
      </c>
      <c r="C53" s="821"/>
      <c r="D53" s="822"/>
      <c r="E53" s="872">
        <f>E14+E22+E37+E38+E45+E46</f>
        <v>0</v>
      </c>
      <c r="F53" s="872">
        <f>F14+F22+F37+F38+F45+F46</f>
        <v>0</v>
      </c>
      <c r="G53" s="872">
        <v>123700</v>
      </c>
      <c r="H53" s="872">
        <f>H14+H22+H37+H38+H45+H46</f>
        <v>99961.9</v>
      </c>
    </row>
    <row r="54" spans="1:8" ht="12.75">
      <c r="A54" s="871"/>
      <c r="B54" s="821"/>
      <c r="C54" s="821"/>
      <c r="D54" s="822"/>
      <c r="E54" s="872"/>
      <c r="F54" s="873"/>
      <c r="G54" s="874"/>
      <c r="H54" s="872"/>
    </row>
    <row r="55" spans="1:8" ht="12.75">
      <c r="A55" s="871"/>
      <c r="B55" s="821"/>
      <c r="C55" s="821"/>
      <c r="D55" s="822"/>
      <c r="E55" s="880"/>
      <c r="F55" s="873"/>
      <c r="G55" s="874"/>
      <c r="H55" s="872"/>
    </row>
    <row r="56" spans="1:8" ht="12.75">
      <c r="A56" s="883" t="s">
        <v>1227</v>
      </c>
      <c r="B56" s="876"/>
      <c r="C56" s="821"/>
      <c r="D56" s="822"/>
      <c r="E56" s="884">
        <f>E17+E19+E33+E40+E48</f>
        <v>6345614.66</v>
      </c>
      <c r="F56" s="885">
        <f>F17+F19+F33+F40+F48</f>
        <v>5562232</v>
      </c>
      <c r="G56" s="886">
        <f>G17+G19+G33+G40+G48</f>
        <v>6980146</v>
      </c>
      <c r="H56" s="884">
        <f>H17+H19+H33+H40+H48</f>
        <v>7172987.47</v>
      </c>
    </row>
    <row r="57" spans="1:8" ht="12.75">
      <c r="A57" s="871" t="s">
        <v>1203</v>
      </c>
      <c r="B57" s="821" t="s">
        <v>1204</v>
      </c>
      <c r="C57" s="821"/>
      <c r="D57" s="822"/>
      <c r="E57" s="872">
        <f>E18+E34+E41+E42+E49+E50</f>
        <v>0</v>
      </c>
      <c r="F57" s="873"/>
      <c r="G57" s="874">
        <v>5942</v>
      </c>
      <c r="H57" s="872">
        <v>5942</v>
      </c>
    </row>
    <row r="58" spans="1:8" ht="13.5" thickBot="1">
      <c r="A58" s="887"/>
      <c r="B58" s="823"/>
      <c r="C58" s="823"/>
      <c r="D58" s="842"/>
      <c r="E58" s="888"/>
      <c r="F58" s="321"/>
      <c r="G58" s="889"/>
      <c r="H58" s="890"/>
    </row>
    <row r="59" spans="1:8" ht="13.5" thickBot="1">
      <c r="A59" s="891" t="s">
        <v>1228</v>
      </c>
      <c r="B59" s="831"/>
      <c r="C59" s="831"/>
      <c r="D59" s="832"/>
      <c r="E59" s="892">
        <f aca="true" t="shared" si="0" ref="E59:H60">E52+E56</f>
        <v>102577249.55</v>
      </c>
      <c r="F59" s="893">
        <f t="shared" si="0"/>
        <v>108936399</v>
      </c>
      <c r="G59" s="894">
        <f t="shared" si="0"/>
        <v>110291727</v>
      </c>
      <c r="H59" s="892">
        <f t="shared" si="0"/>
        <v>110881922.69</v>
      </c>
    </row>
    <row r="60" spans="1:8" ht="13.5" thickBot="1">
      <c r="A60" s="867" t="s">
        <v>1203</v>
      </c>
      <c r="B60" s="821" t="s">
        <v>1217</v>
      </c>
      <c r="C60" s="821"/>
      <c r="D60" s="836"/>
      <c r="E60" s="892">
        <f t="shared" si="0"/>
        <v>0</v>
      </c>
      <c r="F60" s="892">
        <f t="shared" si="0"/>
        <v>0</v>
      </c>
      <c r="G60" s="892">
        <f t="shared" si="0"/>
        <v>129642</v>
      </c>
      <c r="H60" s="892">
        <f t="shared" si="0"/>
        <v>105903.9</v>
      </c>
    </row>
    <row r="61" spans="1:8" ht="30.75" customHeight="1">
      <c r="A61" s="1713" t="s">
        <v>628</v>
      </c>
      <c r="B61" s="1714"/>
      <c r="C61" s="1714"/>
      <c r="D61" s="1714"/>
      <c r="E61" s="1714"/>
      <c r="F61" s="1714"/>
      <c r="G61" s="1714"/>
      <c r="H61" s="1714"/>
    </row>
    <row r="62" spans="1:8" ht="12.75">
      <c r="A62" s="839"/>
      <c r="B62" s="839"/>
      <c r="C62" s="839"/>
      <c r="D62" s="839"/>
      <c r="F62" s="839"/>
      <c r="G62" s="839"/>
      <c r="H62" s="839"/>
    </row>
    <row r="63" spans="1:8" ht="12.75">
      <c r="A63" s="895" t="s">
        <v>1229</v>
      </c>
      <c r="B63" s="637" t="s">
        <v>1230</v>
      </c>
      <c r="C63" s="637"/>
      <c r="D63" s="637"/>
      <c r="F63" s="849" t="s">
        <v>1231</v>
      </c>
      <c r="G63" s="637"/>
      <c r="H63" s="849" t="s">
        <v>1232</v>
      </c>
    </row>
    <row r="64" spans="1:8" ht="12.75">
      <c r="A64" s="849" t="s">
        <v>1193</v>
      </c>
      <c r="B64" s="637"/>
      <c r="C64" s="637"/>
      <c r="D64" s="637"/>
      <c r="E64" s="637"/>
      <c r="F64" s="849" t="s">
        <v>1193</v>
      </c>
      <c r="G64" s="637"/>
      <c r="H64" s="637"/>
    </row>
    <row r="65" spans="1:8" ht="12.75">
      <c r="A65" s="839"/>
      <c r="B65" s="637"/>
      <c r="C65" s="637"/>
      <c r="D65" s="637"/>
      <c r="E65" s="637"/>
      <c r="F65" s="637"/>
      <c r="G65" s="637"/>
      <c r="H65" s="637"/>
    </row>
    <row r="66" spans="1:8" ht="12.75">
      <c r="A66" s="839"/>
      <c r="B66" s="637"/>
      <c r="C66" s="637"/>
      <c r="D66" s="637"/>
      <c r="E66" s="637"/>
      <c r="F66" s="637"/>
      <c r="G66" s="637"/>
      <c r="H66" s="637"/>
    </row>
    <row r="67" spans="1:8" ht="12.75">
      <c r="A67" s="839"/>
      <c r="B67" s="637"/>
      <c r="C67" s="637"/>
      <c r="D67" s="637"/>
      <c r="E67" s="637"/>
      <c r="F67" s="637"/>
      <c r="G67" s="637"/>
      <c r="H67" s="637"/>
    </row>
    <row r="68" spans="1:8" ht="12.75">
      <c r="A68" s="839"/>
      <c r="B68" s="637"/>
      <c r="C68" s="637"/>
      <c r="D68" s="637"/>
      <c r="E68" s="637"/>
      <c r="F68" s="637"/>
      <c r="G68" s="637"/>
      <c r="H68" s="637"/>
    </row>
    <row r="69" spans="1:8" ht="12.75">
      <c r="A69" s="839"/>
      <c r="B69" s="637"/>
      <c r="C69" s="637"/>
      <c r="D69" s="637"/>
      <c r="E69" s="637"/>
      <c r="F69" s="637"/>
      <c r="G69" s="637"/>
      <c r="H69" s="637"/>
    </row>
    <row r="70" spans="1:8" ht="12.75">
      <c r="A70" s="839"/>
      <c r="B70" s="637"/>
      <c r="C70" s="637"/>
      <c r="D70" s="637"/>
      <c r="E70" s="637"/>
      <c r="F70" s="637"/>
      <c r="G70" s="637"/>
      <c r="H70" s="637"/>
    </row>
    <row r="71" spans="1:8" ht="12.75">
      <c r="A71" s="839"/>
      <c r="B71" s="637"/>
      <c r="C71" s="637"/>
      <c r="D71" s="637"/>
      <c r="E71" s="637"/>
      <c r="F71" s="637"/>
      <c r="G71" s="637"/>
      <c r="H71" s="637"/>
    </row>
    <row r="72" spans="1:8" ht="12.75">
      <c r="A72" s="637"/>
      <c r="B72" s="637"/>
      <c r="C72" s="637"/>
      <c r="D72" s="637"/>
      <c r="E72" s="637"/>
      <c r="F72" s="637"/>
      <c r="G72" s="637"/>
      <c r="H72" s="637"/>
    </row>
    <row r="73" spans="1:8" ht="12.75">
      <c r="A73" s="637"/>
      <c r="B73" s="637"/>
      <c r="C73" s="637"/>
      <c r="D73" s="637"/>
      <c r="E73" s="637"/>
      <c r="F73" s="637"/>
      <c r="G73" s="637"/>
      <c r="H73" s="637"/>
    </row>
    <row r="74" spans="1:8" ht="12.75">
      <c r="A74" s="637"/>
      <c r="B74" s="637"/>
      <c r="C74" s="637"/>
      <c r="D74" s="637"/>
      <c r="E74" s="637"/>
      <c r="F74" s="637"/>
      <c r="G74" s="637"/>
      <c r="H74" s="637"/>
    </row>
    <row r="75" spans="1:8" ht="12.75">
      <c r="A75" s="637"/>
      <c r="B75" s="637"/>
      <c r="C75" s="637"/>
      <c r="D75" s="637"/>
      <c r="E75" s="637"/>
      <c r="F75" s="637"/>
      <c r="G75" s="637"/>
      <c r="H75" s="637"/>
    </row>
    <row r="76" spans="1:8" ht="12.75">
      <c r="A76" s="637"/>
      <c r="B76" s="637"/>
      <c r="C76" s="637"/>
      <c r="D76" s="637"/>
      <c r="E76" s="637"/>
      <c r="F76" s="637"/>
      <c r="G76" s="637"/>
      <c r="H76" s="637"/>
    </row>
    <row r="77" spans="1:8" ht="12.75">
      <c r="A77" s="637"/>
      <c r="B77" s="637"/>
      <c r="C77" s="637"/>
      <c r="D77" s="637"/>
      <c r="E77" s="637"/>
      <c r="F77" s="637"/>
      <c r="G77" s="637"/>
      <c r="H77" s="637"/>
    </row>
  </sheetData>
  <mergeCells count="4">
    <mergeCell ref="A36:D36"/>
    <mergeCell ref="A44:D44"/>
    <mergeCell ref="A48:D48"/>
    <mergeCell ref="A61:H61"/>
  </mergeCells>
  <printOptions horizontalCentered="1"/>
  <pageMargins left="0.5118110236220472" right="0.5118110236220472" top="0.4330708661417323" bottom="0.3937007874015748" header="0.35433070866141736" footer="0.2755905511811024"/>
  <pageSetup fitToHeight="1" fitToWidth="1" horizontalDpi="600" verticalDpi="600" orientation="portrait" paperSize="9" scale="76" r:id="rId1"/>
  <headerFooter alignWithMargins="0">
    <oddHeader xml:space="preserve">&amp;R&amp;"Times New Roman CE,Tučné"&amp;12Příloha č.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zoomScale="75" zoomScaleNormal="75" workbookViewId="0" topLeftCell="A1">
      <selection activeCell="F36" sqref="F35:F36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17.375" style="0" customWidth="1"/>
    <col min="6" max="6" width="28.75390625" style="0" customWidth="1"/>
  </cols>
  <sheetData>
    <row r="2" spans="1:6" ht="12.75">
      <c r="A2" s="637" t="s">
        <v>1001</v>
      </c>
      <c r="B2" s="637"/>
      <c r="C2" s="637"/>
      <c r="D2" s="637"/>
      <c r="E2" s="637"/>
      <c r="F2" s="637"/>
    </row>
    <row r="3" spans="1:6" ht="12.75">
      <c r="A3" s="1026"/>
      <c r="B3" s="1026"/>
      <c r="C3" s="1026"/>
      <c r="D3" s="1026"/>
      <c r="E3" s="1026"/>
      <c r="F3" s="1026"/>
    </row>
    <row r="4" spans="1:6" ht="15.75">
      <c r="A4" s="1670" t="s">
        <v>992</v>
      </c>
      <c r="B4" s="1670"/>
      <c r="C4" s="1670"/>
      <c r="D4" s="1670"/>
      <c r="E4" s="1670"/>
      <c r="F4" s="1670"/>
    </row>
    <row r="5" spans="1:6" ht="15.75">
      <c r="A5" s="782"/>
      <c r="B5" s="782"/>
      <c r="C5" s="782"/>
      <c r="D5" s="637"/>
      <c r="E5" s="782"/>
      <c r="F5" s="782"/>
    </row>
    <row r="6" spans="1:6" ht="13.5" thickBot="1">
      <c r="A6" s="637"/>
      <c r="B6" s="637"/>
      <c r="C6" s="637"/>
      <c r="D6" s="637"/>
      <c r="E6" s="637"/>
      <c r="F6" s="784" t="s">
        <v>993</v>
      </c>
    </row>
    <row r="7" spans="1:6" ht="12.75">
      <c r="A7" s="785"/>
      <c r="B7" s="1027" t="s">
        <v>1199</v>
      </c>
      <c r="C7" s="1028"/>
      <c r="D7" s="1029" t="s">
        <v>845</v>
      </c>
      <c r="E7" s="852" t="s">
        <v>994</v>
      </c>
      <c r="F7" s="1025"/>
    </row>
    <row r="8" spans="1:6" ht="13.5" thickBot="1">
      <c r="A8" s="1030" t="s">
        <v>995</v>
      </c>
      <c r="B8" s="1031" t="s">
        <v>465</v>
      </c>
      <c r="C8" s="1032" t="s">
        <v>466</v>
      </c>
      <c r="D8" s="1033" t="s">
        <v>996</v>
      </c>
      <c r="E8" s="795" t="s">
        <v>997</v>
      </c>
      <c r="F8" s="1034" t="s">
        <v>998</v>
      </c>
    </row>
    <row r="9" spans="1:6" ht="56.25" customHeight="1">
      <c r="A9" s="1049" t="s">
        <v>1003</v>
      </c>
      <c r="B9" s="1050">
        <v>5942</v>
      </c>
      <c r="C9" s="1051">
        <v>5942</v>
      </c>
      <c r="D9" s="1051">
        <v>5942</v>
      </c>
      <c r="E9" s="1037"/>
      <c r="F9" s="1045" t="s">
        <v>1004</v>
      </c>
    </row>
    <row r="10" spans="1:6" ht="12.75">
      <c r="A10" s="1035"/>
      <c r="B10" s="1041"/>
      <c r="C10" s="1042"/>
      <c r="D10" s="1042"/>
      <c r="E10" s="1036"/>
      <c r="F10" s="1043"/>
    </row>
    <row r="11" spans="1:6" ht="12.75">
      <c r="A11" s="1035"/>
      <c r="B11" s="1041"/>
      <c r="C11" s="1042"/>
      <c r="D11" s="1042"/>
      <c r="E11" s="1036"/>
      <c r="F11" s="1044"/>
    </row>
    <row r="12" spans="1:6" ht="12.75">
      <c r="A12" s="1035"/>
      <c r="B12" s="1041"/>
      <c r="C12" s="1042"/>
      <c r="D12" s="1042"/>
      <c r="E12" s="1036"/>
      <c r="F12" s="1044"/>
    </row>
    <row r="13" spans="1:6" ht="12.75">
      <c r="A13" s="1035"/>
      <c r="B13" s="1041"/>
      <c r="C13" s="1042"/>
      <c r="D13" s="1042"/>
      <c r="E13" s="1036"/>
      <c r="F13" s="1038"/>
    </row>
    <row r="14" spans="1:6" ht="12.75">
      <c r="A14" s="1035"/>
      <c r="B14" s="1041"/>
      <c r="C14" s="1042"/>
      <c r="D14" s="1042"/>
      <c r="E14" s="1036"/>
      <c r="F14" s="1038"/>
    </row>
    <row r="15" spans="1:6" ht="12.75">
      <c r="A15" s="1035"/>
      <c r="B15" s="1041"/>
      <c r="C15" s="1042"/>
      <c r="D15" s="1042"/>
      <c r="E15" s="1036"/>
      <c r="F15" s="1038"/>
    </row>
    <row r="16" spans="1:6" ht="12.75">
      <c r="A16" s="1035"/>
      <c r="B16" s="1041"/>
      <c r="C16" s="1042"/>
      <c r="D16" s="1042"/>
      <c r="E16" s="1036"/>
      <c r="F16" s="1038"/>
    </row>
    <row r="17" spans="1:6" ht="12.75">
      <c r="A17" s="1035"/>
      <c r="B17" s="1041"/>
      <c r="C17" s="1042"/>
      <c r="D17" s="1042"/>
      <c r="E17" s="1036"/>
      <c r="F17" s="1038"/>
    </row>
    <row r="18" spans="1:6" ht="12.75">
      <c r="A18" s="1035"/>
      <c r="B18" s="1041"/>
      <c r="C18" s="1042"/>
      <c r="D18" s="1042"/>
      <c r="E18" s="1036"/>
      <c r="F18" s="1038"/>
    </row>
    <row r="19" spans="1:6" ht="12.75">
      <c r="A19" s="1035"/>
      <c r="B19" s="1041"/>
      <c r="C19" s="1042"/>
      <c r="D19" s="1042"/>
      <c r="E19" s="1036"/>
      <c r="F19" s="1038"/>
    </row>
    <row r="20" spans="1:6" ht="12.75">
      <c r="A20" s="1035"/>
      <c r="B20" s="1041"/>
      <c r="C20" s="1042"/>
      <c r="D20" s="1042"/>
      <c r="E20" s="1036"/>
      <c r="F20" s="1038"/>
    </row>
    <row r="21" spans="1:6" ht="12.75">
      <c r="A21" s="1035"/>
      <c r="B21" s="1041"/>
      <c r="C21" s="1042"/>
      <c r="D21" s="1042"/>
      <c r="E21" s="1036"/>
      <c r="F21" s="1038"/>
    </row>
    <row r="22" spans="1:6" ht="12.75">
      <c r="A22" s="1035"/>
      <c r="B22" s="1041"/>
      <c r="C22" s="1042"/>
      <c r="D22" s="1042"/>
      <c r="E22" s="1036"/>
      <c r="F22" s="1038"/>
    </row>
    <row r="23" spans="1:6" ht="12.75">
      <c r="A23" s="1035"/>
      <c r="B23" s="1041"/>
      <c r="C23" s="1042"/>
      <c r="D23" s="1042"/>
      <c r="E23" s="1036"/>
      <c r="F23" s="1038"/>
    </row>
    <row r="24" spans="1:6" ht="12.75">
      <c r="A24" s="1035"/>
      <c r="B24" s="1041"/>
      <c r="C24" s="1042"/>
      <c r="D24" s="1042"/>
      <c r="E24" s="1036"/>
      <c r="F24" s="1038"/>
    </row>
    <row r="25" spans="1:6" ht="12.75">
      <c r="A25" s="1035"/>
      <c r="B25" s="1041"/>
      <c r="C25" s="1042"/>
      <c r="D25" s="1042"/>
      <c r="E25" s="1036"/>
      <c r="F25" s="1038"/>
    </row>
    <row r="26" spans="1:6" ht="12.75">
      <c r="A26" s="1035"/>
      <c r="B26" s="1041"/>
      <c r="C26" s="1042"/>
      <c r="D26" s="1042"/>
      <c r="E26" s="1036"/>
      <c r="F26" s="1038"/>
    </row>
    <row r="27" spans="1:6" ht="12.75">
      <c r="A27" s="1035"/>
      <c r="B27" s="1041"/>
      <c r="C27" s="1042"/>
      <c r="D27" s="1042"/>
      <c r="E27" s="1036"/>
      <c r="F27" s="1038"/>
    </row>
    <row r="28" spans="1:6" ht="12.75">
      <c r="A28" s="1035"/>
      <c r="B28" s="1041"/>
      <c r="C28" s="1042"/>
      <c r="D28" s="1042"/>
      <c r="E28" s="1036"/>
      <c r="F28" s="1038"/>
    </row>
    <row r="29" spans="1:6" ht="12.75">
      <c r="A29" s="1035"/>
      <c r="B29" s="1041"/>
      <c r="C29" s="1042"/>
      <c r="D29" s="1042"/>
      <c r="E29" s="1036"/>
      <c r="F29" s="1038"/>
    </row>
    <row r="30" spans="1:6" ht="12.75">
      <c r="A30" s="1035"/>
      <c r="B30" s="1041"/>
      <c r="C30" s="1042"/>
      <c r="D30" s="1042"/>
      <c r="E30" s="1036"/>
      <c r="F30" s="1038"/>
    </row>
    <row r="31" spans="1:6" ht="13.5" thickBot="1">
      <c r="A31" s="1046" t="s">
        <v>999</v>
      </c>
      <c r="B31" s="1074">
        <v>5942</v>
      </c>
      <c r="C31" s="1075">
        <v>5942</v>
      </c>
      <c r="D31" s="1075">
        <v>5942</v>
      </c>
      <c r="E31" s="1039"/>
      <c r="F31" s="1040"/>
    </row>
    <row r="32" spans="1:6" ht="12.75">
      <c r="A32" s="1047"/>
      <c r="B32" s="1048"/>
      <c r="C32" s="1048"/>
      <c r="D32" s="1048"/>
      <c r="E32" s="839"/>
      <c r="F32" s="839"/>
    </row>
    <row r="33" spans="1:6" ht="12.75">
      <c r="A33" s="1047"/>
      <c r="B33" s="1048"/>
      <c r="C33" s="1048"/>
      <c r="D33" s="1048"/>
      <c r="E33" s="839"/>
      <c r="F33" s="839"/>
    </row>
    <row r="34" spans="1:6" ht="12.75">
      <c r="A34" s="849" t="s">
        <v>1005</v>
      </c>
      <c r="B34" s="637"/>
      <c r="C34" s="637"/>
      <c r="D34" s="637"/>
      <c r="E34" s="849" t="s">
        <v>1006</v>
      </c>
      <c r="F34" s="895" t="s">
        <v>1007</v>
      </c>
    </row>
    <row r="35" spans="1:6" ht="12.75">
      <c r="A35" s="849" t="s">
        <v>1193</v>
      </c>
      <c r="B35" s="637"/>
      <c r="C35" s="637"/>
      <c r="D35" s="637"/>
      <c r="E35" s="849" t="s">
        <v>1000</v>
      </c>
      <c r="F35" s="839"/>
    </row>
    <row r="36" spans="1:6" ht="12.75">
      <c r="A36" s="637"/>
      <c r="B36" s="637"/>
      <c r="C36" s="637"/>
      <c r="D36" s="637"/>
      <c r="E36" s="637"/>
      <c r="F36" s="637"/>
    </row>
    <row r="37" spans="1:6" ht="12.75">
      <c r="A37" s="637"/>
      <c r="B37" s="637"/>
      <c r="C37" s="637"/>
      <c r="D37" s="637"/>
      <c r="E37" s="637"/>
      <c r="F37" s="637"/>
    </row>
  </sheetData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93" r:id="rId1"/>
  <headerFooter alignWithMargins="0">
    <oddHeader>&amp;R&amp;"Times New Roman CE,tučné"&amp;12Příloha č. 5d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="75" zoomScaleNormal="75" workbookViewId="0" topLeftCell="A1">
      <selection activeCell="A14" sqref="A14"/>
    </sheetView>
  </sheetViews>
  <sheetFormatPr defaultColWidth="8.875" defaultRowHeight="12.75"/>
  <cols>
    <col min="1" max="1" width="28.75390625" style="0" customWidth="1"/>
    <col min="2" max="4" width="14.75390625" style="0" customWidth="1"/>
    <col min="5" max="5" width="17.375" style="0" customWidth="1"/>
    <col min="6" max="6" width="28.75390625" style="0" customWidth="1"/>
  </cols>
  <sheetData>
    <row r="2" ht="12.75">
      <c r="A2" s="637" t="s">
        <v>1001</v>
      </c>
    </row>
    <row r="3" spans="1:6" ht="12.75">
      <c r="A3" s="855"/>
      <c r="B3" s="855"/>
      <c r="C3" s="855"/>
      <c r="D3" s="855"/>
      <c r="E3" s="855"/>
      <c r="F3" s="855"/>
    </row>
    <row r="4" spans="1:7" ht="15.75">
      <c r="A4" s="1670" t="s">
        <v>1002</v>
      </c>
      <c r="B4" s="1670"/>
      <c r="C4" s="1670"/>
      <c r="D4" s="1670"/>
      <c r="E4" s="1670"/>
      <c r="F4" s="1670"/>
      <c r="G4" s="637"/>
    </row>
    <row r="5" spans="1:7" ht="15.75">
      <c r="A5" s="782"/>
      <c r="B5" s="782"/>
      <c r="C5" s="782"/>
      <c r="D5" s="637"/>
      <c r="E5" s="782"/>
      <c r="F5" s="782"/>
      <c r="G5" s="637"/>
    </row>
    <row r="6" spans="1:7" ht="13.5" thickBot="1">
      <c r="A6" s="637"/>
      <c r="B6" s="637"/>
      <c r="C6" s="637"/>
      <c r="D6" s="637"/>
      <c r="E6" s="637"/>
      <c r="F6" s="784" t="s">
        <v>993</v>
      </c>
      <c r="G6" s="637"/>
    </row>
    <row r="7" spans="1:7" ht="12.75">
      <c r="A7" s="785"/>
      <c r="B7" s="1027" t="s">
        <v>1199</v>
      </c>
      <c r="C7" s="1056"/>
      <c r="D7" s="902" t="s">
        <v>845</v>
      </c>
      <c r="E7" s="902" t="s">
        <v>994</v>
      </c>
      <c r="F7" s="1057"/>
      <c r="G7" s="637"/>
    </row>
    <row r="8" spans="1:7" ht="13.5" thickBot="1">
      <c r="A8" s="1030" t="s">
        <v>995</v>
      </c>
      <c r="B8" s="1031" t="s">
        <v>465</v>
      </c>
      <c r="C8" s="1063" t="s">
        <v>466</v>
      </c>
      <c r="D8" s="1030" t="s">
        <v>996</v>
      </c>
      <c r="E8" s="1030" t="s">
        <v>997</v>
      </c>
      <c r="F8" s="864" t="s">
        <v>998</v>
      </c>
      <c r="G8" s="637"/>
    </row>
    <row r="9" spans="1:7" ht="42.75" customHeight="1">
      <c r="A9" s="1054" t="s">
        <v>1009</v>
      </c>
      <c r="B9" s="1055">
        <v>0</v>
      </c>
      <c r="C9" s="1064">
        <v>100000</v>
      </c>
      <c r="D9" s="1058">
        <v>99961.9</v>
      </c>
      <c r="E9" s="1059" t="s">
        <v>1013</v>
      </c>
      <c r="F9" s="1060" t="s">
        <v>1010</v>
      </c>
      <c r="G9" s="637"/>
    </row>
    <row r="10" spans="1:7" ht="57.75" customHeight="1">
      <c r="A10" s="1053" t="s">
        <v>1011</v>
      </c>
      <c r="B10" s="1052">
        <v>0</v>
      </c>
      <c r="C10" s="1065">
        <v>23700</v>
      </c>
      <c r="D10" s="1061">
        <v>0</v>
      </c>
      <c r="E10" s="1062" t="s">
        <v>1012</v>
      </c>
      <c r="F10" s="1072" t="s">
        <v>1014</v>
      </c>
      <c r="G10" s="637"/>
    </row>
    <row r="11" spans="1:7" ht="12.75">
      <c r="A11" s="1066"/>
      <c r="B11" s="1067"/>
      <c r="C11" s="889"/>
      <c r="D11" s="890"/>
      <c r="E11" s="1066"/>
      <c r="F11" s="1066"/>
      <c r="G11" s="637"/>
    </row>
    <row r="12" spans="1:7" ht="12.75">
      <c r="A12" s="1068"/>
      <c r="B12" s="1041"/>
      <c r="C12" s="1069"/>
      <c r="D12" s="1070"/>
      <c r="E12" s="1068"/>
      <c r="F12" s="1068"/>
      <c r="G12" s="637"/>
    </row>
    <row r="13" spans="1:7" ht="12.75">
      <c r="A13" s="1068"/>
      <c r="B13" s="1041"/>
      <c r="C13" s="1069"/>
      <c r="D13" s="1070"/>
      <c r="E13" s="1068"/>
      <c r="F13" s="1068"/>
      <c r="G13" s="637"/>
    </row>
    <row r="14" spans="1:7" ht="12.75">
      <c r="A14" s="1068"/>
      <c r="B14" s="1041"/>
      <c r="C14" s="1069"/>
      <c r="D14" s="1070"/>
      <c r="E14" s="1068"/>
      <c r="F14" s="1068"/>
      <c r="G14" s="637"/>
    </row>
    <row r="15" spans="1:7" ht="12.75">
      <c r="A15" s="1068"/>
      <c r="B15" s="1041"/>
      <c r="C15" s="1069"/>
      <c r="D15" s="1070"/>
      <c r="E15" s="1068"/>
      <c r="F15" s="1068"/>
      <c r="G15" s="637"/>
    </row>
    <row r="16" spans="1:7" ht="12.75">
      <c r="A16" s="1068"/>
      <c r="B16" s="1041"/>
      <c r="C16" s="1069"/>
      <c r="D16" s="1070"/>
      <c r="E16" s="1068"/>
      <c r="F16" s="1068"/>
      <c r="G16" s="637"/>
    </row>
    <row r="17" spans="1:7" ht="12.75">
      <c r="A17" s="1068"/>
      <c r="B17" s="1041"/>
      <c r="C17" s="1069"/>
      <c r="D17" s="1070"/>
      <c r="E17" s="1068"/>
      <c r="F17" s="1068"/>
      <c r="G17" s="637"/>
    </row>
    <row r="18" spans="1:7" ht="12.75">
      <c r="A18" s="1068"/>
      <c r="B18" s="1041"/>
      <c r="C18" s="1069"/>
      <c r="D18" s="1070"/>
      <c r="E18" s="1068"/>
      <c r="F18" s="1068"/>
      <c r="G18" s="637"/>
    </row>
    <row r="19" spans="1:7" ht="12.75">
      <c r="A19" s="1068"/>
      <c r="B19" s="1041"/>
      <c r="C19" s="1069"/>
      <c r="D19" s="1070"/>
      <c r="E19" s="1068"/>
      <c r="F19" s="1068"/>
      <c r="G19" s="637"/>
    </row>
    <row r="20" spans="1:7" ht="12.75">
      <c r="A20" s="1068"/>
      <c r="B20" s="1041"/>
      <c r="C20" s="1069"/>
      <c r="D20" s="1070"/>
      <c r="E20" s="1068"/>
      <c r="F20" s="1068"/>
      <c r="G20" s="637"/>
    </row>
    <row r="21" spans="1:7" ht="12.75">
      <c r="A21" s="1068"/>
      <c r="B21" s="1041"/>
      <c r="C21" s="1069"/>
      <c r="D21" s="1070"/>
      <c r="E21" s="1068"/>
      <c r="F21" s="1068"/>
      <c r="G21" s="637"/>
    </row>
    <row r="22" spans="1:7" ht="12.75">
      <c r="A22" s="1068"/>
      <c r="B22" s="1041"/>
      <c r="C22" s="1069"/>
      <c r="D22" s="1070"/>
      <c r="E22" s="1068"/>
      <c r="F22" s="1068"/>
      <c r="G22" s="637"/>
    </row>
    <row r="23" spans="1:7" ht="12.75">
      <c r="A23" s="1068"/>
      <c r="B23" s="1041"/>
      <c r="C23" s="1069"/>
      <c r="D23" s="1070"/>
      <c r="E23" s="1068"/>
      <c r="F23" s="1068"/>
      <c r="G23" s="637"/>
    </row>
    <row r="24" spans="1:7" ht="12.75">
      <c r="A24" s="1068"/>
      <c r="B24" s="1041"/>
      <c r="C24" s="1069"/>
      <c r="D24" s="1070"/>
      <c r="E24" s="1068"/>
      <c r="F24" s="1068"/>
      <c r="G24" s="637"/>
    </row>
    <row r="25" spans="1:7" ht="12.75">
      <c r="A25" s="1068"/>
      <c r="B25" s="1041"/>
      <c r="C25" s="1069"/>
      <c r="D25" s="1070"/>
      <c r="E25" s="1068"/>
      <c r="F25" s="1068"/>
      <c r="G25" s="637"/>
    </row>
    <row r="26" spans="1:7" ht="12.75">
      <c r="A26" s="1068"/>
      <c r="B26" s="1041"/>
      <c r="C26" s="1069"/>
      <c r="D26" s="1070"/>
      <c r="E26" s="1068"/>
      <c r="F26" s="1068"/>
      <c r="G26" s="637"/>
    </row>
    <row r="27" spans="1:7" ht="12.75">
      <c r="A27" s="1068"/>
      <c r="B27" s="1041"/>
      <c r="C27" s="1069"/>
      <c r="D27" s="1070"/>
      <c r="E27" s="1068"/>
      <c r="F27" s="1068"/>
      <c r="G27" s="637"/>
    </row>
    <row r="28" spans="1:7" ht="12.75">
      <c r="A28" s="1068"/>
      <c r="B28" s="1041"/>
      <c r="C28" s="1069"/>
      <c r="D28" s="1070"/>
      <c r="E28" s="1068"/>
      <c r="F28" s="1068"/>
      <c r="G28" s="637"/>
    </row>
    <row r="29" spans="1:7" ht="12.75">
      <c r="A29" s="1068"/>
      <c r="B29" s="1041"/>
      <c r="C29" s="1069"/>
      <c r="D29" s="1070"/>
      <c r="E29" s="1068"/>
      <c r="F29" s="1068"/>
      <c r="G29" s="637"/>
    </row>
    <row r="30" spans="1:7" ht="13.5" thickBot="1">
      <c r="A30" s="1068"/>
      <c r="B30" s="1041"/>
      <c r="C30" s="1069"/>
      <c r="D30" s="1070"/>
      <c r="E30" s="1068"/>
      <c r="F30" s="1068"/>
      <c r="G30" s="637"/>
    </row>
    <row r="31" spans="1:7" ht="20.25" customHeight="1" thickBot="1">
      <c r="A31" s="1071" t="s">
        <v>999</v>
      </c>
      <c r="B31" s="893">
        <v>0</v>
      </c>
      <c r="C31" s="894">
        <v>123700</v>
      </c>
      <c r="D31" s="892">
        <v>99961.9</v>
      </c>
      <c r="E31" s="1071"/>
      <c r="F31" s="1071"/>
      <c r="G31" s="637"/>
    </row>
    <row r="32" spans="1:7" ht="12.75">
      <c r="A32" s="1047"/>
      <c r="B32" s="1048"/>
      <c r="C32" s="1048"/>
      <c r="D32" s="1048"/>
      <c r="E32" s="1047"/>
      <c r="F32" s="1047"/>
      <c r="G32" s="637"/>
    </row>
    <row r="33" spans="1:7" ht="12.75">
      <c r="A33" s="1047"/>
      <c r="B33" s="1048"/>
      <c r="C33" s="1048"/>
      <c r="D33" s="1048"/>
      <c r="E33" s="1047"/>
      <c r="F33" s="1047"/>
      <c r="G33" s="637"/>
    </row>
    <row r="34" spans="1:7" ht="12.75">
      <c r="A34" s="849" t="s">
        <v>1015</v>
      </c>
      <c r="B34" s="637"/>
      <c r="C34" s="637"/>
      <c r="D34" s="637"/>
      <c r="E34" s="849" t="s">
        <v>1006</v>
      </c>
      <c r="F34" s="839" t="s">
        <v>1016</v>
      </c>
      <c r="G34" s="637"/>
    </row>
    <row r="35" spans="1:7" ht="12.75">
      <c r="A35" s="849" t="s">
        <v>1193</v>
      </c>
      <c r="B35" s="637"/>
      <c r="C35" s="637"/>
      <c r="D35" s="637"/>
      <c r="E35" s="849" t="s">
        <v>1000</v>
      </c>
      <c r="F35" s="839"/>
      <c r="G35" s="637"/>
    </row>
    <row r="36" spans="1:7" ht="12.75">
      <c r="A36" s="637"/>
      <c r="B36" s="637"/>
      <c r="C36" s="637"/>
      <c r="D36" s="637"/>
      <c r="E36" s="637"/>
      <c r="F36" s="637"/>
      <c r="G36" s="637"/>
    </row>
    <row r="37" spans="1:7" ht="12.75">
      <c r="A37" s="637"/>
      <c r="B37" s="637"/>
      <c r="C37" s="637"/>
      <c r="D37" s="637"/>
      <c r="E37" s="637"/>
      <c r="F37" s="637"/>
      <c r="G37" s="637"/>
    </row>
  </sheetData>
  <mergeCells count="1">
    <mergeCell ref="A4:F4"/>
  </mergeCells>
  <printOptions horizontalCentered="1" verticalCentered="1"/>
  <pageMargins left="0.5118110236220472" right="0.5118110236220472" top="0.6692913385826772" bottom="0.8661417322834646" header="0.5118110236220472" footer="0.5118110236220472"/>
  <pageSetup fitToHeight="1" fitToWidth="1" horizontalDpi="180" verticalDpi="180" orientation="landscape" paperSize="9" scale="92" r:id="rId1"/>
  <headerFooter alignWithMargins="0">
    <oddHeader>&amp;R&amp;"Times New Roman CE,tučné"&amp;12Příloha č. 5e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56"/>
  <sheetViews>
    <sheetView workbookViewId="0" topLeftCell="A26">
      <selection activeCell="E49" sqref="E49"/>
    </sheetView>
  </sheetViews>
  <sheetFormatPr defaultColWidth="9.00390625" defaultRowHeight="12.75"/>
  <cols>
    <col min="1" max="1" width="8.25390625" style="0" customWidth="1"/>
    <col min="2" max="2" width="19.375" style="0" customWidth="1"/>
    <col min="3" max="3" width="17.625" style="0" customWidth="1"/>
    <col min="4" max="4" width="14.75390625" style="0" customWidth="1"/>
    <col min="5" max="5" width="12.875" style="0" customWidth="1"/>
    <col min="6" max="6" width="14.125" style="0" customWidth="1"/>
    <col min="7" max="7" width="14.75390625" style="0" customWidth="1"/>
  </cols>
  <sheetData>
    <row r="1" ht="12.75">
      <c r="G1" s="848"/>
    </row>
    <row r="2" ht="12.75">
      <c r="G2" s="848"/>
    </row>
    <row r="3" ht="12.75">
      <c r="G3" s="848"/>
    </row>
    <row r="4" ht="12.75">
      <c r="G4" s="848"/>
    </row>
    <row r="5" ht="12.75">
      <c r="G5" s="848"/>
    </row>
    <row r="6" spans="2:7" ht="12.75">
      <c r="B6" s="637"/>
      <c r="C6" s="637"/>
      <c r="D6" s="637"/>
      <c r="E6" s="637"/>
      <c r="F6" s="637"/>
      <c r="G6" s="849"/>
    </row>
    <row r="7" spans="1:7" ht="12.75">
      <c r="A7" s="637" t="s">
        <v>1001</v>
      </c>
      <c r="B7" s="637"/>
      <c r="C7" s="637"/>
      <c r="D7" s="637"/>
      <c r="E7" s="637"/>
      <c r="F7" s="637"/>
      <c r="G7" s="849"/>
    </row>
    <row r="8" spans="1:7" ht="12.75">
      <c r="A8" s="637"/>
      <c r="B8" s="637"/>
      <c r="C8" s="637"/>
      <c r="D8" s="637"/>
      <c r="E8" s="637"/>
      <c r="F8" s="637"/>
      <c r="G8" s="849"/>
    </row>
    <row r="9" spans="1:7" ht="12.75">
      <c r="A9" s="637"/>
      <c r="B9" s="637"/>
      <c r="C9" s="637"/>
      <c r="D9" s="637"/>
      <c r="E9" s="637"/>
      <c r="F9" s="637"/>
      <c r="G9" s="849"/>
    </row>
    <row r="10" spans="1:7" s="1078" customFormat="1" ht="18.75">
      <c r="A10" s="1076" t="s">
        <v>629</v>
      </c>
      <c r="B10" s="1077"/>
      <c r="C10" s="1077"/>
      <c r="D10" s="1077"/>
      <c r="E10" s="1077"/>
      <c r="F10" s="1077"/>
      <c r="G10" s="1077"/>
    </row>
    <row r="11" spans="1:7" s="855" customFormat="1" ht="12.75">
      <c r="A11" s="1715" t="s">
        <v>630</v>
      </c>
      <c r="B11" s="1715"/>
      <c r="C11" s="1715"/>
      <c r="D11" s="1715"/>
      <c r="E11" s="1715"/>
      <c r="F11" s="1715"/>
      <c r="G11" s="1715"/>
    </row>
    <row r="12" spans="1:7" s="855" customFormat="1" ht="12.75">
      <c r="A12" s="853"/>
      <c r="B12" s="854"/>
      <c r="C12" s="854"/>
      <c r="D12" s="854"/>
      <c r="E12" s="854"/>
      <c r="F12" s="854"/>
      <c r="G12" s="854"/>
    </row>
    <row r="13" spans="1:7" ht="12.75">
      <c r="A13" s="854" t="s">
        <v>993</v>
      </c>
      <c r="B13" s="854"/>
      <c r="C13" s="854"/>
      <c r="D13" s="854"/>
      <c r="E13" s="854"/>
      <c r="F13" s="854"/>
      <c r="G13" s="854"/>
    </row>
    <row r="14" spans="1:7" ht="13.5" thickBot="1">
      <c r="A14" s="854"/>
      <c r="B14" s="854"/>
      <c r="C14" s="854"/>
      <c r="D14" s="854"/>
      <c r="E14" s="854"/>
      <c r="F14" s="854"/>
      <c r="G14" s="854"/>
    </row>
    <row r="15" spans="1:7" ht="13.5" thickBot="1">
      <c r="A15" s="856"/>
      <c r="B15" s="857"/>
      <c r="C15" s="857"/>
      <c r="D15" s="1079" t="s">
        <v>845</v>
      </c>
      <c r="E15" s="1080" t="s">
        <v>1199</v>
      </c>
      <c r="F15" s="1081"/>
      <c r="G15" s="1082" t="s">
        <v>845</v>
      </c>
    </row>
    <row r="16" spans="1:7" ht="13.5" thickBot="1">
      <c r="A16" s="1083"/>
      <c r="B16" s="831"/>
      <c r="C16" s="831"/>
      <c r="D16" s="1084" t="s">
        <v>631</v>
      </c>
      <c r="E16" s="1085" t="s">
        <v>465</v>
      </c>
      <c r="F16" s="1086" t="s">
        <v>466</v>
      </c>
      <c r="G16" s="1087" t="s">
        <v>632</v>
      </c>
    </row>
    <row r="17" spans="1:7" ht="12.75">
      <c r="A17" s="867"/>
      <c r="B17" s="835"/>
      <c r="C17" s="835"/>
      <c r="D17" s="1088"/>
      <c r="E17" s="1089"/>
      <c r="F17" s="1090"/>
      <c r="G17" s="1091"/>
    </row>
    <row r="18" spans="1:7" ht="12.75" customHeight="1">
      <c r="A18" s="871" t="s">
        <v>633</v>
      </c>
      <c r="B18" s="821"/>
      <c r="C18" s="821"/>
      <c r="D18" s="873">
        <v>68598319.06</v>
      </c>
      <c r="E18" s="1092">
        <v>63809829</v>
      </c>
      <c r="F18" s="1093">
        <v>64669115.41</v>
      </c>
      <c r="G18" s="874">
        <v>64872523.01</v>
      </c>
    </row>
    <row r="19" spans="1:7" ht="12.75">
      <c r="A19" s="871" t="s">
        <v>1203</v>
      </c>
      <c r="B19" s="821" t="s">
        <v>634</v>
      </c>
      <c r="C19" s="821"/>
      <c r="D19" s="873">
        <v>0</v>
      </c>
      <c r="E19" s="1092">
        <v>0</v>
      </c>
      <c r="F19" s="1093">
        <v>0</v>
      </c>
      <c r="G19" s="874">
        <v>0</v>
      </c>
    </row>
    <row r="20" spans="1:7" ht="12.75">
      <c r="A20" s="871"/>
      <c r="B20" s="821"/>
      <c r="C20" s="821"/>
      <c r="D20" s="873"/>
      <c r="E20" s="1092"/>
      <c r="F20" s="1093"/>
      <c r="G20" s="874"/>
    </row>
    <row r="21" spans="1:7" ht="12.75">
      <c r="A21" s="871" t="s">
        <v>635</v>
      </c>
      <c r="B21" s="821"/>
      <c r="C21" s="821"/>
      <c r="D21" s="873">
        <v>71762.82</v>
      </c>
      <c r="E21" s="1092">
        <v>0</v>
      </c>
      <c r="F21" s="1093">
        <v>58627.82</v>
      </c>
      <c r="G21" s="874">
        <v>58549.38</v>
      </c>
    </row>
    <row r="22" spans="1:7" ht="12.75">
      <c r="A22" s="871" t="s">
        <v>1203</v>
      </c>
      <c r="B22" s="821" t="s">
        <v>634</v>
      </c>
      <c r="C22" s="821"/>
      <c r="D22" s="873">
        <v>0</v>
      </c>
      <c r="E22" s="1092">
        <v>0</v>
      </c>
      <c r="F22" s="1093">
        <v>0</v>
      </c>
      <c r="G22" s="874">
        <v>0</v>
      </c>
    </row>
    <row r="23" spans="1:7" ht="12.75">
      <c r="A23" s="871"/>
      <c r="B23" s="821"/>
      <c r="C23" s="821"/>
      <c r="D23" s="873"/>
      <c r="E23" s="1092"/>
      <c r="F23" s="1093"/>
      <c r="G23" s="874"/>
    </row>
    <row r="24" spans="1:7" ht="12.75" customHeight="1">
      <c r="A24" s="1710" t="s">
        <v>636</v>
      </c>
      <c r="B24" s="1711"/>
      <c r="C24" s="1711"/>
      <c r="D24" s="873">
        <v>0</v>
      </c>
      <c r="E24" s="1092">
        <v>0</v>
      </c>
      <c r="F24" s="1093">
        <v>0</v>
      </c>
      <c r="G24" s="874">
        <v>0</v>
      </c>
    </row>
    <row r="25" spans="1:7" ht="12.75">
      <c r="A25" s="871" t="s">
        <v>1203</v>
      </c>
      <c r="B25" s="821" t="s">
        <v>634</v>
      </c>
      <c r="C25" s="821"/>
      <c r="D25" s="873">
        <v>0</v>
      </c>
      <c r="E25" s="1092">
        <v>0</v>
      </c>
      <c r="F25" s="1093">
        <v>0</v>
      </c>
      <c r="G25" s="874">
        <v>0</v>
      </c>
    </row>
    <row r="26" spans="1:7" ht="12.75">
      <c r="A26" s="871"/>
      <c r="B26" s="821"/>
      <c r="C26" s="821"/>
      <c r="D26" s="873"/>
      <c r="E26" s="1092"/>
      <c r="F26" s="1093"/>
      <c r="G26" s="874"/>
    </row>
    <row r="27" spans="1:7" ht="12.75">
      <c r="A27" s="871" t="s">
        <v>637</v>
      </c>
      <c r="B27" s="821"/>
      <c r="C27" s="821"/>
      <c r="D27" s="873">
        <v>0</v>
      </c>
      <c r="E27" s="1092">
        <v>0</v>
      </c>
      <c r="F27" s="1094">
        <v>0</v>
      </c>
      <c r="G27" s="1095">
        <v>0</v>
      </c>
    </row>
    <row r="28" spans="1:7" ht="12.75">
      <c r="A28" s="871" t="s">
        <v>1203</v>
      </c>
      <c r="B28" s="821" t="s">
        <v>634</v>
      </c>
      <c r="C28" s="821"/>
      <c r="D28" s="873">
        <v>0</v>
      </c>
      <c r="E28" s="1092">
        <v>0</v>
      </c>
      <c r="F28" s="1093">
        <v>0</v>
      </c>
      <c r="G28" s="874">
        <v>0</v>
      </c>
    </row>
    <row r="29" spans="1:7" ht="12.75">
      <c r="A29" s="871"/>
      <c r="B29" s="821"/>
      <c r="C29" s="821"/>
      <c r="D29" s="873"/>
      <c r="E29" s="1092"/>
      <c r="F29" s="1093"/>
      <c r="G29" s="874"/>
    </row>
    <row r="30" spans="1:7" ht="12.75">
      <c r="A30" s="871" t="s">
        <v>638</v>
      </c>
      <c r="B30" s="821"/>
      <c r="C30" s="821"/>
      <c r="D30" s="873">
        <v>0</v>
      </c>
      <c r="E30" s="1092">
        <v>7589084</v>
      </c>
      <c r="F30" s="1093">
        <v>7667543.19</v>
      </c>
      <c r="G30" s="874">
        <v>7667068.03</v>
      </c>
    </row>
    <row r="31" spans="1:7" ht="12.75">
      <c r="A31" s="871" t="s">
        <v>1203</v>
      </c>
      <c r="B31" s="821" t="s">
        <v>634</v>
      </c>
      <c r="C31" s="821"/>
      <c r="D31" s="873">
        <v>0</v>
      </c>
      <c r="E31" s="1092">
        <v>0</v>
      </c>
      <c r="F31" s="1093">
        <v>0</v>
      </c>
      <c r="G31" s="874">
        <v>0</v>
      </c>
    </row>
    <row r="32" spans="1:7" ht="12.75">
      <c r="A32" s="871"/>
      <c r="B32" s="821"/>
      <c r="C32" s="821"/>
      <c r="D32" s="873"/>
      <c r="E32" s="1092"/>
      <c r="F32" s="1093"/>
      <c r="G32" s="874"/>
    </row>
    <row r="33" spans="1:7" ht="12.75">
      <c r="A33" s="871" t="s">
        <v>639</v>
      </c>
      <c r="B33" s="821"/>
      <c r="C33" s="821"/>
      <c r="D33" s="873">
        <v>34000</v>
      </c>
      <c r="E33" s="1092">
        <v>0</v>
      </c>
      <c r="F33" s="1093">
        <v>234882.24</v>
      </c>
      <c r="G33" s="874">
        <v>89515.74</v>
      </c>
    </row>
    <row r="34" spans="1:7" ht="12.75">
      <c r="A34" s="871" t="s">
        <v>1203</v>
      </c>
      <c r="B34" s="821" t="s">
        <v>634</v>
      </c>
      <c r="C34" s="821"/>
      <c r="D34" s="873">
        <v>0</v>
      </c>
      <c r="E34" s="1092">
        <v>0</v>
      </c>
      <c r="F34" s="1093">
        <v>0</v>
      </c>
      <c r="G34" s="874">
        <v>0</v>
      </c>
    </row>
    <row r="35" spans="1:7" ht="12.75">
      <c r="A35" s="871"/>
      <c r="B35" s="821"/>
      <c r="C35" s="821"/>
      <c r="D35" s="873"/>
      <c r="E35" s="1092"/>
      <c r="F35" s="1093"/>
      <c r="G35" s="874"/>
    </row>
    <row r="36" spans="1:7" ht="12.75">
      <c r="A36" s="871" t="s">
        <v>640</v>
      </c>
      <c r="B36" s="821"/>
      <c r="C36" s="821"/>
      <c r="D36" s="873">
        <v>0</v>
      </c>
      <c r="E36" s="1092">
        <v>0</v>
      </c>
      <c r="F36" s="1093">
        <v>0</v>
      </c>
      <c r="G36" s="874">
        <v>0</v>
      </c>
    </row>
    <row r="37" spans="1:7" ht="12.75">
      <c r="A37" s="871" t="s">
        <v>1203</v>
      </c>
      <c r="B37" s="821" t="s">
        <v>634</v>
      </c>
      <c r="C37" s="821"/>
      <c r="D37" s="873">
        <v>0</v>
      </c>
      <c r="E37" s="1092">
        <v>0</v>
      </c>
      <c r="F37" s="1093">
        <v>0</v>
      </c>
      <c r="G37" s="874">
        <v>0</v>
      </c>
    </row>
    <row r="38" spans="1:7" ht="12.75">
      <c r="A38" s="871"/>
      <c r="B38" s="821"/>
      <c r="C38" s="821"/>
      <c r="D38" s="873"/>
      <c r="E38" s="1092"/>
      <c r="F38" s="1093"/>
      <c r="G38" s="874"/>
    </row>
    <row r="39" spans="1:7" ht="12.75">
      <c r="A39" s="871" t="s">
        <v>641</v>
      </c>
      <c r="B39" s="821"/>
      <c r="C39" s="821"/>
      <c r="D39" s="873">
        <v>0</v>
      </c>
      <c r="E39" s="1092">
        <v>0</v>
      </c>
      <c r="F39" s="1093">
        <v>0</v>
      </c>
      <c r="G39" s="874">
        <v>0</v>
      </c>
    </row>
    <row r="40" spans="1:7" ht="13.5" thickBot="1">
      <c r="A40" s="887" t="s">
        <v>1203</v>
      </c>
      <c r="B40" s="823" t="s">
        <v>634</v>
      </c>
      <c r="C40" s="823"/>
      <c r="D40" s="1067">
        <v>0</v>
      </c>
      <c r="E40" s="1103">
        <v>0</v>
      </c>
      <c r="F40" s="1104">
        <v>0</v>
      </c>
      <c r="G40" s="889">
        <v>0</v>
      </c>
    </row>
    <row r="41" spans="1:7" ht="13.5" thickBot="1">
      <c r="A41" s="1105" t="s">
        <v>1176</v>
      </c>
      <c r="B41" s="1106"/>
      <c r="C41" s="1106"/>
      <c r="D41" s="1107">
        <f>SUM(D18,D21,D24,D27,D30,D33,D36,D39)</f>
        <v>68704081.88</v>
      </c>
      <c r="E41" s="1107">
        <f>SUM(E18,E21,E24,E27,E30,E33,E36,E39)</f>
        <v>71398913</v>
      </c>
      <c r="F41" s="1107">
        <f>SUM(F18,F21,F24,F27,F30,F33,F36,F39)</f>
        <v>72630168.66</v>
      </c>
      <c r="G41" s="1108">
        <f>SUM(G17:G40)</f>
        <v>72687656.16</v>
      </c>
    </row>
    <row r="42" spans="1:7" ht="12.75">
      <c r="A42" s="1109"/>
      <c r="B42" s="1109"/>
      <c r="C42" s="1109"/>
      <c r="D42" s="1110"/>
      <c r="E42" s="1110"/>
      <c r="F42" s="1110"/>
      <c r="G42" s="1110"/>
    </row>
    <row r="43" spans="1:7" ht="12.75">
      <c r="A43" s="1111" t="s">
        <v>679</v>
      </c>
      <c r="B43" s="1111"/>
      <c r="C43" s="1111"/>
      <c r="D43" s="1112"/>
      <c r="E43" s="1112"/>
      <c r="F43" s="1110"/>
      <c r="G43" s="1110"/>
    </row>
    <row r="44" spans="1:7" ht="12.75">
      <c r="A44" s="1109"/>
      <c r="B44" s="1109"/>
      <c r="C44" s="1109"/>
      <c r="D44" s="1110"/>
      <c r="E44" s="1110"/>
      <c r="F44" s="1110"/>
      <c r="G44" s="1110"/>
    </row>
    <row r="45" spans="1:7" ht="12.75">
      <c r="A45" s="839"/>
      <c r="B45" s="839"/>
      <c r="C45" s="839"/>
      <c r="D45" s="839"/>
      <c r="E45" s="839"/>
      <c r="F45" s="839"/>
      <c r="G45" s="839"/>
    </row>
    <row r="46" spans="1:7" ht="12.75">
      <c r="A46" s="839"/>
      <c r="B46" s="839"/>
      <c r="C46" s="839"/>
      <c r="D46" s="839"/>
      <c r="E46" s="839"/>
      <c r="F46" s="839"/>
      <c r="G46" s="839"/>
    </row>
    <row r="47" spans="1:7" ht="12.75">
      <c r="A47" s="895" t="s">
        <v>1015</v>
      </c>
      <c r="B47" s="637"/>
      <c r="D47" s="849" t="s">
        <v>677</v>
      </c>
      <c r="E47" s="637"/>
      <c r="F47" s="637"/>
      <c r="G47" s="849" t="s">
        <v>678</v>
      </c>
    </row>
    <row r="48" spans="1:7" ht="12.75">
      <c r="A48" s="849" t="s">
        <v>1193</v>
      </c>
      <c r="B48" s="637"/>
      <c r="D48" s="849" t="s">
        <v>1193</v>
      </c>
      <c r="E48" s="637"/>
      <c r="F48" s="637"/>
      <c r="G48" s="637"/>
    </row>
    <row r="49" spans="1:7" ht="12.75">
      <c r="A49" s="839"/>
      <c r="B49" s="637"/>
      <c r="C49" s="637"/>
      <c r="D49" s="637"/>
      <c r="E49" s="637"/>
      <c r="F49" s="637"/>
      <c r="G49" s="637"/>
    </row>
    <row r="50" spans="1:7" ht="12.75">
      <c r="A50" s="839"/>
      <c r="B50" s="637"/>
      <c r="C50" s="637"/>
      <c r="D50" s="637"/>
      <c r="E50" s="637" t="s">
        <v>471</v>
      </c>
      <c r="F50" s="637"/>
      <c r="G50" s="637"/>
    </row>
    <row r="51" spans="1:7" ht="12.75">
      <c r="A51" s="839"/>
      <c r="B51" s="637"/>
      <c r="C51" s="637"/>
      <c r="D51" s="637"/>
      <c r="E51" s="637"/>
      <c r="F51" s="637"/>
      <c r="G51" s="637"/>
    </row>
    <row r="52" spans="1:7" ht="12.75">
      <c r="A52" s="839"/>
      <c r="B52" s="637"/>
      <c r="C52" s="637"/>
      <c r="D52" s="637"/>
      <c r="E52" s="637"/>
      <c r="F52" s="637"/>
      <c r="G52" s="637"/>
    </row>
    <row r="53" spans="1:7" ht="12.75">
      <c r="A53" s="839"/>
      <c r="B53" s="637"/>
      <c r="C53" s="637"/>
      <c r="D53" s="637"/>
      <c r="E53" s="637"/>
      <c r="F53" s="637"/>
      <c r="G53" s="637"/>
    </row>
    <row r="54" spans="1:7" ht="12.75">
      <c r="A54" s="839"/>
      <c r="B54" s="637"/>
      <c r="C54" s="637"/>
      <c r="D54" s="637"/>
      <c r="E54" s="637"/>
      <c r="F54" s="637"/>
      <c r="G54" s="637"/>
    </row>
    <row r="55" spans="1:7" ht="12.75">
      <c r="A55" s="839"/>
      <c r="B55" s="637"/>
      <c r="C55" s="637"/>
      <c r="D55" s="637"/>
      <c r="E55" s="637"/>
      <c r="F55" s="637"/>
      <c r="G55" s="637"/>
    </row>
    <row r="56" spans="1:7" ht="12.75">
      <c r="A56" s="637"/>
      <c r="B56" s="637"/>
      <c r="C56" s="637"/>
      <c r="D56" s="637"/>
      <c r="E56" s="637"/>
      <c r="F56" s="637"/>
      <c r="G56" s="637"/>
    </row>
  </sheetData>
  <mergeCells count="2">
    <mergeCell ref="A24:C24"/>
    <mergeCell ref="A11:G11"/>
  </mergeCells>
  <printOptions horizontalCentered="1"/>
  <pageMargins left="0.5118110236220472" right="0.5118110236220472" top="0.4330708661417323" bottom="0.3937007874015748" header="0.35433070866141736" footer="0.2755905511811024"/>
  <pageSetup fitToHeight="1" fitToWidth="1" horizontalDpi="600" verticalDpi="600" orientation="portrait" paperSize="9" scale="92" r:id="rId1"/>
  <headerFooter alignWithMargins="0">
    <oddHeader>&amp;R&amp;"Times New Roman CE,Tučné"&amp;12Příloha č.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6:I44"/>
  <sheetViews>
    <sheetView workbookViewId="0" topLeftCell="A4">
      <selection activeCell="A27" sqref="A27:IV27"/>
    </sheetView>
  </sheetViews>
  <sheetFormatPr defaultColWidth="9.00390625" defaultRowHeight="12.75"/>
  <cols>
    <col min="1" max="1" width="28.75390625" style="0" customWidth="1"/>
    <col min="2" max="4" width="14.75390625" style="0" customWidth="1"/>
    <col min="5" max="5" width="19.25390625" style="0" customWidth="1"/>
    <col min="6" max="6" width="28.625" style="0" customWidth="1"/>
  </cols>
  <sheetData>
    <row r="5" s="779" customFormat="1" ht="12.75"/>
    <row r="6" spans="1:9" ht="12.75">
      <c r="A6" s="637" t="s">
        <v>657</v>
      </c>
      <c r="B6" s="637"/>
      <c r="C6" s="637"/>
      <c r="D6" s="637"/>
      <c r="E6" s="637"/>
      <c r="F6" s="637"/>
      <c r="G6" s="637"/>
      <c r="H6" s="637"/>
      <c r="I6" s="637"/>
    </row>
    <row r="7" spans="1:9" ht="15.75">
      <c r="A7" s="1670" t="s">
        <v>642</v>
      </c>
      <c r="B7" s="1670"/>
      <c r="C7" s="1670"/>
      <c r="D7" s="1670"/>
      <c r="E7" s="1670"/>
      <c r="F7" s="1670"/>
      <c r="G7" s="637"/>
      <c r="H7" s="637"/>
      <c r="I7" s="637"/>
    </row>
    <row r="8" spans="1:9" ht="12.75">
      <c r="A8" s="1096"/>
      <c r="B8" s="1026"/>
      <c r="C8" s="1026"/>
      <c r="D8" s="1026"/>
      <c r="E8" s="1026"/>
      <c r="F8" s="1026"/>
      <c r="G8" s="637"/>
      <c r="H8" s="637"/>
      <c r="I8" s="637"/>
    </row>
    <row r="9" spans="1:9" ht="13.5" thickBot="1">
      <c r="A9" s="652"/>
      <c r="B9" s="637"/>
      <c r="C9" s="637"/>
      <c r="D9" s="637"/>
      <c r="E9" s="637"/>
      <c r="F9" s="784" t="s">
        <v>993</v>
      </c>
      <c r="G9" s="637"/>
      <c r="H9" s="637"/>
      <c r="I9" s="637"/>
    </row>
    <row r="10" spans="1:9" ht="12.75">
      <c r="A10" s="1097"/>
      <c r="B10" s="1098" t="s">
        <v>1199</v>
      </c>
      <c r="C10" s="1028"/>
      <c r="D10" s="852" t="s">
        <v>845</v>
      </c>
      <c r="E10" s="852" t="s">
        <v>994</v>
      </c>
      <c r="F10" s="1025"/>
      <c r="G10" s="637"/>
      <c r="H10" s="637"/>
      <c r="I10" s="637"/>
    </row>
    <row r="11" spans="1:9" ht="13.5" thickBot="1">
      <c r="A11" s="864" t="s">
        <v>995</v>
      </c>
      <c r="B11" s="1099" t="s">
        <v>465</v>
      </c>
      <c r="C11" s="1032" t="s">
        <v>466</v>
      </c>
      <c r="D11" s="795" t="s">
        <v>996</v>
      </c>
      <c r="E11" s="795" t="s">
        <v>997</v>
      </c>
      <c r="F11" s="1034" t="s">
        <v>998</v>
      </c>
      <c r="G11" s="637"/>
      <c r="H11" s="637"/>
      <c r="I11" s="637"/>
    </row>
    <row r="12" spans="1:9" ht="12.75">
      <c r="A12" s="1068" t="s">
        <v>644</v>
      </c>
      <c r="B12" s="1036"/>
      <c r="C12" s="1036"/>
      <c r="D12" s="1042">
        <v>7454587.74</v>
      </c>
      <c r="E12" s="1036"/>
      <c r="F12" s="804" t="s">
        <v>643</v>
      </c>
      <c r="G12" s="637"/>
      <c r="H12" s="637"/>
      <c r="I12" s="637"/>
    </row>
    <row r="13" spans="1:9" ht="12.75">
      <c r="A13" s="1068" t="s">
        <v>645</v>
      </c>
      <c r="B13" s="1036"/>
      <c r="C13" s="1036"/>
      <c r="D13" s="1042">
        <v>4652428.4</v>
      </c>
      <c r="E13" s="1036"/>
      <c r="F13" s="804" t="s">
        <v>643</v>
      </c>
      <c r="G13" s="637"/>
      <c r="H13" s="637"/>
      <c r="I13" s="637"/>
    </row>
    <row r="14" spans="1:9" ht="12.75">
      <c r="A14" s="1068" t="s">
        <v>646</v>
      </c>
      <c r="B14" s="1036"/>
      <c r="C14" s="1036"/>
      <c r="D14" s="1042">
        <v>3725182</v>
      </c>
      <c r="E14" s="1036"/>
      <c r="F14" s="804" t="s">
        <v>643</v>
      </c>
      <c r="G14" s="637"/>
      <c r="H14" s="637"/>
      <c r="I14" s="637"/>
    </row>
    <row r="15" spans="1:9" ht="12.75">
      <c r="A15" s="1068" t="s">
        <v>647</v>
      </c>
      <c r="B15" s="1036"/>
      <c r="C15" s="1036"/>
      <c r="D15" s="1042">
        <v>2163270.54</v>
      </c>
      <c r="E15" s="1036"/>
      <c r="F15" s="804" t="s">
        <v>643</v>
      </c>
      <c r="G15" s="637"/>
      <c r="H15" s="637"/>
      <c r="I15" s="637"/>
    </row>
    <row r="16" spans="1:9" ht="12.75">
      <c r="A16" s="1068" t="s">
        <v>648</v>
      </c>
      <c r="B16" s="1036"/>
      <c r="C16" s="1036"/>
      <c r="D16" s="1042">
        <v>6010901.7</v>
      </c>
      <c r="E16" s="1036"/>
      <c r="F16" s="804" t="s">
        <v>643</v>
      </c>
      <c r="G16" s="637"/>
      <c r="H16" s="637"/>
      <c r="I16" s="637"/>
    </row>
    <row r="17" spans="1:9" ht="12.75">
      <c r="A17" s="1068" t="s">
        <v>649</v>
      </c>
      <c r="B17" s="1036"/>
      <c r="C17" s="1036"/>
      <c r="D17" s="1042">
        <v>3122845.37</v>
      </c>
      <c r="E17" s="1036"/>
      <c r="F17" s="804" t="s">
        <v>643</v>
      </c>
      <c r="G17" s="637"/>
      <c r="H17" s="637"/>
      <c r="I17" s="637"/>
    </row>
    <row r="18" spans="1:9" ht="12.75">
      <c r="A18" s="1068" t="s">
        <v>650</v>
      </c>
      <c r="B18" s="1036"/>
      <c r="C18" s="1036"/>
      <c r="D18" s="1042">
        <v>4039964.71</v>
      </c>
      <c r="E18" s="1036"/>
      <c r="F18" s="804" t="s">
        <v>643</v>
      </c>
      <c r="G18" s="637"/>
      <c r="H18" s="637"/>
      <c r="I18" s="637"/>
    </row>
    <row r="19" spans="1:9" ht="12.75">
      <c r="A19" s="1068" t="s">
        <v>651</v>
      </c>
      <c r="B19" s="1036"/>
      <c r="C19" s="1036"/>
      <c r="D19" s="1042">
        <v>3755712.71</v>
      </c>
      <c r="E19" s="1036"/>
      <c r="F19" s="804" t="s">
        <v>643</v>
      </c>
      <c r="G19" s="637"/>
      <c r="H19" s="637"/>
      <c r="I19" s="637"/>
    </row>
    <row r="20" spans="1:9" ht="12.75">
      <c r="A20" s="1068" t="s">
        <v>652</v>
      </c>
      <c r="B20" s="1036"/>
      <c r="C20" s="1036"/>
      <c r="D20" s="1042">
        <v>3785579.48</v>
      </c>
      <c r="E20" s="1036"/>
      <c r="F20" s="804" t="s">
        <v>643</v>
      </c>
      <c r="G20" s="637"/>
      <c r="H20" s="637"/>
      <c r="I20" s="637"/>
    </row>
    <row r="21" spans="1:9" ht="12.75">
      <c r="A21" s="1068" t="s">
        <v>653</v>
      </c>
      <c r="B21" s="1036"/>
      <c r="C21" s="1036"/>
      <c r="D21" s="1042">
        <v>7996018.11</v>
      </c>
      <c r="E21" s="1036"/>
      <c r="F21" s="804" t="s">
        <v>643</v>
      </c>
      <c r="G21" s="637"/>
      <c r="H21" s="637"/>
      <c r="I21" s="637"/>
    </row>
    <row r="22" spans="1:9" ht="12.75">
      <c r="A22" s="1068" t="s">
        <v>654</v>
      </c>
      <c r="B22" s="1036"/>
      <c r="C22" s="1036"/>
      <c r="D22" s="1042">
        <v>4662026.8</v>
      </c>
      <c r="E22" s="1036"/>
      <c r="F22" s="804" t="s">
        <v>643</v>
      </c>
      <c r="G22" s="637"/>
      <c r="H22" s="637"/>
      <c r="I22" s="637"/>
    </row>
    <row r="23" spans="1:9" ht="12.75">
      <c r="A23" s="1068" t="s">
        <v>655</v>
      </c>
      <c r="B23" s="1036"/>
      <c r="C23" s="1036"/>
      <c r="D23" s="1042">
        <v>4328266.7</v>
      </c>
      <c r="E23" s="1036"/>
      <c r="F23" s="804" t="s">
        <v>643</v>
      </c>
      <c r="G23" s="637"/>
      <c r="H23" s="637"/>
      <c r="I23" s="637"/>
    </row>
    <row r="24" spans="1:9" ht="13.5" thickBot="1">
      <c r="A24" s="1068" t="s">
        <v>656</v>
      </c>
      <c r="B24" s="1036"/>
      <c r="C24" s="1036"/>
      <c r="D24" s="1042">
        <v>9175738.75</v>
      </c>
      <c r="E24" s="1036"/>
      <c r="F24" s="804" t="s">
        <v>643</v>
      </c>
      <c r="G24" s="637"/>
      <c r="H24" s="637"/>
      <c r="I24" s="637"/>
    </row>
    <row r="25" spans="1:9" ht="13.5" thickBot="1">
      <c r="A25" s="1115" t="s">
        <v>999</v>
      </c>
      <c r="B25" s="1116">
        <v>63809829</v>
      </c>
      <c r="C25" s="1116">
        <v>64669115.41</v>
      </c>
      <c r="D25" s="1116">
        <f>SUM(D12:D24)</f>
        <v>64872523.01</v>
      </c>
      <c r="E25" s="1113"/>
      <c r="F25" s="1114"/>
      <c r="G25" s="637"/>
      <c r="H25" s="637"/>
      <c r="I25" s="637"/>
    </row>
    <row r="26" spans="1:9" ht="12.75">
      <c r="A26" s="1109"/>
      <c r="B26" s="1110"/>
      <c r="C26" s="1110"/>
      <c r="D26" s="1110"/>
      <c r="E26" s="1109"/>
      <c r="F26" s="1109"/>
      <c r="G26" s="637"/>
      <c r="H26" s="637"/>
      <c r="I26" s="637"/>
    </row>
    <row r="27" spans="1:9" ht="12.75">
      <c r="A27" s="1111" t="s">
        <v>680</v>
      </c>
      <c r="B27" s="1112"/>
      <c r="C27" s="1112"/>
      <c r="D27" s="1112"/>
      <c r="E27" s="1109"/>
      <c r="F27" s="1109"/>
      <c r="G27" s="637"/>
      <c r="H27" s="637"/>
      <c r="I27" s="637"/>
    </row>
    <row r="28" spans="1:9" ht="12.75" customHeight="1">
      <c r="A28" s="1100"/>
      <c r="B28" s="839"/>
      <c r="C28" s="839"/>
      <c r="D28" s="839"/>
      <c r="E28" s="839"/>
      <c r="F28" s="839"/>
      <c r="G28" s="637"/>
      <c r="H28" s="637"/>
      <c r="I28" s="637"/>
    </row>
    <row r="29" spans="1:9" ht="12.75">
      <c r="A29" s="895" t="s">
        <v>1015</v>
      </c>
      <c r="B29" s="637"/>
      <c r="C29" s="637"/>
      <c r="D29" s="637"/>
      <c r="E29" s="849" t="s">
        <v>1006</v>
      </c>
      <c r="F29" s="1101" t="s">
        <v>678</v>
      </c>
      <c r="G29" s="637"/>
      <c r="H29" s="637"/>
      <c r="I29" s="637"/>
    </row>
    <row r="30" spans="1:9" ht="12.75">
      <c r="A30" s="849" t="s">
        <v>1193</v>
      </c>
      <c r="B30" s="637"/>
      <c r="C30" s="637"/>
      <c r="D30" s="637"/>
      <c r="E30" s="849" t="s">
        <v>1000</v>
      </c>
      <c r="F30" s="839"/>
      <c r="G30" s="637"/>
      <c r="H30" s="637"/>
      <c r="I30" s="637"/>
    </row>
    <row r="31" spans="1:9" ht="12.75">
      <c r="A31" s="839"/>
      <c r="B31" s="637"/>
      <c r="C31" s="637"/>
      <c r="D31" s="637"/>
      <c r="E31" s="637"/>
      <c r="F31" s="637"/>
      <c r="G31" s="637"/>
      <c r="H31" s="637"/>
      <c r="I31" s="637"/>
    </row>
    <row r="32" spans="1:9" ht="12.75">
      <c r="A32" s="839"/>
      <c r="B32" s="637"/>
      <c r="C32" s="637"/>
      <c r="D32" s="637"/>
      <c r="E32" s="637"/>
      <c r="F32" s="637"/>
      <c r="G32" s="637"/>
      <c r="H32" s="637"/>
      <c r="I32" s="637"/>
    </row>
    <row r="33" spans="1:9" ht="12.75">
      <c r="A33" s="637"/>
      <c r="B33" s="637"/>
      <c r="C33" s="637"/>
      <c r="D33" s="637"/>
      <c r="E33" s="637"/>
      <c r="F33" s="637"/>
      <c r="G33" s="637"/>
      <c r="H33" s="637"/>
      <c r="I33" s="637"/>
    </row>
    <row r="34" spans="1:9" ht="12.75">
      <c r="A34" s="637"/>
      <c r="B34" s="637"/>
      <c r="C34" s="637"/>
      <c r="D34" s="637"/>
      <c r="E34" s="637"/>
      <c r="F34" s="637"/>
      <c r="G34" s="637"/>
      <c r="H34" s="637"/>
      <c r="I34" s="637"/>
    </row>
    <row r="35" spans="1:9" ht="12.75">
      <c r="A35" s="637"/>
      <c r="B35" s="637"/>
      <c r="C35" s="637"/>
      <c r="D35" s="637"/>
      <c r="E35" s="637"/>
      <c r="F35" s="637"/>
      <c r="G35" s="637"/>
      <c r="H35" s="637"/>
      <c r="I35" s="637"/>
    </row>
    <row r="36" spans="1:9" ht="12.75">
      <c r="A36" s="637"/>
      <c r="B36" s="637"/>
      <c r="C36" s="637"/>
      <c r="D36" s="637"/>
      <c r="E36" s="637"/>
      <c r="F36" s="637"/>
      <c r="G36" s="637"/>
      <c r="H36" s="637"/>
      <c r="I36" s="637"/>
    </row>
    <row r="37" spans="7:9" ht="12.75">
      <c r="G37" s="637"/>
      <c r="H37" s="637"/>
      <c r="I37" s="637"/>
    </row>
    <row r="38" spans="7:9" ht="12.75">
      <c r="G38" s="637"/>
      <c r="H38" s="637"/>
      <c r="I38" s="637"/>
    </row>
    <row r="39" spans="7:9" ht="12.75">
      <c r="G39" s="637"/>
      <c r="H39" s="637"/>
      <c r="I39" s="637"/>
    </row>
    <row r="40" spans="7:9" ht="12.75">
      <c r="G40" s="637"/>
      <c r="H40" s="637"/>
      <c r="I40" s="637"/>
    </row>
    <row r="41" spans="7:9" ht="12.75">
      <c r="G41" s="637"/>
      <c r="H41" s="637"/>
      <c r="I41" s="637"/>
    </row>
    <row r="42" spans="7:9" ht="12.75">
      <c r="G42" s="637"/>
      <c r="H42" s="637"/>
      <c r="I42" s="637"/>
    </row>
    <row r="43" spans="7:9" ht="12.75">
      <c r="G43" s="637"/>
      <c r="H43" s="637"/>
      <c r="I43" s="637"/>
    </row>
    <row r="44" spans="7:9" ht="12.75">
      <c r="G44" s="637"/>
      <c r="H44" s="637"/>
      <c r="I44" s="637"/>
    </row>
  </sheetData>
  <mergeCells count="1">
    <mergeCell ref="A7:F7"/>
  </mergeCells>
  <printOptions horizontalCentered="1"/>
  <pageMargins left="0.5118110236220472" right="0.5118110236220472" top="0.6692913385826772" bottom="0.8661417322834646" header="0.5118110236220472" footer="0.5118110236220472"/>
  <pageSetup fitToHeight="1" fitToWidth="1" horizontalDpi="600" verticalDpi="600" orientation="landscape" paperSize="9" r:id="rId1"/>
  <headerFooter alignWithMargins="0">
    <oddHeader>&amp;R&amp;"Times New Roman CE,Tučné"&amp;12Příloha č.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surova</cp:lastModifiedBy>
  <cp:lastPrinted>2007-03-06T13:07:03Z</cp:lastPrinted>
  <dcterms:created xsi:type="dcterms:W3CDTF">2007-02-02T09:29:43Z</dcterms:created>
  <dcterms:modified xsi:type="dcterms:W3CDTF">2007-06-14T08:56:55Z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-1697446418</vt:i4>
  </property>
  <property fmtid="{D5CDD505-2E9C-101B-9397-08002B2CF9AE}" pid="4" name="_EmailSubje">
    <vt:lpwstr>Závěrečný účet kapitoly 333 MŠMT za rok 2006</vt:lpwstr>
  </property>
  <property fmtid="{D5CDD505-2E9C-101B-9397-08002B2CF9AE}" pid="5" name="_AuthorEma">
    <vt:lpwstr>Zdenka.Surova@msmt.cz</vt:lpwstr>
  </property>
  <property fmtid="{D5CDD505-2E9C-101B-9397-08002B2CF9AE}" pid="6" name="_AuthorEmailDisplayNa">
    <vt:lpwstr>Sůrová Zdeňka</vt:lpwstr>
  </property>
</Properties>
</file>